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475" activeTab="2"/>
  </bookViews>
  <sheets>
    <sheet name="BS" sheetId="1" r:id="rId1"/>
    <sheet name="PL 3 Month" sheetId="2" r:id="rId2"/>
    <sheet name="PL 6 Month" sheetId="3" r:id="rId3"/>
    <sheet name="shareholders' equity" sheetId="4" r:id="rId4"/>
    <sheet name="separated" sheetId="5" r:id="rId5"/>
    <sheet name="cash flow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<sst xmlns="http://schemas.openxmlformats.org/spreadsheetml/2006/main" count="445" uniqueCount="249">
  <si>
    <t>SAHA PATHANA INTER-HOLDING PUBLIC COMPANY LIMITED</t>
  </si>
  <si>
    <t>BALANCE SHEETS</t>
  </si>
  <si>
    <t>AND AS AT DECEMBER 31, 2007 (AUDITED)</t>
  </si>
  <si>
    <t>(Unit : Baht)</t>
  </si>
  <si>
    <t>Financial statements in which the</t>
  </si>
  <si>
    <t>Separated</t>
  </si>
  <si>
    <t>equity method is applied</t>
  </si>
  <si>
    <t>Financial statements</t>
  </si>
  <si>
    <t>Assets</t>
  </si>
  <si>
    <t>Note</t>
  </si>
  <si>
    <t>December 31, 2007</t>
  </si>
  <si>
    <t>Current assets</t>
  </si>
  <si>
    <t xml:space="preserve">          Cash and cash equivalents</t>
  </si>
  <si>
    <t xml:space="preserve">          Accrued income from related </t>
  </si>
  <si>
    <t xml:space="preserve">              parties - net</t>
  </si>
  <si>
    <t xml:space="preserve">          Other accrued income - net</t>
  </si>
  <si>
    <t xml:space="preserve">          Short - term loans to related parties </t>
  </si>
  <si>
    <t xml:space="preserve">          Inventories - net</t>
  </si>
  <si>
    <t xml:space="preserve">          Other current assets</t>
  </si>
  <si>
    <t xml:space="preserve">               Prepaid expenses</t>
  </si>
  <si>
    <t xml:space="preserve">               Others</t>
  </si>
  <si>
    <t xml:space="preserve">                              Total other current assets</t>
  </si>
  <si>
    <t xml:space="preserve">                              Total current assets</t>
  </si>
  <si>
    <t>Non-current assets</t>
  </si>
  <si>
    <t xml:space="preserve">          Investments in associated companies</t>
  </si>
  <si>
    <t xml:space="preserve">              By using equity method</t>
  </si>
  <si>
    <t xml:space="preserve">              By using cost method</t>
  </si>
  <si>
    <t xml:space="preserve">          Investments in related parties</t>
  </si>
  <si>
    <t xml:space="preserve">          Other long-term investments</t>
  </si>
  <si>
    <t xml:space="preserve">          Real estate for sale</t>
  </si>
  <si>
    <t xml:space="preserve">          Real estate under to buy and to sell contract     </t>
  </si>
  <si>
    <t xml:space="preserve">          Property, plant and equipment - net</t>
  </si>
  <si>
    <t xml:space="preserve">          Other non-current assets</t>
  </si>
  <si>
    <t xml:space="preserve">             Deposit for land</t>
  </si>
  <si>
    <t xml:space="preserve">             Assets receivable</t>
  </si>
  <si>
    <t xml:space="preserve">             Withholding tax</t>
  </si>
  <si>
    <t xml:space="preserve">             Others</t>
  </si>
  <si>
    <t xml:space="preserve">                              Total other non-current assets</t>
  </si>
  <si>
    <t xml:space="preserve">                              Total non-current assets</t>
  </si>
  <si>
    <t>Notes to financial statements are parts of these financial statements</t>
  </si>
  <si>
    <t xml:space="preserve"> - 2 -</t>
  </si>
  <si>
    <t>BALANCE SHEETS (CONTINUED)</t>
  </si>
  <si>
    <t xml:space="preserve">      Liabilities and shareholders' equity</t>
  </si>
  <si>
    <t>Current liabilities</t>
  </si>
  <si>
    <t xml:space="preserve">          Overdrafts and loans from </t>
  </si>
  <si>
    <t xml:space="preserve">               financial institutions</t>
  </si>
  <si>
    <t xml:space="preserve">          Convertible debenture to common shares </t>
  </si>
  <si>
    <t xml:space="preserve">          Other current liabilities</t>
  </si>
  <si>
    <t xml:space="preserve">               Undue cheque payment</t>
  </si>
  <si>
    <t xml:space="preserve">               Accrued interest expenses</t>
  </si>
  <si>
    <t xml:space="preserve"> </t>
  </si>
  <si>
    <t xml:space="preserve">               Accrued electricity expenses</t>
  </si>
  <si>
    <t xml:space="preserve">               Accrued expenses</t>
  </si>
  <si>
    <t xml:space="preserve">                              Total other current liabilities</t>
  </si>
  <si>
    <t xml:space="preserve">                              Total current liabilities</t>
  </si>
  <si>
    <t>Non-current liabilities</t>
  </si>
  <si>
    <t xml:space="preserve">          Investments payable</t>
  </si>
  <si>
    <t xml:space="preserve">          Unearned revenue</t>
  </si>
  <si>
    <t xml:space="preserve">          Assets payable</t>
  </si>
  <si>
    <t xml:space="preserve">          Long - term loans - net </t>
  </si>
  <si>
    <t xml:space="preserve">                              Total non-current liabilities</t>
  </si>
  <si>
    <t xml:space="preserve">                              Total liabilities</t>
  </si>
  <si>
    <t xml:space="preserve"> - 3 -</t>
  </si>
  <si>
    <t xml:space="preserve">      Liabilities and shareholders' equity (continued)</t>
  </si>
  <si>
    <t>Shareholders' equity</t>
  </si>
  <si>
    <t xml:space="preserve">     Share capital</t>
  </si>
  <si>
    <t xml:space="preserve">         Authorized share capital</t>
  </si>
  <si>
    <t xml:space="preserve">               800,000,000 common shares of Baht 1 each</t>
  </si>
  <si>
    <t xml:space="preserve">         Issued and paid-up share capital</t>
  </si>
  <si>
    <t xml:space="preserve">               494,034,300 common shares of Baht 1 each</t>
  </si>
  <si>
    <t xml:space="preserve">     Paid - in capital</t>
  </si>
  <si>
    <t xml:space="preserve">          Premium on share capital</t>
  </si>
  <si>
    <t xml:space="preserve">     Retained earnings </t>
  </si>
  <si>
    <t xml:space="preserve">       Appropriated</t>
  </si>
  <si>
    <t xml:space="preserve">          Legal reserve</t>
  </si>
  <si>
    <t xml:space="preserve">          General reserve</t>
  </si>
  <si>
    <t xml:space="preserve">       Unappropriated</t>
  </si>
  <si>
    <t xml:space="preserve">               Total shareholders' equity</t>
  </si>
  <si>
    <t>Total liabilities and shareholders' equity</t>
  </si>
  <si>
    <t>STATEMENTS OF CASH FLOWS</t>
  </si>
  <si>
    <t>Cash flows from operation activities</t>
  </si>
  <si>
    <t xml:space="preserve">     Add  Adjustments to reconcile net profit to </t>
  </si>
  <si>
    <t xml:space="preserve">     Profit (Loss) from operations before change </t>
  </si>
  <si>
    <t xml:space="preserve">           in operating assets and liabilities</t>
  </si>
  <si>
    <t xml:space="preserve">     (Increase) Decrease of change in operating assets</t>
  </si>
  <si>
    <t xml:space="preserve">           Inventories</t>
  </si>
  <si>
    <t xml:space="preserve">           Real estate for sale</t>
  </si>
  <si>
    <t xml:space="preserve">           Real estate under to buy and to sell </t>
  </si>
  <si>
    <t xml:space="preserve">               contract</t>
  </si>
  <si>
    <t xml:space="preserve">           Accrued income - related parties</t>
  </si>
  <si>
    <t xml:space="preserve">           Accrued income - other companies</t>
  </si>
  <si>
    <t xml:space="preserve">           Other current assets</t>
  </si>
  <si>
    <t xml:space="preserve">           Other non-current assets</t>
  </si>
  <si>
    <t xml:space="preserve">     Increase (Decrease) of change in operating liabilities</t>
  </si>
  <si>
    <t xml:space="preserve">           Unearned revenue </t>
  </si>
  <si>
    <t xml:space="preserve">           Undue cheque </t>
  </si>
  <si>
    <t xml:space="preserve">           Other current liabilities</t>
  </si>
  <si>
    <t xml:space="preserve">     activities</t>
  </si>
  <si>
    <t>STATEMENTS OF CASH FLOWS (CONTINUED)</t>
  </si>
  <si>
    <t>Cash flows from investing activities</t>
  </si>
  <si>
    <t xml:space="preserve">           Purchase of securities</t>
  </si>
  <si>
    <t xml:space="preserve">           Disposal of securities</t>
  </si>
  <si>
    <t xml:space="preserve">           Purchase of property, plant and </t>
  </si>
  <si>
    <t xml:space="preserve">               equipment</t>
  </si>
  <si>
    <t xml:space="preserve">           Disposal of vehicles and office equipment</t>
  </si>
  <si>
    <t xml:space="preserve">Net cash received by (used in) investing </t>
  </si>
  <si>
    <t xml:space="preserve">    activities</t>
  </si>
  <si>
    <t>Cash flows from financing activities</t>
  </si>
  <si>
    <t xml:space="preserve">           Increase (Decrease) in overdrafts and </t>
  </si>
  <si>
    <t xml:space="preserve">               loans from financial institutions</t>
  </si>
  <si>
    <t xml:space="preserve">           Redemption of debentures</t>
  </si>
  <si>
    <t xml:space="preserve">Net cash received by (used in) financing </t>
  </si>
  <si>
    <t xml:space="preserve">Net increase (decrease) in cash and cash </t>
  </si>
  <si>
    <t xml:space="preserve">     equivalents</t>
  </si>
  <si>
    <t>Cash and cash equivalents beginning of the period</t>
  </si>
  <si>
    <t>Cash and cash equivalents end of the period</t>
  </si>
  <si>
    <t>STATEMENTS OF INCOME</t>
  </si>
  <si>
    <t>Revenues</t>
  </si>
  <si>
    <t xml:space="preserve">           Facility income</t>
  </si>
  <si>
    <t xml:space="preserve">           Sales of real estate</t>
  </si>
  <si>
    <t xml:space="preserve">           Consulting and services income</t>
  </si>
  <si>
    <t xml:space="preserve">           Rental income </t>
  </si>
  <si>
    <t xml:space="preserve">           Exhibition income</t>
  </si>
  <si>
    <t xml:space="preserve">                associates by equity method</t>
  </si>
  <si>
    <t xml:space="preserve">           Dividend income</t>
  </si>
  <si>
    <t xml:space="preserve">           Royalties income</t>
  </si>
  <si>
    <t xml:space="preserve">                              Total revenues</t>
  </si>
  <si>
    <t>- 2 -</t>
  </si>
  <si>
    <t>STATEMENTS OF INCOME (CONTINUED)</t>
  </si>
  <si>
    <t>Expenses</t>
  </si>
  <si>
    <t xml:space="preserve">          Cost of services </t>
  </si>
  <si>
    <t xml:space="preserve">          Cost of sales of real estate</t>
  </si>
  <si>
    <t xml:space="preserve">          Share of loss on investment in </t>
  </si>
  <si>
    <t xml:space="preserve">                         Total expenses</t>
  </si>
  <si>
    <t>Basic earnings per share</t>
  </si>
  <si>
    <t>(UNAUDITED/REVIEWED ONLY)</t>
  </si>
  <si>
    <t>STATEMENTS OF CHANGES IN SHAREHOLDERS' EQUITY</t>
  </si>
  <si>
    <t>FINANCIAL STATEMENTS IN WHICH THE EQUITY METHOD IS APPLIED</t>
  </si>
  <si>
    <t xml:space="preserve">Unit : Baht </t>
  </si>
  <si>
    <t xml:space="preserve">Issued and </t>
  </si>
  <si>
    <t xml:space="preserve">Premium </t>
  </si>
  <si>
    <t xml:space="preserve">Premium on </t>
  </si>
  <si>
    <t>Unrealized gain (loss)</t>
  </si>
  <si>
    <t>Legal</t>
  </si>
  <si>
    <t>General</t>
  </si>
  <si>
    <t>Retained</t>
  </si>
  <si>
    <t>Total</t>
  </si>
  <si>
    <t>paid-up</t>
  </si>
  <si>
    <t>(Discount)</t>
  </si>
  <si>
    <t>treasury stock</t>
  </si>
  <si>
    <t xml:space="preserve">revaluation of </t>
  </si>
  <si>
    <t xml:space="preserve">from adjust fair </t>
  </si>
  <si>
    <t xml:space="preserve">from adjust </t>
  </si>
  <si>
    <t>reserve</t>
  </si>
  <si>
    <t>earnings</t>
  </si>
  <si>
    <t>share capital</t>
  </si>
  <si>
    <t>on share capital</t>
  </si>
  <si>
    <t>of associated</t>
  </si>
  <si>
    <t>investment</t>
  </si>
  <si>
    <t>value of investment</t>
  </si>
  <si>
    <t xml:space="preserve">fair value of </t>
  </si>
  <si>
    <t>companies</t>
  </si>
  <si>
    <t>in real estate</t>
  </si>
  <si>
    <t>investment in securities</t>
  </si>
  <si>
    <t>- associated companies</t>
  </si>
  <si>
    <t>Balance as at January 1, 2007</t>
  </si>
  <si>
    <t>Increase (Decrease) during the period</t>
  </si>
  <si>
    <t>Balance as at January 1, 2008</t>
  </si>
  <si>
    <t xml:space="preserve">treasury stock </t>
  </si>
  <si>
    <t>Cumulative effect of changes in accounting policy</t>
  </si>
  <si>
    <t>16,17</t>
  </si>
  <si>
    <t xml:space="preserve">              Intangible assets - net</t>
  </si>
  <si>
    <t xml:space="preserve">          Long - term loans - related person</t>
  </si>
  <si>
    <t xml:space="preserve">          Premium on revaluation of investment in </t>
  </si>
  <si>
    <t xml:space="preserve">               real estate of associated companies</t>
  </si>
  <si>
    <t xml:space="preserve">          Premium on treasury stock of associated </t>
  </si>
  <si>
    <t xml:space="preserve">               companies</t>
  </si>
  <si>
    <t xml:space="preserve">     Unrealized gain from adjust fair value of </t>
  </si>
  <si>
    <t xml:space="preserve">          investments in securities</t>
  </si>
  <si>
    <t xml:space="preserve">          investments in securities - associated companies</t>
  </si>
  <si>
    <t>Profit for the period</t>
  </si>
  <si>
    <t xml:space="preserve">             Profit for the period</t>
  </si>
  <si>
    <t>Profit  for the period</t>
  </si>
  <si>
    <t xml:space="preserve">     Profit before income tax</t>
  </si>
  <si>
    <t xml:space="preserve">               Interest expenses</t>
  </si>
  <si>
    <t xml:space="preserve">               Share of (profit) from investment by equity method</t>
  </si>
  <si>
    <t xml:space="preserve">               Share of loss from investment by equity method</t>
  </si>
  <si>
    <t xml:space="preserve">               Dividend received from investment</t>
  </si>
  <si>
    <t xml:space="preserve">               (Gain) Loss on disposal of assets</t>
  </si>
  <si>
    <t xml:space="preserve">               (Gain) Loss on securities</t>
  </si>
  <si>
    <t xml:space="preserve">                Loss on disused of assets</t>
  </si>
  <si>
    <t xml:space="preserve">               Cash generated (paid) from operation</t>
  </si>
  <si>
    <t xml:space="preserve">               associates by equity method</t>
  </si>
  <si>
    <t xml:space="preserve">           Employees expenses</t>
  </si>
  <si>
    <t xml:space="preserve">           Premises and equipment expenses</t>
  </si>
  <si>
    <t xml:space="preserve">           Directors' remuneration</t>
  </si>
  <si>
    <t xml:space="preserve">           Loss on exchange rate</t>
  </si>
  <si>
    <t xml:space="preserve">           Loss on impairment of </t>
  </si>
  <si>
    <t xml:space="preserve">                investments</t>
  </si>
  <si>
    <t xml:space="preserve">           Interest expenses</t>
  </si>
  <si>
    <t xml:space="preserve">           Other expenses</t>
  </si>
  <si>
    <t xml:space="preserve">               Reversible loss on impairment of securities</t>
  </si>
  <si>
    <t xml:space="preserve">                 Income tax paid</t>
  </si>
  <si>
    <t xml:space="preserve">                 Interest paid</t>
  </si>
  <si>
    <t>2008</t>
  </si>
  <si>
    <t>2007</t>
  </si>
  <si>
    <t xml:space="preserve">           Loss on securities</t>
  </si>
  <si>
    <t xml:space="preserve">               Loss on impairment of investments</t>
  </si>
  <si>
    <t xml:space="preserve">Profit before income tax </t>
  </si>
  <si>
    <t xml:space="preserve">          Contingent liabilities from guarantees</t>
  </si>
  <si>
    <t xml:space="preserve">                              Total assets</t>
  </si>
  <si>
    <t xml:space="preserve">          Current portion of long - term debt</t>
  </si>
  <si>
    <t xml:space="preserve">                    cash receipt (disbursement) from operating activities :</t>
  </si>
  <si>
    <t xml:space="preserve">               Depreciation and amortization</t>
  </si>
  <si>
    <t>FOR THREE MONTHS ENDED JUNE 30, 2008 AND 2007</t>
  </si>
  <si>
    <t>June 30, 2008</t>
  </si>
  <si>
    <t>FOR SIX MONTHS ENDED JUNE 30, 2008 AND 2007</t>
  </si>
  <si>
    <t>Dividend paid</t>
  </si>
  <si>
    <t>Balance as at June 30, 2007</t>
  </si>
  <si>
    <t>Balance as at June 30, 2008</t>
  </si>
  <si>
    <t xml:space="preserve">           Dividend paid</t>
  </si>
  <si>
    <t xml:space="preserve">           Increase (Decrease) in long - term loans</t>
  </si>
  <si>
    <t>(Restated)</t>
  </si>
  <si>
    <t xml:space="preserve">STATEMENTS OF INCOME </t>
  </si>
  <si>
    <t xml:space="preserve">          Other income</t>
  </si>
  <si>
    <t xml:space="preserve">          Royalties income</t>
  </si>
  <si>
    <t xml:space="preserve">          Dividend income</t>
  </si>
  <si>
    <t xml:space="preserve">          Sales of real estate</t>
  </si>
  <si>
    <t xml:space="preserve">          Facility income</t>
  </si>
  <si>
    <t xml:space="preserve">          Consulting and services income</t>
  </si>
  <si>
    <t xml:space="preserve">          Rental income </t>
  </si>
  <si>
    <t xml:space="preserve">          Exhibition income</t>
  </si>
  <si>
    <t xml:space="preserve">          Share of profit from investment in </t>
  </si>
  <si>
    <t xml:space="preserve">               Reversible loss on impairment </t>
  </si>
  <si>
    <t xml:space="preserve">               Gain on disposal of assets</t>
  </si>
  <si>
    <t xml:space="preserve">               Gain on securities </t>
  </si>
  <si>
    <t xml:space="preserve">               Gain on exchange rate</t>
  </si>
  <si>
    <t xml:space="preserve">               Interest income </t>
  </si>
  <si>
    <t xml:space="preserve">           Share of profit  from investment in </t>
  </si>
  <si>
    <t>18</t>
  </si>
  <si>
    <t>Net cash received by (used in) operating activities</t>
  </si>
  <si>
    <t xml:space="preserve">                      of investment</t>
  </si>
  <si>
    <t xml:space="preserve">               Reversible loss on obligations</t>
  </si>
  <si>
    <t>20.2</t>
  </si>
  <si>
    <t>20.1</t>
  </si>
  <si>
    <t>SEPARATED FINANCIAL STATEMENTS</t>
  </si>
  <si>
    <t>Balance as at January 1, 2007 (after restatement)</t>
  </si>
  <si>
    <t xml:space="preserve">          Assets receivable</t>
  </si>
  <si>
    <t>AS AT JUNE 30, 2008 (UNAUDITED/REVIEWED ONLY)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</si>
</sst>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\ ;\(#,##0.00\)\ "/>
    <numFmt numFmtId="188" formatCode="#,##0.00\ ;\(#,##0.00\)"/>
    <numFmt numFmtId="189" formatCode="#,##0.00_);\(#,##0.00\)"/>
    <numFmt numFmtId="190" formatCode="#,##0.00;\(#,##0.00\)"/>
    <numFmt numFmtId="191" formatCode="#,##0.0_);\(#,##0.0\)"/>
    <numFmt numFmtId="192" formatCode="\t&quot;฿&quot;#,##0_);\(\t&quot;฿&quot;#,##0\)"/>
    <numFmt numFmtId="193" formatCode="\t&quot;฿&quot;#,##0_);[Red]\(\t&quot;฿&quot;#,##0\)"/>
    <numFmt numFmtId="194" formatCode="\t&quot;฿&quot;#,##0.00_);\(\t&quot;฿&quot;#,##0.00\)"/>
    <numFmt numFmtId="195" formatCode="\t&quot;฿&quot;#,##0.00_);[Red]\(\t&quot;฿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\t&quot;$&quot;#,##0_);\(\t&quot;$&quot;#,##0\)"/>
    <numFmt numFmtId="205" formatCode="\t&quot;$&quot;#,##0_);[Red]\(\t&quot;$&quot;#,##0\)"/>
    <numFmt numFmtId="206" formatCode="\t&quot;$&quot;#,##0.00_);\(\t&quot;$&quot;#,##0.00\)"/>
    <numFmt numFmtId="207" formatCode="\t&quot;$&quot;#,##0.00_);[Red]\(\t&quot;$&quot;#,##0.00\)"/>
    <numFmt numFmtId="208" formatCode="#,##0.00_);[Black]\(#,##0.00\)"/>
    <numFmt numFmtId="209" formatCode="0.0"/>
    <numFmt numFmtId="210" formatCode="0.000000000"/>
    <numFmt numFmtId="211" formatCode="0.0000000"/>
    <numFmt numFmtId="212" formatCode="#,##0.0;\(#,##0.0\)"/>
    <numFmt numFmtId="213" formatCode="#,##0;\(#,##0\)"/>
    <numFmt numFmtId="214" formatCode="#,##0;\(#,##0.00\)"/>
    <numFmt numFmtId="215" formatCode="#,##0_);\(#,##0\)"/>
    <numFmt numFmtId="216" formatCode="#,##0.00_ ;[Red]\-#,##0.00\ "/>
    <numFmt numFmtId="217" formatCode="#,##0.000_);\(#,##0.000\)"/>
    <numFmt numFmtId="218" formatCode="#,##0.0000_);\(#,##0.0000\)"/>
    <numFmt numFmtId="219" formatCode="t&quot;$&quot;#,##0_);\(t&quot;$&quot;#,##0\)"/>
    <numFmt numFmtId="220" formatCode="t&quot;$&quot;#,##0_);[Red]\(t&quot;$&quot;#,##0\)"/>
    <numFmt numFmtId="221" formatCode="t&quot;$&quot;#,##0.00_);\(t&quot;$&quot;#,##0.00\)"/>
    <numFmt numFmtId="222" formatCode="t&quot;$&quot;#,##0.00_);[Red]\(t&quot;$&quot;#,##0.00\)"/>
    <numFmt numFmtId="223" formatCode="#,##0\ ;[Red]\(#,##0\)"/>
    <numFmt numFmtId="224" formatCode="##,##0.00_);\(#,##0.00\)"/>
    <numFmt numFmtId="225" formatCode="#,##0.00_);[Red]\(#,##0.0000\)"/>
    <numFmt numFmtId="226" formatCode="#,##0.00_ ;\-#,##0.00\ "/>
    <numFmt numFmtId="227" formatCode="#,##0.00_);[Blue]\(#,##0.0000\)"/>
    <numFmt numFmtId="228" formatCode="#,##0.000\ ;\(#,##0.000\)"/>
    <numFmt numFmtId="229" formatCode="#,##0.0000\ ;\(#,##0.0000\)"/>
    <numFmt numFmtId="230" formatCode="#,##0.00000\ ;\(#,##0.00000\)"/>
    <numFmt numFmtId="231" formatCode="#,##0.000000\ ;\(#,##0.000000\)"/>
  </numFmts>
  <fonts count="29">
    <font>
      <sz val="14"/>
      <name val="Cordia New"/>
      <family val="0"/>
    </font>
    <font>
      <sz val="11"/>
      <color indexed="8"/>
      <name val="Tahoma"/>
      <family val="2"/>
    </font>
    <font>
      <sz val="12"/>
      <name val="Helv"/>
      <family val="0"/>
    </font>
    <font>
      <b/>
      <sz val="16"/>
      <name val="AngsanaUPC"/>
      <family val="1"/>
    </font>
    <font>
      <sz val="16"/>
      <name val="AngsanaUPC"/>
      <family val="1"/>
    </font>
    <font>
      <sz val="15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sz val="10"/>
      <name val="Arial"/>
      <family val="2"/>
    </font>
    <font>
      <u val="single"/>
      <sz val="11.9"/>
      <color indexed="36"/>
      <name val="Cordia New"/>
      <family val="2"/>
    </font>
    <font>
      <u val="single"/>
      <sz val="11.9"/>
      <color indexed="12"/>
      <name val="Cordia New"/>
      <family val="2"/>
    </font>
    <font>
      <sz val="8"/>
      <name val="Cordia New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24" fillId="20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</cellStyleXfs>
  <cellXfs count="254">
    <xf numFmtId="0" fontId="0" fillId="0" borderId="0" xfId="0" applyAlignment="1">
      <alignment/>
    </xf>
    <xf numFmtId="188" fontId="4" fillId="0" borderId="0" xfId="78" applyNumberFormat="1" applyFont="1" applyFill="1" applyBorder="1" applyAlignment="1">
      <alignment/>
      <protection/>
    </xf>
    <xf numFmtId="188" fontId="4" fillId="0" borderId="0" xfId="0" applyNumberFormat="1" applyFont="1" applyFill="1" applyAlignment="1">
      <alignment/>
    </xf>
    <xf numFmtId="188" fontId="4" fillId="0" borderId="0" xfId="78" applyNumberFormat="1" applyFont="1" applyFill="1" applyBorder="1" applyAlignment="1" applyProtection="1">
      <alignment/>
      <protection/>
    </xf>
    <xf numFmtId="39" fontId="4" fillId="0" borderId="0" xfId="78" applyNumberFormat="1" applyFont="1" applyFill="1" applyAlignment="1" applyProtection="1">
      <alignment/>
      <protection/>
    </xf>
    <xf numFmtId="39" fontId="4" fillId="0" borderId="0" xfId="0" applyNumberFormat="1" applyFont="1" applyFill="1" applyAlignment="1">
      <alignment/>
    </xf>
    <xf numFmtId="188" fontId="4" fillId="0" borderId="10" xfId="78" applyNumberFormat="1" applyFont="1" applyFill="1" applyBorder="1" applyAlignment="1" applyProtection="1">
      <alignment/>
      <protection/>
    </xf>
    <xf numFmtId="188" fontId="4" fillId="0" borderId="0" xfId="78" applyNumberFormat="1" applyFont="1" applyFill="1" applyAlignment="1" applyProtection="1">
      <alignment/>
      <protection/>
    </xf>
    <xf numFmtId="188" fontId="4" fillId="0" borderId="0" xfId="78" applyNumberFormat="1" applyFont="1" applyFill="1" applyAlignment="1">
      <alignment/>
      <protection/>
    </xf>
    <xf numFmtId="188" fontId="4" fillId="0" borderId="0" xfId="80" applyNumberFormat="1" applyFont="1" applyFill="1" applyBorder="1" applyProtection="1">
      <alignment/>
      <protection/>
    </xf>
    <xf numFmtId="189" fontId="4" fillId="0" borderId="0" xfId="80" applyNumberFormat="1" applyFont="1" applyFill="1" applyBorder="1" applyProtection="1">
      <alignment/>
      <protection/>
    </xf>
    <xf numFmtId="189" fontId="4" fillId="0" borderId="0" xfId="78" applyNumberFormat="1" applyFont="1" applyFill="1" applyAlignment="1">
      <alignment/>
      <protection/>
    </xf>
    <xf numFmtId="188" fontId="4" fillId="0" borderId="0" xfId="42" applyNumberFormat="1" applyFont="1" applyFill="1" applyBorder="1" applyAlignment="1" applyProtection="1">
      <alignment/>
      <protection/>
    </xf>
    <xf numFmtId="189" fontId="4" fillId="0" borderId="0" xfId="42" applyNumberFormat="1" applyFont="1" applyFill="1" applyBorder="1" applyAlignment="1">
      <alignment/>
    </xf>
    <xf numFmtId="188" fontId="4" fillId="0" borderId="0" xfId="42" applyNumberFormat="1" applyFont="1" applyFill="1" applyBorder="1" applyAlignment="1">
      <alignment/>
    </xf>
    <xf numFmtId="189" fontId="4" fillId="0" borderId="11" xfId="80" applyNumberFormat="1" applyFont="1" applyFill="1" applyBorder="1" applyProtection="1">
      <alignment/>
      <protection/>
    </xf>
    <xf numFmtId="188" fontId="4" fillId="0" borderId="11" xfId="80" applyNumberFormat="1" applyFont="1" applyFill="1" applyBorder="1" applyProtection="1">
      <alignment/>
      <protection/>
    </xf>
    <xf numFmtId="189" fontId="4" fillId="0" borderId="0" xfId="80" applyNumberFormat="1" applyFont="1" applyFill="1" applyProtection="1">
      <alignment/>
      <protection/>
    </xf>
    <xf numFmtId="189" fontId="4" fillId="0" borderId="0" xfId="0" applyNumberFormat="1" applyFont="1" applyFill="1" applyAlignment="1">
      <alignment/>
    </xf>
    <xf numFmtId="188" fontId="4" fillId="0" borderId="0" xfId="42" applyNumberFormat="1" applyFont="1" applyFill="1" applyAlignment="1">
      <alignment/>
    </xf>
    <xf numFmtId="39" fontId="6" fillId="0" borderId="0" xfId="78" applyNumberFormat="1" applyFont="1" applyAlignment="1">
      <alignment horizontal="centerContinuous"/>
      <protection/>
    </xf>
    <xf numFmtId="39" fontId="7" fillId="0" borderId="0" xfId="68" applyNumberFormat="1" applyFont="1">
      <alignment/>
      <protection/>
    </xf>
    <xf numFmtId="39" fontId="6" fillId="0" borderId="0" xfId="78" applyNumberFormat="1" applyFont="1" applyAlignment="1" applyProtection="1">
      <alignment horizontal="centerContinuous"/>
      <protection/>
    </xf>
    <xf numFmtId="39" fontId="6" fillId="0" borderId="0" xfId="78" applyNumberFormat="1" applyFont="1" applyAlignment="1" applyProtection="1">
      <alignment horizontal="center"/>
      <protection/>
    </xf>
    <xf numFmtId="39" fontId="7" fillId="0" borderId="0" xfId="78" applyNumberFormat="1" applyFont="1" applyAlignment="1" applyProtection="1">
      <alignment horizontal="center"/>
      <protection/>
    </xf>
    <xf numFmtId="39" fontId="7" fillId="0" borderId="11" xfId="78" applyNumberFormat="1" applyFont="1" applyBorder="1" applyAlignment="1">
      <alignment horizontal="right"/>
      <protection/>
    </xf>
    <xf numFmtId="39" fontId="7" fillId="0" borderId="0" xfId="78" applyNumberFormat="1" applyFont="1" applyAlignment="1" applyProtection="1">
      <alignment/>
      <protection/>
    </xf>
    <xf numFmtId="39" fontId="7" fillId="0" borderId="0" xfId="78" applyNumberFormat="1" applyFont="1" applyAlignment="1">
      <alignment horizontal="center"/>
      <protection/>
    </xf>
    <xf numFmtId="39" fontId="7" fillId="0" borderId="0" xfId="78" applyNumberFormat="1" applyFont="1" applyAlignment="1">
      <alignment/>
      <protection/>
    </xf>
    <xf numFmtId="39" fontId="7" fillId="0" borderId="0" xfId="68" applyNumberFormat="1" applyFont="1" applyAlignment="1">
      <alignment/>
      <protection/>
    </xf>
    <xf numFmtId="39" fontId="7" fillId="0" borderId="0" xfId="68" applyNumberFormat="1" applyFont="1" applyAlignment="1">
      <alignment horizontal="center"/>
      <protection/>
    </xf>
    <xf numFmtId="39" fontId="6" fillId="0" borderId="0" xfId="78" applyNumberFormat="1" applyFont="1" applyAlignment="1">
      <alignment horizontal="center"/>
      <protection/>
    </xf>
    <xf numFmtId="39" fontId="7" fillId="0" borderId="0" xfId="78" applyNumberFormat="1" applyFont="1" applyBorder="1" applyAlignment="1" applyProtection="1">
      <alignment horizontal="center"/>
      <protection/>
    </xf>
    <xf numFmtId="39" fontId="7" fillId="0" borderId="0" xfId="78" applyNumberFormat="1" applyFont="1" applyBorder="1" applyAlignment="1">
      <alignment horizontal="center"/>
      <protection/>
    </xf>
    <xf numFmtId="39" fontId="7" fillId="0" borderId="0" xfId="78" applyNumberFormat="1" applyFont="1" applyBorder="1" applyAlignment="1">
      <alignment/>
      <protection/>
    </xf>
    <xf numFmtId="39" fontId="7" fillId="0" borderId="0" xfId="68" applyNumberFormat="1" applyFont="1" applyBorder="1" applyAlignment="1">
      <alignment/>
      <protection/>
    </xf>
    <xf numFmtId="39" fontId="7" fillId="0" borderId="0" xfId="68" applyNumberFormat="1" applyFont="1" applyBorder="1" applyAlignment="1">
      <alignment horizontal="center"/>
      <protection/>
    </xf>
    <xf numFmtId="39" fontId="7" fillId="0" borderId="11" xfId="78" applyNumberFormat="1" applyFont="1" applyBorder="1" applyAlignment="1" applyProtection="1">
      <alignment horizontal="center"/>
      <protection/>
    </xf>
    <xf numFmtId="39" fontId="7" fillId="0" borderId="11" xfId="78" applyNumberFormat="1" applyFont="1" applyBorder="1" applyAlignment="1">
      <alignment horizontal="center"/>
      <protection/>
    </xf>
    <xf numFmtId="39" fontId="7" fillId="0" borderId="11" xfId="78" applyNumberFormat="1" applyFont="1" applyBorder="1" applyAlignment="1">
      <alignment/>
      <protection/>
    </xf>
    <xf numFmtId="39" fontId="7" fillId="0" borderId="11" xfId="68" applyNumberFormat="1" applyFont="1" applyBorder="1" applyAlignment="1">
      <alignment/>
      <protection/>
    </xf>
    <xf numFmtId="39" fontId="7" fillId="0" borderId="11" xfId="68" applyNumberFormat="1" applyFont="1" applyBorder="1" applyAlignment="1">
      <alignment horizontal="center"/>
      <protection/>
    </xf>
    <xf numFmtId="188" fontId="4" fillId="0" borderId="0" xfId="68" applyNumberFormat="1" applyFont="1" applyFill="1" applyAlignment="1">
      <alignment/>
      <protection/>
    </xf>
    <xf numFmtId="188" fontId="4" fillId="0" borderId="0" xfId="68" applyNumberFormat="1" applyFont="1" applyFill="1" applyBorder="1" applyAlignment="1">
      <alignment/>
      <protection/>
    </xf>
    <xf numFmtId="188" fontId="4" fillId="0" borderId="12" xfId="68" applyNumberFormat="1" applyFont="1" applyFill="1" applyBorder="1" applyAlignment="1">
      <alignment/>
      <protection/>
    </xf>
    <xf numFmtId="39" fontId="7" fillId="0" borderId="12" xfId="68" applyNumberFormat="1" applyFont="1" applyBorder="1">
      <alignment/>
      <protection/>
    </xf>
    <xf numFmtId="188" fontId="4" fillId="0" borderId="12" xfId="78" applyNumberFormat="1" applyFont="1" applyFill="1" applyBorder="1" applyAlignment="1">
      <alignment/>
      <protection/>
    </xf>
    <xf numFmtId="39" fontId="7" fillId="0" borderId="11" xfId="78" applyNumberFormat="1" applyFont="1" applyBorder="1" applyAlignment="1" applyProtection="1" quotePrefix="1">
      <alignment horizontal="center"/>
      <protection/>
    </xf>
    <xf numFmtId="39" fontId="7" fillId="0" borderId="0" xfId="78" applyNumberFormat="1" applyFont="1" applyFill="1" applyAlignment="1">
      <alignment horizontal="center"/>
      <protection/>
    </xf>
    <xf numFmtId="188" fontId="7" fillId="0" borderId="0" xfId="68" applyNumberFormat="1" applyFont="1" applyFill="1" applyAlignment="1">
      <alignment/>
      <protection/>
    </xf>
    <xf numFmtId="188" fontId="7" fillId="0" borderId="0" xfId="68" applyNumberFormat="1" applyFont="1" applyFill="1" applyBorder="1" applyAlignment="1">
      <alignment/>
      <protection/>
    </xf>
    <xf numFmtId="188" fontId="7" fillId="0" borderId="0" xfId="78" applyNumberFormat="1" applyFont="1" applyFill="1" applyBorder="1" applyAlignment="1" applyProtection="1">
      <alignment/>
      <protection/>
    </xf>
    <xf numFmtId="188" fontId="7" fillId="0" borderId="0" xfId="45" applyNumberFormat="1" applyFont="1" applyFill="1" applyBorder="1" applyAlignment="1" applyProtection="1">
      <alignment/>
      <protection/>
    </xf>
    <xf numFmtId="188" fontId="7" fillId="0" borderId="0" xfId="78" applyNumberFormat="1" applyFont="1" applyFill="1" applyBorder="1" applyAlignment="1">
      <alignment/>
      <protection/>
    </xf>
    <xf numFmtId="188" fontId="7" fillId="0" borderId="0" xfId="78" applyNumberFormat="1" applyFont="1" applyFill="1" applyAlignment="1">
      <alignment/>
      <protection/>
    </xf>
    <xf numFmtId="188" fontId="7" fillId="0" borderId="11" xfId="68" applyNumberFormat="1" applyFont="1" applyFill="1" applyBorder="1" applyAlignment="1">
      <alignment/>
      <protection/>
    </xf>
    <xf numFmtId="188" fontId="7" fillId="0" borderId="11" xfId="78" applyNumberFormat="1" applyFont="1" applyFill="1" applyBorder="1" applyAlignment="1" applyProtection="1">
      <alignment/>
      <protection/>
    </xf>
    <xf numFmtId="39" fontId="7" fillId="0" borderId="0" xfId="68" applyNumberFormat="1" applyFont="1" applyFill="1">
      <alignment/>
      <protection/>
    </xf>
    <xf numFmtId="191" fontId="7" fillId="0" borderId="0" xfId="78" applyNumberFormat="1" applyFont="1" applyFill="1" applyAlignment="1">
      <alignment horizontal="center"/>
      <protection/>
    </xf>
    <xf numFmtId="39" fontId="7" fillId="0" borderId="0" xfId="78" applyNumberFormat="1" applyFont="1" applyFill="1" applyAlignment="1">
      <alignment/>
      <protection/>
    </xf>
    <xf numFmtId="0" fontId="4" fillId="0" borderId="0" xfId="78" applyNumberFormat="1" applyFont="1" applyFill="1" applyAlignment="1" quotePrefix="1">
      <alignment horizontal="center"/>
      <protection/>
    </xf>
    <xf numFmtId="39" fontId="4" fillId="0" borderId="0" xfId="78" applyNumberFormat="1" applyFont="1" applyFill="1" applyBorder="1" applyAlignment="1" applyProtection="1">
      <alignment/>
      <protection/>
    </xf>
    <xf numFmtId="190" fontId="7" fillId="0" borderId="0" xfId="0" applyNumberFormat="1" applyFont="1" applyFill="1" applyAlignment="1">
      <alignment/>
    </xf>
    <xf numFmtId="187" fontId="7" fillId="0" borderId="0" xfId="78" applyNumberFormat="1" applyFont="1" applyFill="1" applyBorder="1" applyAlignment="1" applyProtection="1">
      <alignment/>
      <protection/>
    </xf>
    <xf numFmtId="190" fontId="7" fillId="0" borderId="0" xfId="78" applyNumberFormat="1" applyFont="1" applyFill="1" applyBorder="1" applyAlignment="1">
      <alignment/>
      <protection/>
    </xf>
    <xf numFmtId="187" fontId="7" fillId="0" borderId="0" xfId="0" applyNumberFormat="1" applyFont="1" applyFill="1" applyAlignment="1">
      <alignment/>
    </xf>
    <xf numFmtId="187" fontId="7" fillId="0" borderId="11" xfId="78" applyNumberFormat="1" applyFont="1" applyFill="1" applyBorder="1" applyAlignment="1" applyProtection="1">
      <alignment/>
      <protection/>
    </xf>
    <xf numFmtId="43" fontId="7" fillId="0" borderId="0" xfId="42" applyFont="1" applyFill="1" applyBorder="1" applyAlignment="1">
      <alignment/>
    </xf>
    <xf numFmtId="190" fontId="7" fillId="0" borderId="0" xfId="78" applyNumberFormat="1" applyFont="1" applyFill="1" applyAlignment="1">
      <alignment/>
      <protection/>
    </xf>
    <xf numFmtId="187" fontId="7" fillId="0" borderId="0" xfId="78" applyNumberFormat="1" applyFont="1" applyFill="1" applyAlignment="1">
      <alignment/>
      <protection/>
    </xf>
    <xf numFmtId="187" fontId="7" fillId="0" borderId="0" xfId="78" applyNumberFormat="1" applyFont="1" applyFill="1" applyBorder="1" applyAlignment="1">
      <alignment/>
      <protection/>
    </xf>
    <xf numFmtId="187" fontId="7" fillId="0" borderId="13" xfId="78" applyNumberFormat="1" applyFont="1" applyFill="1" applyBorder="1" applyAlignment="1">
      <alignment/>
      <protection/>
    </xf>
    <xf numFmtId="187" fontId="7" fillId="0" borderId="0" xfId="78" applyNumberFormat="1" applyFont="1" applyFill="1" applyAlignment="1" applyProtection="1">
      <alignment/>
      <protection/>
    </xf>
    <xf numFmtId="190" fontId="4" fillId="0" borderId="0" xfId="80" applyNumberFormat="1" applyFont="1" applyFill="1" applyBorder="1" applyProtection="1">
      <alignment/>
      <protection/>
    </xf>
    <xf numFmtId="190" fontId="4" fillId="0" borderId="0" xfId="80" applyNumberFormat="1" applyFont="1" applyFill="1" applyBorder="1">
      <alignment/>
      <protection/>
    </xf>
    <xf numFmtId="190" fontId="4" fillId="0" borderId="0" xfId="45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188" fontId="4" fillId="0" borderId="0" xfId="42" applyNumberFormat="1" applyFont="1" applyFill="1" applyBorder="1" applyAlignment="1">
      <alignment/>
    </xf>
    <xf numFmtId="190" fontId="4" fillId="0" borderId="0" xfId="80" applyNumberFormat="1" applyFont="1" applyFill="1" applyAlignment="1" applyProtection="1">
      <alignment horizontal="left"/>
      <protection/>
    </xf>
    <xf numFmtId="39" fontId="4" fillId="0" borderId="0" xfId="78" applyNumberFormat="1" applyFont="1" applyFill="1" applyAlignment="1" applyProtection="1">
      <alignment horizontal="left"/>
      <protection/>
    </xf>
    <xf numFmtId="190" fontId="4" fillId="0" borderId="0" xfId="0" applyNumberFormat="1" applyFont="1" applyFill="1" applyAlignment="1">
      <alignment/>
    </xf>
    <xf numFmtId="187" fontId="7" fillId="0" borderId="14" xfId="78" applyNumberFormat="1" applyFont="1" applyFill="1" applyBorder="1" applyAlignment="1">
      <alignment/>
      <protection/>
    </xf>
    <xf numFmtId="189" fontId="7" fillId="0" borderId="0" xfId="0" applyNumberFormat="1" applyFont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78" applyNumberFormat="1" applyFont="1" applyBorder="1" applyAlignment="1" applyProtection="1">
      <alignment/>
      <protection/>
    </xf>
    <xf numFmtId="189" fontId="7" fillId="0" borderId="0" xfId="78" applyNumberFormat="1" applyFont="1" applyBorder="1" applyAlignment="1">
      <alignment/>
      <protection/>
    </xf>
    <xf numFmtId="189" fontId="7" fillId="0" borderId="0" xfId="78" applyNumberFormat="1" applyFont="1" applyAlignment="1">
      <alignment/>
      <protection/>
    </xf>
    <xf numFmtId="189" fontId="7" fillId="0" borderId="0" xfId="42" applyNumberFormat="1" applyFont="1" applyAlignment="1">
      <alignment/>
    </xf>
    <xf numFmtId="189" fontId="7" fillId="0" borderId="0" xfId="78" applyNumberFormat="1" applyFont="1" applyAlignment="1" applyProtection="1">
      <alignment/>
      <protection/>
    </xf>
    <xf numFmtId="189" fontId="7" fillId="0" borderId="0" xfId="0" applyNumberFormat="1" applyFont="1" applyAlignment="1">
      <alignment/>
    </xf>
    <xf numFmtId="189" fontId="7" fillId="0" borderId="15" xfId="0" applyNumberFormat="1" applyFont="1" applyBorder="1" applyAlignment="1">
      <alignment/>
    </xf>
    <xf numFmtId="189" fontId="7" fillId="0" borderId="11" xfId="78" applyNumberFormat="1" applyFont="1" applyBorder="1" applyAlignment="1">
      <alignment/>
      <protection/>
    </xf>
    <xf numFmtId="188" fontId="4" fillId="0" borderId="15" xfId="80" applyNumberFormat="1" applyFont="1" applyFill="1" applyBorder="1" applyProtection="1">
      <alignment/>
      <protection/>
    </xf>
    <xf numFmtId="39" fontId="3" fillId="0" borderId="0" xfId="78" applyNumberFormat="1" applyFont="1" applyFill="1" applyAlignment="1" applyProtection="1">
      <alignment horizontal="center"/>
      <protection/>
    </xf>
    <xf numFmtId="39" fontId="3" fillId="0" borderId="0" xfId="42" applyNumberFormat="1" applyFont="1" applyFill="1" applyAlignment="1">
      <alignment horizontal="right"/>
    </xf>
    <xf numFmtId="39" fontId="4" fillId="0" borderId="0" xfId="78" applyNumberFormat="1" applyFont="1" applyFill="1" applyAlignment="1">
      <alignment/>
      <protection/>
    </xf>
    <xf numFmtId="39" fontId="3" fillId="0" borderId="0" xfId="78" applyNumberFormat="1" applyFont="1" applyFill="1" applyBorder="1" applyAlignment="1" applyProtection="1" quotePrefix="1">
      <alignment horizontal="centerContinuous"/>
      <protection/>
    </xf>
    <xf numFmtId="39" fontId="3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 applyAlignment="1">
      <alignment horizontal="center"/>
    </xf>
    <xf numFmtId="189" fontId="4" fillId="0" borderId="0" xfId="79" applyNumberFormat="1" applyFont="1" applyFill="1" applyBorder="1" applyProtection="1">
      <alignment/>
      <protection/>
    </xf>
    <xf numFmtId="189" fontId="4" fillId="0" borderId="11" xfId="42" applyNumberFormat="1" applyFont="1" applyFill="1" applyBorder="1" applyAlignment="1">
      <alignment/>
    </xf>
    <xf numFmtId="188" fontId="4" fillId="0" borderId="0" xfId="79" applyNumberFormat="1" applyFont="1" applyFill="1" applyBorder="1">
      <alignment/>
      <protection/>
    </xf>
    <xf numFmtId="189" fontId="4" fillId="0" borderId="0" xfId="80" applyNumberFormat="1" applyFont="1" applyFill="1" applyBorder="1">
      <alignment/>
      <protection/>
    </xf>
    <xf numFmtId="188" fontId="4" fillId="0" borderId="0" xfId="79" applyNumberFormat="1" applyFont="1" applyFill="1" applyBorder="1" applyProtection="1">
      <alignment/>
      <protection/>
    </xf>
    <xf numFmtId="39" fontId="4" fillId="0" borderId="0" xfId="79" applyNumberFormat="1" applyFont="1" applyFill="1" applyBorder="1" applyProtection="1">
      <alignment/>
      <protection/>
    </xf>
    <xf numFmtId="39" fontId="4" fillId="0" borderId="0" xfId="78" applyNumberFormat="1" applyFont="1" applyFill="1">
      <alignment/>
      <protection/>
    </xf>
    <xf numFmtId="189" fontId="4" fillId="0" borderId="0" xfId="80" applyNumberFormat="1" applyFont="1" applyFill="1">
      <alignment/>
      <protection/>
    </xf>
    <xf numFmtId="189" fontId="4" fillId="0" borderId="11" xfId="79" applyNumberFormat="1" applyFont="1" applyFill="1" applyBorder="1">
      <alignment/>
      <protection/>
    </xf>
    <xf numFmtId="188" fontId="4" fillId="0" borderId="12" xfId="80" applyNumberFormat="1" applyFont="1" applyFill="1" applyBorder="1" applyProtection="1">
      <alignment/>
      <protection/>
    </xf>
    <xf numFmtId="39" fontId="4" fillId="0" borderId="0" xfId="42" applyNumberFormat="1" applyFont="1" applyFill="1" applyAlignment="1">
      <alignment/>
    </xf>
    <xf numFmtId="39" fontId="4" fillId="0" borderId="0" xfId="0" applyNumberFormat="1" applyFont="1" applyFill="1" applyBorder="1" applyAlignment="1">
      <alignment/>
    </xf>
    <xf numFmtId="189" fontId="7" fillId="0" borderId="0" xfId="68" applyNumberFormat="1" applyFont="1" applyAlignment="1">
      <alignment/>
      <protection/>
    </xf>
    <xf numFmtId="189" fontId="7" fillId="0" borderId="0" xfId="68" applyNumberFormat="1" applyFont="1" applyBorder="1" applyAlignment="1">
      <alignment/>
      <protection/>
    </xf>
    <xf numFmtId="189" fontId="7" fillId="0" borderId="0" xfId="46" applyNumberFormat="1" applyFont="1" applyBorder="1" applyAlignment="1" applyProtection="1">
      <alignment/>
      <protection/>
    </xf>
    <xf numFmtId="188" fontId="7" fillId="0" borderId="12" xfId="68" applyNumberFormat="1" applyFont="1" applyFill="1" applyBorder="1" applyAlignment="1">
      <alignment/>
      <protection/>
    </xf>
    <xf numFmtId="227" fontId="4" fillId="0" borderId="0" xfId="78" applyNumberFormat="1" applyFont="1" applyFill="1" applyBorder="1" applyAlignment="1" applyProtection="1">
      <alignment/>
      <protection/>
    </xf>
    <xf numFmtId="227" fontId="4" fillId="0" borderId="0" xfId="78" applyNumberFormat="1" applyFont="1" applyFill="1" applyAlignment="1">
      <alignment/>
      <protection/>
    </xf>
    <xf numFmtId="43" fontId="7" fillId="0" borderId="0" xfId="45" applyFont="1" applyFill="1" applyBorder="1" applyAlignment="1">
      <alignment/>
    </xf>
    <xf numFmtId="227" fontId="4" fillId="0" borderId="0" xfId="78" applyNumberFormat="1" applyFont="1" applyFill="1" applyAlignment="1" applyProtection="1">
      <alignment/>
      <protection/>
    </xf>
    <xf numFmtId="227" fontId="4" fillId="0" borderId="0" xfId="45" applyNumberFormat="1" applyFont="1" applyFill="1" applyAlignment="1">
      <alignment/>
    </xf>
    <xf numFmtId="227" fontId="4" fillId="0" borderId="11" xfId="78" applyNumberFormat="1" applyFont="1" applyFill="1" applyBorder="1" applyAlignment="1" applyProtection="1">
      <alignment/>
      <protection/>
    </xf>
    <xf numFmtId="227" fontId="4" fillId="0" borderId="0" xfId="0" applyNumberFormat="1" applyFont="1" applyFill="1" applyAlignment="1">
      <alignment/>
    </xf>
    <xf numFmtId="227" fontId="4" fillId="0" borderId="0" xfId="78" applyNumberFormat="1" applyFont="1" applyFill="1" applyBorder="1" applyAlignment="1">
      <alignment/>
      <protection/>
    </xf>
    <xf numFmtId="189" fontId="4" fillId="0" borderId="0" xfId="42" applyNumberFormat="1" applyFont="1" applyFill="1" applyAlignment="1">
      <alignment/>
    </xf>
    <xf numFmtId="189" fontId="4" fillId="0" borderId="0" xfId="78" applyNumberFormat="1" applyFont="1" applyFill="1" applyBorder="1" applyAlignment="1">
      <alignment/>
      <protection/>
    </xf>
    <xf numFmtId="189" fontId="4" fillId="0" borderId="0" xfId="42" applyNumberFormat="1" applyFont="1" applyFill="1" applyBorder="1" applyAlignment="1" applyProtection="1">
      <alignment/>
      <protection/>
    </xf>
    <xf numFmtId="189" fontId="4" fillId="0" borderId="0" xfId="0" applyNumberFormat="1" applyFont="1" applyFill="1" applyBorder="1" applyAlignment="1">
      <alignment/>
    </xf>
    <xf numFmtId="189" fontId="7" fillId="0" borderId="0" xfId="69" applyNumberFormat="1" applyFont="1" applyAlignment="1">
      <alignment/>
      <protection/>
    </xf>
    <xf numFmtId="189" fontId="7" fillId="0" borderId="0" xfId="69" applyNumberFormat="1" applyFont="1" applyBorder="1" applyAlignment="1">
      <alignment/>
      <protection/>
    </xf>
    <xf numFmtId="189" fontId="7" fillId="0" borderId="0" xfId="47" applyNumberFormat="1" applyFont="1" applyAlignment="1">
      <alignment/>
    </xf>
    <xf numFmtId="189" fontId="7" fillId="0" borderId="0" xfId="47" applyNumberFormat="1" applyFont="1" applyAlignment="1">
      <alignment/>
    </xf>
    <xf numFmtId="189" fontId="7" fillId="0" borderId="0" xfId="47" applyNumberFormat="1" applyFont="1" applyBorder="1" applyAlignment="1" applyProtection="1">
      <alignment/>
      <protection/>
    </xf>
    <xf numFmtId="189" fontId="4" fillId="0" borderId="0" xfId="69" applyNumberFormat="1" applyFont="1" applyFill="1" applyAlignment="1">
      <alignment/>
      <protection/>
    </xf>
    <xf numFmtId="189" fontId="4" fillId="0" borderId="0" xfId="78" applyNumberFormat="1" applyFont="1" applyFill="1" applyBorder="1" applyAlignment="1" applyProtection="1">
      <alignment/>
      <protection/>
    </xf>
    <xf numFmtId="189" fontId="4" fillId="0" borderId="0" xfId="45" applyNumberFormat="1" applyFont="1" applyFill="1" applyBorder="1" applyAlignment="1">
      <alignment/>
    </xf>
    <xf numFmtId="189" fontId="4" fillId="0" borderId="0" xfId="69" applyNumberFormat="1" applyFont="1" applyFill="1" applyBorder="1" applyAlignment="1">
      <alignment/>
      <protection/>
    </xf>
    <xf numFmtId="189" fontId="4" fillId="0" borderId="0" xfId="45" applyNumberFormat="1" applyFont="1" applyFill="1" applyBorder="1" applyAlignment="1" applyProtection="1">
      <alignment/>
      <protection/>
    </xf>
    <xf numFmtId="189" fontId="4" fillId="0" borderId="0" xfId="80" applyNumberFormat="1" applyFont="1" applyFill="1" applyBorder="1" applyAlignment="1" applyProtection="1">
      <alignment horizontal="left"/>
      <protection/>
    </xf>
    <xf numFmtId="189" fontId="28" fillId="0" borderId="0" xfId="80" applyNumberFormat="1" applyFont="1" applyFill="1" applyBorder="1" applyAlignment="1" applyProtection="1">
      <alignment horizontal="left"/>
      <protection/>
    </xf>
    <xf numFmtId="189" fontId="4" fillId="0" borderId="0" xfId="45" applyNumberFormat="1" applyFont="1" applyFill="1" applyAlignment="1">
      <alignment/>
    </xf>
    <xf numFmtId="39" fontId="5" fillId="0" borderId="0" xfId="42" applyNumberFormat="1" applyFont="1" applyFill="1" applyBorder="1" applyAlignment="1" applyProtection="1">
      <alignment/>
      <protection/>
    </xf>
    <xf numFmtId="39" fontId="3" fillId="0" borderId="0" xfId="78" applyNumberFormat="1" applyFont="1" applyFill="1" applyAlignment="1">
      <alignment horizontal="center"/>
      <protection/>
    </xf>
    <xf numFmtId="39" fontId="3" fillId="0" borderId="0" xfId="0" applyNumberFormat="1" applyFont="1" applyFill="1" applyBorder="1" applyAlignment="1">
      <alignment horizontal="right"/>
    </xf>
    <xf numFmtId="39" fontId="3" fillId="0" borderId="0" xfId="78" applyNumberFormat="1" applyFont="1" applyFill="1" applyBorder="1" applyAlignment="1" applyProtection="1" quotePrefix="1">
      <alignment horizontal="centerContinuous"/>
      <protection/>
    </xf>
    <xf numFmtId="39" fontId="3" fillId="0" borderId="0" xfId="78" applyNumberFormat="1" applyFont="1" applyFill="1" applyAlignment="1" applyProtection="1">
      <alignment/>
      <protection/>
    </xf>
    <xf numFmtId="39" fontId="4" fillId="0" borderId="0" xfId="42" applyNumberFormat="1" applyFont="1" applyFill="1" applyAlignment="1">
      <alignment horizontal="center"/>
    </xf>
    <xf numFmtId="39" fontId="5" fillId="0" borderId="0" xfId="0" applyNumberFormat="1" applyFont="1" applyFill="1" applyAlignment="1">
      <alignment/>
    </xf>
    <xf numFmtId="39" fontId="4" fillId="0" borderId="0" xfId="42" applyNumberFormat="1" applyFont="1" applyFill="1" applyBorder="1" applyAlignment="1" quotePrefix="1">
      <alignment horizontal="center"/>
    </xf>
    <xf numFmtId="39" fontId="5" fillId="0" borderId="0" xfId="78" applyNumberFormat="1" applyFont="1" applyFill="1" applyAlignment="1">
      <alignment/>
      <protection/>
    </xf>
    <xf numFmtId="39" fontId="4" fillId="0" borderId="0" xfId="78" applyNumberFormat="1" applyFont="1" applyFill="1" applyBorder="1" applyAlignment="1">
      <alignment/>
      <protection/>
    </xf>
    <xf numFmtId="189" fontId="4" fillId="0" borderId="0" xfId="78" applyNumberFormat="1" applyFont="1" applyFill="1" applyAlignment="1" applyProtection="1">
      <alignment/>
      <protection/>
    </xf>
    <xf numFmtId="188" fontId="4" fillId="0" borderId="10" xfId="42" applyNumberFormat="1" applyFont="1" applyFill="1" applyBorder="1" applyAlignment="1" applyProtection="1">
      <alignment/>
      <protection/>
    </xf>
    <xf numFmtId="188" fontId="4" fillId="0" borderId="0" xfId="42" applyNumberFormat="1" applyFont="1" applyFill="1" applyBorder="1" applyAlignment="1" applyProtection="1">
      <alignment/>
      <protection/>
    </xf>
    <xf numFmtId="188" fontId="4" fillId="0" borderId="13" xfId="78" applyNumberFormat="1" applyFont="1" applyFill="1" applyBorder="1" applyAlignment="1" applyProtection="1">
      <alignment/>
      <protection/>
    </xf>
    <xf numFmtId="0" fontId="3" fillId="0" borderId="0" xfId="78" applyNumberFormat="1" applyFont="1" applyFill="1" applyAlignment="1" applyProtection="1">
      <alignment horizontal="center"/>
      <protection/>
    </xf>
    <xf numFmtId="39" fontId="3" fillId="0" borderId="0" xfId="78" applyNumberFormat="1" applyFont="1" applyFill="1" applyAlignment="1" applyProtection="1">
      <alignment horizontal="centerContinuous"/>
      <protection/>
    </xf>
    <xf numFmtId="0" fontId="3" fillId="0" borderId="0" xfId="78" applyNumberFormat="1" applyFont="1" applyFill="1" applyAlignment="1" applyProtection="1">
      <alignment horizontal="centerContinuous"/>
      <protection/>
    </xf>
    <xf numFmtId="39" fontId="4" fillId="0" borderId="0" xfId="78" applyNumberFormat="1" applyFont="1" applyFill="1" applyAlignment="1" applyProtection="1">
      <alignment horizontal="centerContinuous"/>
      <protection/>
    </xf>
    <xf numFmtId="0" fontId="4" fillId="0" borderId="0" xfId="78" applyNumberFormat="1" applyFont="1" applyFill="1" applyAlignment="1" applyProtection="1">
      <alignment horizontal="centerContinuous"/>
      <protection/>
    </xf>
    <xf numFmtId="0" fontId="3" fillId="0" borderId="0" xfId="78" applyNumberFormat="1" applyFont="1" applyFill="1" applyAlignment="1">
      <alignment horizontal="center"/>
      <protection/>
    </xf>
    <xf numFmtId="39" fontId="3" fillId="0" borderId="0" xfId="78" applyNumberFormat="1" applyFont="1" applyFill="1" applyBorder="1" applyAlignment="1">
      <alignment/>
      <protection/>
    </xf>
    <xf numFmtId="39" fontId="3" fillId="0" borderId="0" xfId="78" applyNumberFormat="1" applyFont="1" applyFill="1" applyBorder="1" applyAlignment="1" applyProtection="1">
      <alignment horizontal="centerContinuous"/>
      <protection/>
    </xf>
    <xf numFmtId="0" fontId="4" fillId="0" borderId="0" xfId="78" applyNumberFormat="1" applyFont="1" applyFill="1" applyAlignment="1">
      <alignment horizontal="center"/>
      <protection/>
    </xf>
    <xf numFmtId="189" fontId="4" fillId="0" borderId="11" xfId="80" applyNumberFormat="1" applyFont="1" applyFill="1" applyBorder="1">
      <alignment/>
      <protection/>
    </xf>
    <xf numFmtId="0" fontId="4" fillId="0" borderId="0" xfId="0" applyNumberFormat="1" applyFont="1" applyFill="1" applyAlignment="1" quotePrefix="1">
      <alignment horizontal="center"/>
    </xf>
    <xf numFmtId="188" fontId="3" fillId="0" borderId="0" xfId="78" applyNumberFormat="1" applyFont="1" applyFill="1" applyBorder="1" applyAlignment="1" applyProtection="1">
      <alignment horizontal="center"/>
      <protection/>
    </xf>
    <xf numFmtId="188" fontId="3" fillId="0" borderId="0" xfId="78" applyNumberFormat="1" applyFont="1" applyFill="1" applyBorder="1" applyAlignment="1">
      <alignment horizontal="center"/>
      <protection/>
    </xf>
    <xf numFmtId="0" fontId="4" fillId="0" borderId="0" xfId="78" applyNumberFormat="1" applyFont="1" applyFill="1" applyAlignment="1">
      <alignment/>
      <protection/>
    </xf>
    <xf numFmtId="188" fontId="4" fillId="0" borderId="12" xfId="78" applyNumberFormat="1" applyFont="1" applyFill="1" applyBorder="1" applyAlignment="1" applyProtection="1">
      <alignment/>
      <protection/>
    </xf>
    <xf numFmtId="39" fontId="4" fillId="0" borderId="0" xfId="42" applyNumberFormat="1" applyFont="1" applyFill="1" applyBorder="1" applyAlignment="1" applyProtection="1">
      <alignment/>
      <protection/>
    </xf>
    <xf numFmtId="188" fontId="4" fillId="0" borderId="11" xfId="42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>
      <alignment horizontal="center"/>
    </xf>
    <xf numFmtId="188" fontId="4" fillId="0" borderId="15" xfId="78" applyNumberFormat="1" applyFont="1" applyFill="1" applyBorder="1" applyAlignment="1" applyProtection="1">
      <alignment/>
      <protection/>
    </xf>
    <xf numFmtId="0" fontId="4" fillId="0" borderId="0" xfId="78" applyNumberFormat="1" applyFont="1" applyFill="1" applyBorder="1" applyAlignment="1">
      <alignment horizontal="center"/>
      <protection/>
    </xf>
    <xf numFmtId="39" fontId="3" fillId="0" borderId="0" xfId="0" applyNumberFormat="1" applyFont="1" applyFill="1" applyAlignment="1" quotePrefix="1">
      <alignment horizontal="center"/>
    </xf>
    <xf numFmtId="0" fontId="3" fillId="0" borderId="0" xfId="0" applyNumberFormat="1" applyFont="1" applyFill="1" applyAlignment="1" quotePrefix="1">
      <alignment horizontal="center"/>
    </xf>
    <xf numFmtId="39" fontId="4" fillId="0" borderId="0" xfId="0" applyNumberFormat="1" applyFont="1" applyFill="1" applyAlignment="1" quotePrefix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4" fillId="0" borderId="0" xfId="42" applyNumberFormat="1" applyFont="1" applyFill="1" applyAlignment="1" quotePrefix="1">
      <alignment horizontal="center"/>
    </xf>
    <xf numFmtId="0" fontId="4" fillId="0" borderId="0" xfId="0" applyNumberFormat="1" applyFont="1" applyFill="1" applyAlignment="1">
      <alignment/>
    </xf>
    <xf numFmtId="189" fontId="3" fillId="0" borderId="0" xfId="78" applyNumberFormat="1" applyFont="1" applyFill="1" applyAlignment="1">
      <alignment horizontal="center"/>
      <protection/>
    </xf>
    <xf numFmtId="189" fontId="3" fillId="0" borderId="0" xfId="42" applyNumberFormat="1" applyFont="1" applyFill="1" applyAlignment="1">
      <alignment horizontal="right"/>
    </xf>
    <xf numFmtId="189" fontId="3" fillId="0" borderId="0" xfId="0" applyNumberFormat="1" applyFont="1" applyFill="1" applyBorder="1" applyAlignment="1">
      <alignment horizontal="right"/>
    </xf>
    <xf numFmtId="189" fontId="3" fillId="0" borderId="0" xfId="78" applyNumberFormat="1" applyFont="1" applyFill="1" applyBorder="1" applyAlignment="1" applyProtection="1" quotePrefix="1">
      <alignment horizontal="centerContinuous"/>
      <protection/>
    </xf>
    <xf numFmtId="189" fontId="3" fillId="0" borderId="0" xfId="0" applyNumberFormat="1" applyFont="1" applyFill="1" applyBorder="1" applyAlignment="1">
      <alignment horizontal="center"/>
    </xf>
    <xf numFmtId="189" fontId="3" fillId="0" borderId="0" xfId="78" applyNumberFormat="1" applyFont="1" applyFill="1" applyAlignment="1" applyProtection="1">
      <alignment/>
      <protection/>
    </xf>
    <xf numFmtId="189" fontId="4" fillId="0" borderId="0" xfId="42" applyNumberFormat="1" applyFont="1" applyFill="1" applyAlignment="1">
      <alignment horizontal="center"/>
    </xf>
    <xf numFmtId="189" fontId="3" fillId="0" borderId="0" xfId="0" applyNumberFormat="1" applyFont="1" applyFill="1" applyAlignment="1">
      <alignment horizontal="center"/>
    </xf>
    <xf numFmtId="189" fontId="4" fillId="0" borderId="10" xfId="78" applyNumberFormat="1" applyFont="1" applyFill="1" applyBorder="1" applyAlignment="1" applyProtection="1">
      <alignment/>
      <protection/>
    </xf>
    <xf numFmtId="189" fontId="5" fillId="0" borderId="0" xfId="42" applyNumberFormat="1" applyFont="1" applyFill="1" applyBorder="1" applyAlignment="1" applyProtection="1">
      <alignment/>
      <protection/>
    </xf>
    <xf numFmtId="37" fontId="7" fillId="0" borderId="0" xfId="78" applyNumberFormat="1" applyFont="1" applyFill="1" applyAlignment="1" quotePrefix="1">
      <alignment horizontal="center"/>
      <protection/>
    </xf>
    <xf numFmtId="189" fontId="5" fillId="0" borderId="0" xfId="0" applyNumberFormat="1" applyFont="1" applyFill="1" applyAlignment="1">
      <alignment/>
    </xf>
    <xf numFmtId="189" fontId="4" fillId="0" borderId="0" xfId="42" applyNumberFormat="1" applyFont="1" applyFill="1" applyBorder="1" applyAlignment="1" quotePrefix="1">
      <alignment horizontal="center"/>
    </xf>
    <xf numFmtId="189" fontId="5" fillId="0" borderId="0" xfId="78" applyNumberFormat="1" applyFont="1" applyFill="1" applyAlignment="1">
      <alignment/>
      <protection/>
    </xf>
    <xf numFmtId="189" fontId="3" fillId="0" borderId="0" xfId="0" applyNumberFormat="1" applyFont="1" applyFill="1" applyAlignment="1">
      <alignment horizontal="center"/>
    </xf>
    <xf numFmtId="189" fontId="4" fillId="0" borderId="13" xfId="42" applyNumberFormat="1" applyFont="1" applyFill="1" applyBorder="1" applyAlignment="1" applyProtection="1">
      <alignment/>
      <protection/>
    </xf>
    <xf numFmtId="189" fontId="4" fillId="0" borderId="13" xfId="0" applyNumberFormat="1" applyFont="1" applyFill="1" applyBorder="1" applyAlignment="1">
      <alignment/>
    </xf>
    <xf numFmtId="39" fontId="6" fillId="0" borderId="0" xfId="78" applyNumberFormat="1" applyFont="1" applyFill="1" applyAlignment="1">
      <alignment horizontal="center"/>
      <protection/>
    </xf>
    <xf numFmtId="39" fontId="6" fillId="0" borderId="0" xfId="68" applyNumberFormat="1" applyFont="1" applyFill="1" applyAlignment="1">
      <alignment horizontal="center"/>
      <protection/>
    </xf>
    <xf numFmtId="39" fontId="7" fillId="0" borderId="0" xfId="78" applyNumberFormat="1" applyFont="1" applyFill="1" applyAlignment="1" applyProtection="1">
      <alignment horizontal="center"/>
      <protection/>
    </xf>
    <xf numFmtId="39" fontId="7" fillId="0" borderId="11" xfId="78" applyNumberFormat="1" applyFont="1" applyFill="1" applyBorder="1" applyAlignment="1">
      <alignment horizontal="right"/>
      <protection/>
    </xf>
    <xf numFmtId="39" fontId="7" fillId="0" borderId="0" xfId="78" applyNumberFormat="1" applyFont="1" applyFill="1" applyAlignment="1" applyProtection="1">
      <alignment/>
      <protection/>
    </xf>
    <xf numFmtId="39" fontId="7" fillId="0" borderId="0" xfId="68" applyNumberFormat="1" applyFont="1" applyFill="1" applyAlignment="1">
      <alignment/>
      <protection/>
    </xf>
    <xf numFmtId="39" fontId="7" fillId="0" borderId="0" xfId="68" applyNumberFormat="1" applyFont="1" applyFill="1" applyAlignment="1">
      <alignment horizontal="center"/>
      <protection/>
    </xf>
    <xf numFmtId="39" fontId="7" fillId="0" borderId="0" xfId="78" applyNumberFormat="1" applyFont="1" applyFill="1" applyBorder="1" applyAlignment="1" applyProtection="1">
      <alignment horizontal="center"/>
      <protection/>
    </xf>
    <xf numFmtId="39" fontId="7" fillId="0" borderId="0" xfId="78" applyNumberFormat="1" applyFont="1" applyFill="1" applyBorder="1" applyAlignment="1">
      <alignment horizontal="center"/>
      <protection/>
    </xf>
    <xf numFmtId="39" fontId="7" fillId="0" borderId="0" xfId="78" applyNumberFormat="1" applyFont="1" applyFill="1" applyBorder="1" applyAlignment="1">
      <alignment/>
      <protection/>
    </xf>
    <xf numFmtId="39" fontId="7" fillId="0" borderId="0" xfId="68" applyNumberFormat="1" applyFont="1" applyFill="1" applyBorder="1" applyAlignment="1">
      <alignment/>
      <protection/>
    </xf>
    <xf numFmtId="39" fontId="7" fillId="0" borderId="0" xfId="68" applyNumberFormat="1" applyFont="1" applyFill="1" applyBorder="1" applyAlignment="1">
      <alignment horizontal="center"/>
      <protection/>
    </xf>
    <xf numFmtId="39" fontId="7" fillId="0" borderId="0" xfId="78" applyNumberFormat="1" applyFont="1" applyFill="1" applyBorder="1" applyAlignment="1" applyProtection="1" quotePrefix="1">
      <alignment horizontal="center"/>
      <protection/>
    </xf>
    <xf numFmtId="39" fontId="7" fillId="0" borderId="11" xfId="78" applyNumberFormat="1" applyFont="1" applyFill="1" applyBorder="1" applyAlignment="1" applyProtection="1">
      <alignment horizontal="center"/>
      <protection/>
    </xf>
    <xf numFmtId="39" fontId="7" fillId="0" borderId="11" xfId="78" applyNumberFormat="1" applyFont="1" applyFill="1" applyBorder="1" applyAlignment="1">
      <alignment horizontal="center"/>
      <protection/>
    </xf>
    <xf numFmtId="39" fontId="7" fillId="0" borderId="11" xfId="78" applyNumberFormat="1" applyFont="1" applyFill="1" applyBorder="1" applyAlignment="1">
      <alignment/>
      <protection/>
    </xf>
    <xf numFmtId="39" fontId="7" fillId="0" borderId="11" xfId="68" applyNumberFormat="1" applyFont="1" applyFill="1" applyBorder="1" applyAlignment="1">
      <alignment/>
      <protection/>
    </xf>
    <xf numFmtId="39" fontId="7" fillId="0" borderId="11" xfId="68" applyNumberFormat="1" applyFont="1" applyFill="1" applyBorder="1" applyAlignment="1">
      <alignment horizontal="center"/>
      <protection/>
    </xf>
    <xf numFmtId="189" fontId="7" fillId="0" borderId="0" xfId="78" applyNumberFormat="1" applyFont="1" applyFill="1" applyBorder="1" applyAlignment="1" applyProtection="1">
      <alignment/>
      <protection/>
    </xf>
    <xf numFmtId="188" fontId="4" fillId="0" borderId="0" xfId="78" applyNumberFormat="1" applyFont="1" applyFill="1" applyBorder="1" applyAlignment="1">
      <alignment/>
      <protection/>
    </xf>
    <xf numFmtId="189" fontId="7" fillId="0" borderId="0" xfId="78" applyNumberFormat="1" applyFont="1" applyFill="1" applyBorder="1" applyAlignment="1">
      <alignment/>
      <protection/>
    </xf>
    <xf numFmtId="189" fontId="7" fillId="0" borderId="0" xfId="78" applyNumberFormat="1" applyFont="1" applyFill="1" applyAlignment="1" applyProtection="1">
      <alignment/>
      <protection/>
    </xf>
    <xf numFmtId="189" fontId="7" fillId="0" borderId="0" xfId="0" applyNumberFormat="1" applyFont="1" applyFill="1" applyBorder="1" applyAlignment="1">
      <alignment/>
    </xf>
    <xf numFmtId="189" fontId="7" fillId="0" borderId="0" xfId="78" applyNumberFormat="1" applyFont="1" applyFill="1" applyBorder="1" applyAlignment="1">
      <alignment/>
      <protection/>
    </xf>
    <xf numFmtId="189" fontId="7" fillId="0" borderId="0" xfId="0" applyNumberFormat="1" applyFont="1" applyFill="1" applyAlignment="1">
      <alignment/>
    </xf>
    <xf numFmtId="189" fontId="7" fillId="0" borderId="0" xfId="0" applyNumberFormat="1" applyFont="1" applyFill="1" applyAlignment="1">
      <alignment/>
    </xf>
    <xf numFmtId="39" fontId="7" fillId="0" borderId="0" xfId="68" applyNumberFormat="1" applyFont="1" applyFill="1" applyBorder="1">
      <alignment/>
      <protection/>
    </xf>
    <xf numFmtId="39" fontId="7" fillId="0" borderId="12" xfId="68" applyNumberFormat="1" applyFont="1" applyFill="1" applyBorder="1">
      <alignment/>
      <protection/>
    </xf>
    <xf numFmtId="189" fontId="4" fillId="0" borderId="0" xfId="80" applyNumberFormat="1" applyFont="1" applyFill="1" applyAlignment="1" applyProtection="1">
      <alignment horizontal="left"/>
      <protection/>
    </xf>
    <xf numFmtId="189" fontId="4" fillId="0" borderId="0" xfId="78" applyNumberFormat="1" applyFont="1" applyFill="1" applyAlignment="1" applyProtection="1">
      <alignment horizontal="left"/>
      <protection/>
    </xf>
    <xf numFmtId="39" fontId="4" fillId="0" borderId="0" xfId="42" applyNumberFormat="1" applyFont="1" applyFill="1" applyBorder="1" applyAlignment="1">
      <alignment/>
    </xf>
    <xf numFmtId="188" fontId="4" fillId="0" borderId="0" xfId="45" applyNumberFormat="1" applyFont="1" applyFill="1" applyBorder="1" applyAlignment="1">
      <alignment/>
    </xf>
    <xf numFmtId="189" fontId="7" fillId="0" borderId="0" xfId="42" applyNumberFormat="1" applyFont="1" applyFill="1" applyBorder="1" applyAlignment="1">
      <alignment/>
    </xf>
    <xf numFmtId="189" fontId="7" fillId="0" borderId="0" xfId="42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/>
    </xf>
    <xf numFmtId="188" fontId="7" fillId="0" borderId="0" xfId="45" applyNumberFormat="1" applyFont="1" applyFill="1" applyBorder="1" applyAlignment="1">
      <alignment/>
    </xf>
    <xf numFmtId="189" fontId="7" fillId="0" borderId="0" xfId="42" applyNumberFormat="1" applyFont="1" applyBorder="1" applyAlignment="1">
      <alignment/>
    </xf>
    <xf numFmtId="190" fontId="7" fillId="0" borderId="0" xfId="0" applyNumberFormat="1" applyFont="1" applyFill="1" applyBorder="1" applyAlignment="1">
      <alignment/>
    </xf>
    <xf numFmtId="189" fontId="7" fillId="0" borderId="0" xfId="78" applyNumberFormat="1" applyFont="1" applyFill="1" applyAlignment="1" quotePrefix="1">
      <alignment horizontal="center"/>
      <protection/>
    </xf>
    <xf numFmtId="215" fontId="7" fillId="0" borderId="0" xfId="78" applyNumberFormat="1" applyFont="1" applyAlignment="1" quotePrefix="1">
      <alignment horizontal="center"/>
      <protection/>
    </xf>
    <xf numFmtId="39" fontId="3" fillId="0" borderId="0" xfId="42" applyNumberFormat="1" applyFont="1" applyFill="1" applyBorder="1" applyAlignment="1">
      <alignment horizontal="center"/>
    </xf>
    <xf numFmtId="39" fontId="3" fillId="0" borderId="0" xfId="78" applyNumberFormat="1" applyFont="1" applyFill="1" applyAlignment="1">
      <alignment horizontal="center"/>
      <protection/>
    </xf>
    <xf numFmtId="39" fontId="3" fillId="0" borderId="0" xfId="78" applyNumberFormat="1" applyFont="1" applyFill="1" applyAlignment="1" applyProtection="1">
      <alignment horizontal="center"/>
      <protection/>
    </xf>
    <xf numFmtId="39" fontId="3" fillId="0" borderId="11" xfId="42" applyNumberFormat="1" applyFont="1" applyFill="1" applyBorder="1" applyAlignment="1">
      <alignment horizontal="center"/>
    </xf>
    <xf numFmtId="39" fontId="3" fillId="0" borderId="0" xfId="78" applyNumberFormat="1" applyFont="1" applyFill="1" applyAlignment="1" applyProtection="1" quotePrefix="1">
      <alignment horizontal="center"/>
      <protection/>
    </xf>
    <xf numFmtId="189" fontId="3" fillId="0" borderId="0" xfId="78" applyNumberFormat="1" applyFont="1" applyFill="1" applyAlignment="1">
      <alignment horizontal="center"/>
      <protection/>
    </xf>
    <xf numFmtId="189" fontId="3" fillId="0" borderId="0" xfId="42" applyNumberFormat="1" applyFont="1" applyFill="1" applyBorder="1" applyAlignment="1">
      <alignment horizontal="center"/>
    </xf>
    <xf numFmtId="189" fontId="3" fillId="0" borderId="11" xfId="42" applyNumberFormat="1" applyFont="1" applyFill="1" applyBorder="1" applyAlignment="1">
      <alignment horizontal="center"/>
    </xf>
    <xf numFmtId="189" fontId="3" fillId="0" borderId="0" xfId="78" applyNumberFormat="1" applyFont="1" applyFill="1" applyAlignment="1" applyProtection="1" quotePrefix="1">
      <alignment horizontal="center"/>
      <protection/>
    </xf>
    <xf numFmtId="189" fontId="3" fillId="0" borderId="0" xfId="78" applyNumberFormat="1" applyFont="1" applyFill="1" applyAlignment="1" applyProtection="1">
      <alignment horizontal="center"/>
      <protection/>
    </xf>
    <xf numFmtId="39" fontId="6" fillId="0" borderId="0" xfId="78" applyNumberFormat="1" applyFont="1" applyFill="1" applyAlignment="1">
      <alignment horizontal="center"/>
      <protection/>
    </xf>
    <xf numFmtId="39" fontId="6" fillId="0" borderId="11" xfId="78" applyNumberFormat="1" applyFont="1" applyFill="1" applyBorder="1" applyAlignment="1" applyProtection="1">
      <alignment horizontal="center"/>
      <protection/>
    </xf>
    <xf numFmtId="0" fontId="0" fillId="0" borderId="11" xfId="68" applyFill="1" applyBorder="1" applyAlignment="1">
      <alignment/>
      <protection/>
    </xf>
    <xf numFmtId="39" fontId="6" fillId="0" borderId="0" xfId="68" applyNumberFormat="1" applyFont="1" applyFill="1" applyAlignment="1">
      <alignment horizontal="center"/>
      <protection/>
    </xf>
    <xf numFmtId="39" fontId="6" fillId="0" borderId="0" xfId="78" applyNumberFormat="1" applyFont="1" applyFill="1" applyAlignment="1" applyProtection="1">
      <alignment horizontal="center"/>
      <protection/>
    </xf>
    <xf numFmtId="39" fontId="6" fillId="0" borderId="11" xfId="78" applyNumberFormat="1" applyFont="1" applyBorder="1" applyAlignment="1" applyProtection="1">
      <alignment horizontal="center"/>
      <protection/>
    </xf>
    <xf numFmtId="39" fontId="6" fillId="0" borderId="0" xfId="78" applyNumberFormat="1" applyFont="1" applyAlignment="1" applyProtection="1">
      <alignment horizontal="center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3" xfId="46"/>
    <cellStyle name="Comma 3 2" xfId="47"/>
    <cellStyle name="Comma 4" xfId="48"/>
    <cellStyle name="Comma 4 2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 2_งบแสดงส่วนเปลี่ยนแปลงQ251" xfId="69"/>
    <cellStyle name="Normal 3" xfId="70"/>
    <cellStyle name="Normal 3 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ปกติ_Sheet1" xfId="78"/>
    <cellStyle name="ปกติ_Sheet1_SPI- DEC. 45_( สอบทาน)" xfId="79"/>
    <cellStyle name="ปกติ_Sheet1_SPI- DEC. 45_( สอบทาน)_SPI-Dec'48t-2-สอบทาน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91;&#3610;&#3585;&#3634;&#3619;&#3648;&#3591;&#3636;&#3609;%20SPI\31-03-51\030120080027T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งบแสดงฯ "/>
      <sheetName val="งบแสดงฯ เฉพาะ"/>
      <sheetName val="Cash Flow "/>
    </sheetNames>
    <sheetDataSet>
      <sheetData sheetId="0">
        <row r="104">
          <cell r="H104">
            <v>494034300</v>
          </cell>
        </row>
        <row r="106">
          <cell r="H106">
            <v>1041357580</v>
          </cell>
        </row>
        <row r="111">
          <cell r="J111">
            <v>745468057.38</v>
          </cell>
        </row>
        <row r="113">
          <cell r="H113">
            <v>0</v>
          </cell>
        </row>
        <row r="118">
          <cell r="J118">
            <v>1779794758.2399998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5"/>
  <sheetViews>
    <sheetView zoomScale="90" zoomScaleNormal="90" zoomScalePageLayoutView="0" workbookViewId="0" topLeftCell="A70">
      <selection activeCell="H110" sqref="H110"/>
    </sheetView>
  </sheetViews>
  <sheetFormatPr defaultColWidth="9.140625" defaultRowHeight="25.5" customHeight="1"/>
  <cols>
    <col min="1" max="1" width="40.57421875" style="5" customWidth="1"/>
    <col min="2" max="2" width="8.28125" style="179" bestFit="1" customWidth="1"/>
    <col min="3" max="3" width="1.28515625" style="5" customWidth="1"/>
    <col min="4" max="4" width="17.8515625" style="5" customWidth="1"/>
    <col min="5" max="5" width="0.85546875" style="5" customWidth="1"/>
    <col min="6" max="6" width="17.8515625" style="5" customWidth="1"/>
    <col min="7" max="7" width="0.5625" style="5" customWidth="1"/>
    <col min="8" max="8" width="17.8515625" style="5" customWidth="1"/>
    <col min="9" max="9" width="0.71875" style="5" customWidth="1"/>
    <col min="10" max="10" width="17.8515625" style="5" customWidth="1"/>
    <col min="11" max="11" width="0.85546875" style="5" customWidth="1"/>
    <col min="12" max="16384" width="9.140625" style="5" customWidth="1"/>
  </cols>
  <sheetData>
    <row r="1" spans="1:10" ht="23.25" customHeight="1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23.25" customHeight="1">
      <c r="A2" s="239" t="s">
        <v>1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10" ht="23.25" customHeight="1">
      <c r="A3" s="239" t="s">
        <v>248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0" ht="23.25" customHeight="1">
      <c r="A4" s="239" t="s">
        <v>2</v>
      </c>
      <c r="B4" s="239"/>
      <c r="C4" s="239"/>
      <c r="D4" s="239"/>
      <c r="E4" s="239"/>
      <c r="F4" s="239"/>
      <c r="G4" s="239"/>
      <c r="H4" s="239"/>
      <c r="I4" s="239"/>
      <c r="J4" s="239"/>
    </row>
    <row r="5" spans="1:10" ht="23.25" customHeight="1">
      <c r="A5" s="93"/>
      <c r="B5" s="154"/>
      <c r="C5" s="93"/>
      <c r="D5" s="93"/>
      <c r="E5" s="93"/>
      <c r="F5" s="93"/>
      <c r="G5" s="93"/>
      <c r="H5" s="93"/>
      <c r="I5" s="93"/>
      <c r="J5" s="93"/>
    </row>
    <row r="6" spans="1:10" ht="23.25" customHeight="1">
      <c r="A6" s="155"/>
      <c r="B6" s="156"/>
      <c r="C6" s="155"/>
      <c r="D6" s="155"/>
      <c r="E6" s="155"/>
      <c r="F6" s="155"/>
      <c r="H6" s="155"/>
      <c r="J6" s="94" t="s">
        <v>3</v>
      </c>
    </row>
    <row r="7" spans="1:10" ht="23.25" customHeight="1">
      <c r="A7" s="157"/>
      <c r="B7" s="158"/>
      <c r="C7" s="157"/>
      <c r="D7" s="237" t="s">
        <v>4</v>
      </c>
      <c r="E7" s="237"/>
      <c r="F7" s="237"/>
      <c r="H7" s="237" t="s">
        <v>5</v>
      </c>
      <c r="I7" s="237"/>
      <c r="J7" s="237"/>
    </row>
    <row r="8" spans="1:10" ht="23.25" customHeight="1">
      <c r="A8" s="157"/>
      <c r="B8" s="158"/>
      <c r="C8" s="157"/>
      <c r="D8" s="240" t="s">
        <v>6</v>
      </c>
      <c r="E8" s="240"/>
      <c r="F8" s="240"/>
      <c r="H8" s="240" t="s">
        <v>7</v>
      </c>
      <c r="I8" s="240"/>
      <c r="J8" s="240"/>
    </row>
    <row r="9" spans="1:10" ht="23.25" customHeight="1">
      <c r="A9" s="93" t="s">
        <v>8</v>
      </c>
      <c r="B9" s="159" t="s">
        <v>9</v>
      </c>
      <c r="C9" s="160"/>
      <c r="D9" s="161" t="s">
        <v>215</v>
      </c>
      <c r="E9" s="97"/>
      <c r="F9" s="161" t="s">
        <v>10</v>
      </c>
      <c r="H9" s="161" t="s">
        <v>215</v>
      </c>
      <c r="I9" s="97"/>
      <c r="J9" s="161" t="s">
        <v>10</v>
      </c>
    </row>
    <row r="10" spans="1:10" ht="23.25" customHeight="1">
      <c r="A10" s="4" t="s">
        <v>11</v>
      </c>
      <c r="B10" s="162"/>
      <c r="C10" s="95"/>
      <c r="D10" s="95"/>
      <c r="E10" s="95"/>
      <c r="H10" s="95"/>
      <c r="J10" s="98"/>
    </row>
    <row r="11" spans="1:10" ht="23.25" customHeight="1">
      <c r="A11" s="4" t="s">
        <v>12</v>
      </c>
      <c r="B11" s="60">
        <v>5</v>
      </c>
      <c r="C11" s="61"/>
      <c r="D11" s="63">
        <v>97731261.49</v>
      </c>
      <c r="E11" s="64"/>
      <c r="F11" s="63">
        <v>67560642.64</v>
      </c>
      <c r="G11" s="62"/>
      <c r="H11" s="63">
        <v>97731261.49</v>
      </c>
      <c r="I11" s="64"/>
      <c r="J11" s="63">
        <v>67560642.64</v>
      </c>
    </row>
    <row r="12" spans="1:3" ht="23.25" customHeight="1">
      <c r="A12" s="4" t="s">
        <v>13</v>
      </c>
      <c r="B12" s="60"/>
      <c r="C12" s="61"/>
    </row>
    <row r="13" spans="1:10" ht="23.25" customHeight="1">
      <c r="A13" s="5" t="s">
        <v>14</v>
      </c>
      <c r="B13" s="164">
        <v>6</v>
      </c>
      <c r="C13" s="61"/>
      <c r="D13" s="63">
        <v>120419768.31</v>
      </c>
      <c r="E13" s="64"/>
      <c r="F13" s="63">
        <v>104523075.98</v>
      </c>
      <c r="G13" s="62"/>
      <c r="H13" s="63">
        <v>120419768.31</v>
      </c>
      <c r="I13" s="64"/>
      <c r="J13" s="63">
        <v>104523075.98</v>
      </c>
    </row>
    <row r="14" spans="1:10" ht="23.25" customHeight="1">
      <c r="A14" s="4" t="s">
        <v>15</v>
      </c>
      <c r="B14" s="60">
        <v>7</v>
      </c>
      <c r="C14" s="61"/>
      <c r="D14" s="63">
        <v>54471875.12</v>
      </c>
      <c r="E14" s="64"/>
      <c r="F14" s="63">
        <v>44108432.16</v>
      </c>
      <c r="G14" s="62"/>
      <c r="H14" s="63">
        <v>54471875.12</v>
      </c>
      <c r="I14" s="64"/>
      <c r="J14" s="63">
        <v>44108432.16</v>
      </c>
    </row>
    <row r="15" spans="1:10" ht="23.25" customHeight="1">
      <c r="A15" s="4" t="s">
        <v>16</v>
      </c>
      <c r="B15" s="60">
        <v>8</v>
      </c>
      <c r="C15" s="61"/>
      <c r="D15" s="63">
        <v>5000000</v>
      </c>
      <c r="E15" s="64"/>
      <c r="F15" s="63">
        <v>5000000</v>
      </c>
      <c r="G15" s="62"/>
      <c r="H15" s="63">
        <v>5000000</v>
      </c>
      <c r="I15" s="64"/>
      <c r="J15" s="63">
        <v>5000000</v>
      </c>
    </row>
    <row r="16" spans="1:10" ht="23.25" customHeight="1">
      <c r="A16" s="4" t="s">
        <v>17</v>
      </c>
      <c r="B16" s="60"/>
      <c r="C16" s="61"/>
      <c r="D16" s="63">
        <v>555076.03</v>
      </c>
      <c r="E16" s="64"/>
      <c r="F16" s="65">
        <v>477599.87</v>
      </c>
      <c r="G16" s="62"/>
      <c r="H16" s="63">
        <v>555076.03</v>
      </c>
      <c r="I16" s="64"/>
      <c r="J16" s="65">
        <v>477599.87</v>
      </c>
    </row>
    <row r="17" spans="1:10" ht="23.25" customHeight="1">
      <c r="A17" s="4" t="s">
        <v>18</v>
      </c>
      <c r="B17" s="162"/>
      <c r="C17" s="61"/>
      <c r="D17" s="63"/>
      <c r="E17" s="64"/>
      <c r="F17" s="65"/>
      <c r="G17" s="62"/>
      <c r="H17" s="63"/>
      <c r="I17" s="64"/>
      <c r="J17" s="65"/>
    </row>
    <row r="18" spans="1:10" ht="23.25" customHeight="1">
      <c r="A18" s="4" t="s">
        <v>19</v>
      </c>
      <c r="B18" s="162"/>
      <c r="C18" s="61"/>
      <c r="D18" s="63">
        <v>128730.4</v>
      </c>
      <c r="E18" s="64"/>
      <c r="F18" s="63">
        <v>675113.34</v>
      </c>
      <c r="G18" s="62"/>
      <c r="H18" s="63">
        <v>128730.4</v>
      </c>
      <c r="I18" s="64"/>
      <c r="J18" s="63">
        <v>675113.34</v>
      </c>
    </row>
    <row r="19" spans="1:10" ht="23.25" customHeight="1">
      <c r="A19" s="4" t="s">
        <v>20</v>
      </c>
      <c r="B19" s="162"/>
      <c r="C19" s="61"/>
      <c r="D19" s="66">
        <v>1744000</v>
      </c>
      <c r="E19" s="64"/>
      <c r="F19" s="66">
        <v>1788000</v>
      </c>
      <c r="G19" s="62"/>
      <c r="H19" s="66">
        <v>1744000</v>
      </c>
      <c r="I19" s="64"/>
      <c r="J19" s="66">
        <v>1788000</v>
      </c>
    </row>
    <row r="20" spans="1:10" ht="23.25" customHeight="1">
      <c r="A20" s="4" t="s">
        <v>21</v>
      </c>
      <c r="B20" s="162"/>
      <c r="C20" s="61"/>
      <c r="D20" s="3">
        <f>SUM(D18:D19)</f>
        <v>1872730.4</v>
      </c>
      <c r="E20" s="1"/>
      <c r="F20" s="3">
        <f>SUM(F18:F19)</f>
        <v>2463113.34</v>
      </c>
      <c r="G20" s="2"/>
      <c r="H20" s="3">
        <f>SUM(H18:H19)</f>
        <v>1872730.4</v>
      </c>
      <c r="I20" s="2"/>
      <c r="J20" s="3">
        <f>SUM(J18:J19)</f>
        <v>2463113.34</v>
      </c>
    </row>
    <row r="21" spans="1:10" ht="23.25" customHeight="1">
      <c r="A21" s="4" t="s">
        <v>22</v>
      </c>
      <c r="B21" s="162"/>
      <c r="C21" s="61"/>
      <c r="D21" s="6">
        <f>SUM(D11:D19)</f>
        <v>280050711.34999996</v>
      </c>
      <c r="E21" s="1"/>
      <c r="F21" s="6">
        <f>SUM(F11:F19)</f>
        <v>224132863.99</v>
      </c>
      <c r="G21" s="2"/>
      <c r="H21" s="6">
        <f>SUM(H11:H19)</f>
        <v>280050711.34999996</v>
      </c>
      <c r="I21" s="2"/>
      <c r="J21" s="6">
        <f>SUM(J11:J19)</f>
        <v>224132863.99</v>
      </c>
    </row>
    <row r="22" spans="1:10" ht="23.25" customHeight="1">
      <c r="A22" s="79" t="s">
        <v>23</v>
      </c>
      <c r="B22" s="159"/>
      <c r="C22" s="160"/>
      <c r="D22" s="165"/>
      <c r="E22" s="166"/>
      <c r="F22" s="165"/>
      <c r="G22" s="2"/>
      <c r="H22" s="165"/>
      <c r="I22" s="2"/>
      <c r="J22" s="165"/>
    </row>
    <row r="23" spans="1:10" ht="23.25" customHeight="1">
      <c r="A23" s="4" t="s">
        <v>24</v>
      </c>
      <c r="B23" s="159"/>
      <c r="C23" s="160"/>
      <c r="D23" s="165"/>
      <c r="E23" s="166"/>
      <c r="F23" s="165"/>
      <c r="G23" s="2"/>
      <c r="H23" s="165"/>
      <c r="I23" s="2"/>
      <c r="J23" s="165"/>
    </row>
    <row r="24" spans="1:10" ht="23.25" customHeight="1">
      <c r="A24" s="5" t="s">
        <v>25</v>
      </c>
      <c r="B24" s="60">
        <v>9</v>
      </c>
      <c r="C24" s="61"/>
      <c r="D24" s="63">
        <f>7763929250.96-16780576.01</f>
        <v>7747148674.95</v>
      </c>
      <c r="E24" s="64"/>
      <c r="F24" s="63">
        <v>7564906293.5199995</v>
      </c>
      <c r="G24" s="62"/>
      <c r="H24" s="63">
        <v>0</v>
      </c>
      <c r="I24" s="67"/>
      <c r="J24" s="63">
        <v>0</v>
      </c>
    </row>
    <row r="25" spans="1:10" ht="23.25" customHeight="1">
      <c r="A25" s="5" t="s">
        <v>26</v>
      </c>
      <c r="B25" s="60">
        <v>9</v>
      </c>
      <c r="C25" s="61"/>
      <c r="D25" s="63">
        <v>0</v>
      </c>
      <c r="E25" s="67"/>
      <c r="F25" s="63">
        <v>0</v>
      </c>
      <c r="G25" s="62"/>
      <c r="H25" s="63">
        <v>1324805309.6999998</v>
      </c>
      <c r="I25" s="64"/>
      <c r="J25" s="63">
        <v>1324805309.7</v>
      </c>
    </row>
    <row r="26" spans="1:10" ht="23.25" customHeight="1">
      <c r="A26" s="4" t="s">
        <v>27</v>
      </c>
      <c r="B26" s="60">
        <v>10</v>
      </c>
      <c r="C26" s="61"/>
      <c r="D26" s="63">
        <f>1627046067.55+3750000</f>
        <v>1630796067.55</v>
      </c>
      <c r="E26" s="64"/>
      <c r="F26" s="63">
        <v>1668530555.49</v>
      </c>
      <c r="G26" s="62"/>
      <c r="H26" s="63">
        <f>1627046067.55+3750000</f>
        <v>1630796067.55</v>
      </c>
      <c r="I26" s="64"/>
      <c r="J26" s="63">
        <v>1668530555.49</v>
      </c>
    </row>
    <row r="27" spans="1:10" ht="23.25" customHeight="1">
      <c r="A27" s="4" t="s">
        <v>28</v>
      </c>
      <c r="B27" s="60">
        <v>11</v>
      </c>
      <c r="C27" s="61"/>
      <c r="D27" s="63">
        <v>814717093.1</v>
      </c>
      <c r="E27" s="64"/>
      <c r="F27" s="63">
        <v>909056775.47</v>
      </c>
      <c r="G27" s="62"/>
      <c r="H27" s="63">
        <v>814717093.1</v>
      </c>
      <c r="I27" s="64"/>
      <c r="J27" s="63">
        <v>909056775.47</v>
      </c>
    </row>
    <row r="28" spans="1:10" ht="23.25" customHeight="1">
      <c r="A28" s="4" t="s">
        <v>29</v>
      </c>
      <c r="B28" s="60">
        <v>13</v>
      </c>
      <c r="C28" s="61"/>
      <c r="D28" s="63">
        <v>879984888.4</v>
      </c>
      <c r="E28" s="64"/>
      <c r="F28" s="63">
        <v>852243975.13</v>
      </c>
      <c r="G28" s="62"/>
      <c r="H28" s="63">
        <v>879984888.4</v>
      </c>
      <c r="I28" s="64"/>
      <c r="J28" s="63">
        <v>852243975.13</v>
      </c>
    </row>
    <row r="29" spans="1:10" ht="23.25" customHeight="1">
      <c r="A29" s="4" t="s">
        <v>30</v>
      </c>
      <c r="B29" s="60"/>
      <c r="C29" s="61"/>
      <c r="D29" s="63">
        <v>15018060.79</v>
      </c>
      <c r="E29" s="64"/>
      <c r="F29" s="63">
        <v>3031633.93</v>
      </c>
      <c r="G29" s="62"/>
      <c r="H29" s="63">
        <v>15018060.79</v>
      </c>
      <c r="I29" s="64"/>
      <c r="J29" s="63">
        <v>3031633.93</v>
      </c>
    </row>
    <row r="30" spans="1:10" ht="23.25" customHeight="1">
      <c r="A30" s="4" t="s">
        <v>31</v>
      </c>
      <c r="B30" s="60">
        <v>12</v>
      </c>
      <c r="C30" s="61"/>
      <c r="D30" s="63">
        <v>1028128528.13</v>
      </c>
      <c r="E30" s="64"/>
      <c r="F30" s="63">
        <v>1043714304.45</v>
      </c>
      <c r="G30" s="62"/>
      <c r="H30" s="63">
        <v>1028128528.13</v>
      </c>
      <c r="I30" s="64"/>
      <c r="J30" s="63">
        <v>1043714304.45</v>
      </c>
    </row>
    <row r="31" spans="1:10" ht="23.25" customHeight="1">
      <c r="A31" s="4" t="s">
        <v>32</v>
      </c>
      <c r="B31" s="60"/>
      <c r="C31" s="61"/>
      <c r="D31" s="70"/>
      <c r="E31" s="64"/>
      <c r="F31" s="63"/>
      <c r="G31" s="234"/>
      <c r="H31" s="70"/>
      <c r="I31" s="64"/>
      <c r="J31" s="63"/>
    </row>
    <row r="32" spans="1:10" ht="23.25" customHeight="1">
      <c r="A32" s="4" t="s">
        <v>33</v>
      </c>
      <c r="B32" s="60"/>
      <c r="C32" s="61"/>
      <c r="D32" s="63">
        <v>42527100</v>
      </c>
      <c r="F32" s="63">
        <v>42527100</v>
      </c>
      <c r="G32" s="62"/>
      <c r="H32" s="63">
        <v>42527100</v>
      </c>
      <c r="I32" s="64"/>
      <c r="J32" s="63">
        <v>42527100</v>
      </c>
    </row>
    <row r="33" spans="1:10" ht="23.25" customHeight="1">
      <c r="A33" s="4" t="s">
        <v>34</v>
      </c>
      <c r="B33" s="60"/>
      <c r="C33" s="61"/>
      <c r="D33" s="63">
        <v>19794.4</v>
      </c>
      <c r="F33" s="63">
        <v>38859.82</v>
      </c>
      <c r="G33" s="62"/>
      <c r="H33" s="63">
        <v>19794.4</v>
      </c>
      <c r="I33" s="64"/>
      <c r="J33" s="63">
        <v>38859.82</v>
      </c>
    </row>
    <row r="34" spans="1:10" ht="23.25" customHeight="1">
      <c r="A34" s="4" t="s">
        <v>35</v>
      </c>
      <c r="B34" s="60"/>
      <c r="C34" s="61"/>
      <c r="D34" s="63">
        <v>35617740.57</v>
      </c>
      <c r="E34" s="64"/>
      <c r="F34" s="63">
        <v>41009902.7</v>
      </c>
      <c r="G34" s="62"/>
      <c r="H34" s="63">
        <v>35617740.57</v>
      </c>
      <c r="I34" s="64"/>
      <c r="J34" s="63">
        <v>41009902.7</v>
      </c>
    </row>
    <row r="35" spans="1:10" ht="23.25" customHeight="1">
      <c r="A35" s="5" t="s">
        <v>171</v>
      </c>
      <c r="B35" s="60">
        <v>14</v>
      </c>
      <c r="C35" s="61"/>
      <c r="D35" s="63">
        <v>1423814.36</v>
      </c>
      <c r="E35" s="64"/>
      <c r="F35" s="63">
        <v>1211860.6</v>
      </c>
      <c r="G35" s="62"/>
      <c r="H35" s="63">
        <v>1423814.36</v>
      </c>
      <c r="I35" s="64"/>
      <c r="J35" s="63">
        <v>1211860.6</v>
      </c>
    </row>
    <row r="36" spans="1:10" ht="23.25" customHeight="1">
      <c r="A36" s="4" t="s">
        <v>36</v>
      </c>
      <c r="B36" s="60"/>
      <c r="C36" s="61"/>
      <c r="D36" s="66">
        <v>2020564.21</v>
      </c>
      <c r="E36" s="64"/>
      <c r="F36" s="66">
        <f>2718118.69-1211860.6</f>
        <v>1506258.0899999999</v>
      </c>
      <c r="G36" s="62"/>
      <c r="H36" s="66">
        <v>2020564.21</v>
      </c>
      <c r="I36" s="64"/>
      <c r="J36" s="66">
        <f>2718118.69-1211860.6</f>
        <v>1506258.0899999999</v>
      </c>
    </row>
    <row r="37" spans="1:10" ht="23.25" customHeight="1">
      <c r="A37" s="4" t="s">
        <v>37</v>
      </c>
      <c r="B37" s="60"/>
      <c r="C37" s="61"/>
      <c r="D37" s="6">
        <f>SUM(D32:D36)</f>
        <v>81609013.53999999</v>
      </c>
      <c r="E37" s="1"/>
      <c r="F37" s="6">
        <f>SUM(F32:F36)</f>
        <v>86293981.21000001</v>
      </c>
      <c r="G37" s="2"/>
      <c r="H37" s="6">
        <f>SUM(H32:H36)</f>
        <v>81609013.53999999</v>
      </c>
      <c r="I37" s="6">
        <f>SUM(I32:I36)</f>
        <v>0</v>
      </c>
      <c r="J37" s="6">
        <f>SUM(J32:J36)</f>
        <v>86293981.21000001</v>
      </c>
    </row>
    <row r="38" spans="1:10" ht="23.25" customHeight="1">
      <c r="A38" s="4" t="s">
        <v>38</v>
      </c>
      <c r="B38" s="167"/>
      <c r="C38" s="61"/>
      <c r="D38" s="3">
        <f>+D24+D25+D26+D27+D28+D29+D30+D37</f>
        <v>12197402326.460001</v>
      </c>
      <c r="E38" s="1"/>
      <c r="F38" s="3">
        <f>+F24+F25+F26+F27+F28+F29+F30+F37</f>
        <v>12127777519.199999</v>
      </c>
      <c r="G38" s="2"/>
      <c r="H38" s="3">
        <f>+H24+H25+H26+H27+H28+H29+H30+H37</f>
        <v>5775058961.21</v>
      </c>
      <c r="I38" s="2"/>
      <c r="J38" s="3">
        <f>+J24+J25+J26+J27+J28+J29+J30+J37</f>
        <v>5887676535.38</v>
      </c>
    </row>
    <row r="39" spans="1:10" ht="23.25" customHeight="1" thickBot="1">
      <c r="A39" s="4" t="s">
        <v>210</v>
      </c>
      <c r="B39" s="167"/>
      <c r="C39" s="61"/>
      <c r="D39" s="168">
        <f>+D21+D38</f>
        <v>12477453037.810001</v>
      </c>
      <c r="E39" s="1"/>
      <c r="F39" s="168">
        <f>+F21+F38</f>
        <v>12351910383.189999</v>
      </c>
      <c r="G39" s="2"/>
      <c r="H39" s="168">
        <f>+H21+H38</f>
        <v>6055109672.56</v>
      </c>
      <c r="I39" s="2"/>
      <c r="J39" s="168">
        <f>+J21+J38</f>
        <v>6111809399.37</v>
      </c>
    </row>
    <row r="40" spans="1:10" ht="23.25" customHeight="1" thickTop="1">
      <c r="A40" s="4"/>
      <c r="B40" s="60"/>
      <c r="C40" s="61"/>
      <c r="D40" s="61"/>
      <c r="E40" s="149"/>
      <c r="F40" s="61"/>
      <c r="H40" s="61"/>
      <c r="J40" s="61"/>
    </row>
    <row r="41" spans="1:10" ht="23.25" customHeight="1">
      <c r="A41" s="4" t="s">
        <v>39</v>
      </c>
      <c r="B41" s="60"/>
      <c r="C41" s="61"/>
      <c r="D41" s="61"/>
      <c r="E41" s="149"/>
      <c r="F41" s="61"/>
      <c r="H41" s="61"/>
      <c r="J41" s="61"/>
    </row>
    <row r="42" spans="1:10" ht="22.5" customHeight="1">
      <c r="A42" s="4"/>
      <c r="B42" s="60"/>
      <c r="C42" s="61"/>
      <c r="D42" s="61"/>
      <c r="E42" s="149"/>
      <c r="F42" s="61"/>
      <c r="H42" s="61"/>
      <c r="J42" s="61"/>
    </row>
    <row r="43" spans="1:10" ht="25.5" customHeight="1">
      <c r="A43" s="239" t="s">
        <v>40</v>
      </c>
      <c r="B43" s="239"/>
      <c r="C43" s="239"/>
      <c r="D43" s="239"/>
      <c r="E43" s="239"/>
      <c r="F43" s="239"/>
      <c r="G43" s="239"/>
      <c r="H43" s="239"/>
      <c r="I43" s="239"/>
      <c r="J43" s="239"/>
    </row>
    <row r="44" spans="1:10" ht="25.5" customHeight="1">
      <c r="A44" s="93"/>
      <c r="B44" s="154"/>
      <c r="C44" s="93"/>
      <c r="D44" s="93"/>
      <c r="E44" s="93"/>
      <c r="F44" s="93"/>
      <c r="G44" s="157"/>
      <c r="H44" s="93"/>
      <c r="J44" s="93"/>
    </row>
    <row r="45" spans="1:10" ht="25.5" customHeight="1">
      <c r="A45" s="238" t="s">
        <v>0</v>
      </c>
      <c r="B45" s="238"/>
      <c r="C45" s="238"/>
      <c r="D45" s="238"/>
      <c r="E45" s="238"/>
      <c r="F45" s="238"/>
      <c r="G45" s="238"/>
      <c r="H45" s="238"/>
      <c r="I45" s="238"/>
      <c r="J45" s="238"/>
    </row>
    <row r="46" spans="1:10" ht="25.5" customHeight="1">
      <c r="A46" s="239" t="s">
        <v>41</v>
      </c>
      <c r="B46" s="239"/>
      <c r="C46" s="239"/>
      <c r="D46" s="239"/>
      <c r="E46" s="239"/>
      <c r="F46" s="239"/>
      <c r="G46" s="239"/>
      <c r="H46" s="239"/>
      <c r="I46" s="239"/>
      <c r="J46" s="239"/>
    </row>
    <row r="47" spans="1:10" ht="25.5" customHeight="1">
      <c r="A47" s="239" t="s">
        <v>248</v>
      </c>
      <c r="B47" s="239"/>
      <c r="C47" s="239"/>
      <c r="D47" s="239"/>
      <c r="E47" s="239"/>
      <c r="F47" s="239"/>
      <c r="G47" s="239"/>
      <c r="H47" s="239"/>
      <c r="I47" s="239"/>
      <c r="J47" s="239"/>
    </row>
    <row r="48" spans="1:10" ht="25.5" customHeight="1">
      <c r="A48" s="239" t="s">
        <v>2</v>
      </c>
      <c r="B48" s="239"/>
      <c r="C48" s="239"/>
      <c r="D48" s="239"/>
      <c r="E48" s="239"/>
      <c r="F48" s="239"/>
      <c r="G48" s="239"/>
      <c r="H48" s="239"/>
      <c r="I48" s="239"/>
      <c r="J48" s="239"/>
    </row>
    <row r="49" spans="1:10" ht="25.5" customHeight="1">
      <c r="A49" s="93"/>
      <c r="B49" s="154"/>
      <c r="C49" s="93"/>
      <c r="D49" s="93"/>
      <c r="E49" s="93"/>
      <c r="F49" s="93"/>
      <c r="G49" s="93"/>
      <c r="H49" s="93"/>
      <c r="I49" s="93"/>
      <c r="J49" s="93"/>
    </row>
    <row r="50" spans="1:10" ht="25.5" customHeight="1">
      <c r="A50" s="155"/>
      <c r="B50" s="156"/>
      <c r="C50" s="155"/>
      <c r="D50" s="155"/>
      <c r="E50" s="155"/>
      <c r="F50" s="155"/>
      <c r="H50" s="155"/>
      <c r="J50" s="94" t="s">
        <v>3</v>
      </c>
    </row>
    <row r="51" spans="1:10" ht="25.5" customHeight="1">
      <c r="A51" s="157"/>
      <c r="B51" s="158"/>
      <c r="C51" s="157"/>
      <c r="D51" s="237" t="s">
        <v>4</v>
      </c>
      <c r="E51" s="237"/>
      <c r="F51" s="237"/>
      <c r="H51" s="237" t="s">
        <v>5</v>
      </c>
      <c r="I51" s="237"/>
      <c r="J51" s="237"/>
    </row>
    <row r="52" spans="1:10" ht="25.5" customHeight="1">
      <c r="A52" s="157"/>
      <c r="B52" s="158"/>
      <c r="C52" s="157"/>
      <c r="D52" s="240" t="s">
        <v>6</v>
      </c>
      <c r="E52" s="240"/>
      <c r="F52" s="240"/>
      <c r="H52" s="240" t="s">
        <v>7</v>
      </c>
      <c r="I52" s="240"/>
      <c r="J52" s="240"/>
    </row>
    <row r="53" spans="1:11" ht="25.5" customHeight="1">
      <c r="A53" s="144" t="s">
        <v>42</v>
      </c>
      <c r="B53" s="159" t="s">
        <v>9</v>
      </c>
      <c r="C53" s="160"/>
      <c r="D53" s="161" t="s">
        <v>215</v>
      </c>
      <c r="E53" s="97"/>
      <c r="F53" s="161" t="s">
        <v>10</v>
      </c>
      <c r="H53" s="161" t="s">
        <v>215</v>
      </c>
      <c r="I53" s="97"/>
      <c r="J53" s="161" t="s">
        <v>10</v>
      </c>
      <c r="K53" s="96"/>
    </row>
    <row r="54" spans="1:10" ht="25.5" customHeight="1">
      <c r="A54" s="4" t="s">
        <v>43</v>
      </c>
      <c r="B54" s="162"/>
      <c r="C54" s="149"/>
      <c r="D54" s="95"/>
      <c r="E54" s="95"/>
      <c r="H54" s="95"/>
      <c r="J54" s="98"/>
    </row>
    <row r="55" spans="1:10" ht="25.5" customHeight="1">
      <c r="A55" s="4" t="s">
        <v>44</v>
      </c>
      <c r="B55" s="162"/>
      <c r="C55" s="149"/>
      <c r="D55" s="95"/>
      <c r="E55" s="95"/>
      <c r="H55" s="95"/>
      <c r="J55" s="98"/>
    </row>
    <row r="56" spans="1:10" ht="25.5" customHeight="1">
      <c r="A56" s="5" t="s">
        <v>45</v>
      </c>
      <c r="B56" s="60">
        <v>15</v>
      </c>
      <c r="C56" s="149"/>
      <c r="D56" s="63">
        <v>1001297354.81</v>
      </c>
      <c r="E56" s="64"/>
      <c r="F56" s="70">
        <v>1137704560.14</v>
      </c>
      <c r="G56" s="64"/>
      <c r="H56" s="63">
        <v>1001297354.81</v>
      </c>
      <c r="I56" s="64"/>
      <c r="J56" s="70">
        <v>1137704560.14</v>
      </c>
    </row>
    <row r="57" spans="1:10" ht="25.5" customHeight="1">
      <c r="A57" s="4" t="s">
        <v>211</v>
      </c>
      <c r="B57" s="162" t="s">
        <v>170</v>
      </c>
      <c r="C57" s="61"/>
      <c r="D57" s="65">
        <v>0</v>
      </c>
      <c r="E57" s="64"/>
      <c r="F57" s="63">
        <v>260000000</v>
      </c>
      <c r="G57" s="64"/>
      <c r="H57" s="65">
        <v>0</v>
      </c>
      <c r="I57" s="64"/>
      <c r="J57" s="63">
        <v>260000000</v>
      </c>
    </row>
    <row r="58" spans="1:10" ht="25.5" customHeight="1">
      <c r="A58" s="4" t="s">
        <v>46</v>
      </c>
      <c r="B58" s="60"/>
      <c r="C58" s="61"/>
      <c r="D58" s="65">
        <v>40000</v>
      </c>
      <c r="E58" s="64"/>
      <c r="F58" s="63">
        <v>40000</v>
      </c>
      <c r="G58" s="64"/>
      <c r="H58" s="65">
        <v>40000</v>
      </c>
      <c r="I58" s="64"/>
      <c r="J58" s="63">
        <v>40000</v>
      </c>
    </row>
    <row r="59" spans="1:10" ht="25.5" customHeight="1">
      <c r="A59" s="4" t="s">
        <v>47</v>
      </c>
      <c r="B59" s="60"/>
      <c r="C59" s="61"/>
      <c r="D59" s="3"/>
      <c r="E59" s="1"/>
      <c r="F59" s="3"/>
      <c r="G59" s="2"/>
      <c r="H59" s="3"/>
      <c r="I59" s="2"/>
      <c r="J59" s="3"/>
    </row>
    <row r="60" spans="1:10" ht="25.5" customHeight="1">
      <c r="A60" s="4" t="s">
        <v>48</v>
      </c>
      <c r="B60" s="60"/>
      <c r="C60" s="61"/>
      <c r="D60" s="63">
        <v>105191.7</v>
      </c>
      <c r="E60" s="64"/>
      <c r="F60" s="63">
        <v>105191.7</v>
      </c>
      <c r="G60" s="64"/>
      <c r="H60" s="63">
        <v>105191.7</v>
      </c>
      <c r="I60" s="64"/>
      <c r="J60" s="63">
        <v>105191.7</v>
      </c>
    </row>
    <row r="61" spans="1:10" ht="25.5" customHeight="1">
      <c r="A61" s="4" t="s">
        <v>49</v>
      </c>
      <c r="B61" s="162" t="s">
        <v>50</v>
      </c>
      <c r="C61" s="61"/>
      <c r="D61" s="63">
        <v>10488438.41</v>
      </c>
      <c r="E61" s="64"/>
      <c r="F61" s="63">
        <v>17146871.33</v>
      </c>
      <c r="G61" s="64"/>
      <c r="H61" s="63">
        <v>10488438.41</v>
      </c>
      <c r="I61" s="64"/>
      <c r="J61" s="63">
        <v>17146871.33</v>
      </c>
    </row>
    <row r="62" spans="1:10" ht="25.5" customHeight="1">
      <c r="A62" s="4" t="s">
        <v>51</v>
      </c>
      <c r="B62" s="162"/>
      <c r="C62" s="61"/>
      <c r="D62" s="63">
        <v>110050819.21</v>
      </c>
      <c r="E62" s="64"/>
      <c r="F62" s="63">
        <v>97518427.02</v>
      </c>
      <c r="G62" s="64"/>
      <c r="H62" s="63">
        <v>110050819.21</v>
      </c>
      <c r="I62" s="64"/>
      <c r="J62" s="63">
        <v>97518427.02</v>
      </c>
    </row>
    <row r="63" spans="1:10" ht="25.5" customHeight="1">
      <c r="A63" s="4" t="s">
        <v>52</v>
      </c>
      <c r="B63" s="60"/>
      <c r="C63" s="61"/>
      <c r="D63" s="63">
        <v>48070193.65</v>
      </c>
      <c r="E63" s="64"/>
      <c r="F63" s="63">
        <f>43343407.66+966590.8+25305.81</f>
        <v>44335304.269999996</v>
      </c>
      <c r="G63" s="64"/>
      <c r="H63" s="63">
        <v>48070193.65</v>
      </c>
      <c r="I63" s="64"/>
      <c r="J63" s="63">
        <f>43343407.66+966590.8+25305.81</f>
        <v>44335304.269999996</v>
      </c>
    </row>
    <row r="64" spans="1:10" ht="25.5" customHeight="1">
      <c r="A64" s="4" t="s">
        <v>20</v>
      </c>
      <c r="B64" s="162"/>
      <c r="C64" s="61"/>
      <c r="D64" s="63">
        <v>13119585.15</v>
      </c>
      <c r="E64" s="64"/>
      <c r="F64" s="63">
        <f>12861933.01+25305.81-25305.81</f>
        <v>12861933.01</v>
      </c>
      <c r="G64" s="64"/>
      <c r="H64" s="63">
        <v>13119585.15</v>
      </c>
      <c r="I64" s="64"/>
      <c r="J64" s="63">
        <f>12861933.01+25305.81-25305.81</f>
        <v>12861933.01</v>
      </c>
    </row>
    <row r="65" spans="1:10" ht="25.5" customHeight="1">
      <c r="A65" s="4" t="s">
        <v>53</v>
      </c>
      <c r="B65" s="162"/>
      <c r="C65" s="61"/>
      <c r="D65" s="6">
        <f>SUM(D60:D64)</f>
        <v>181834228.12</v>
      </c>
      <c r="E65" s="1"/>
      <c r="F65" s="6">
        <f>SUM(F60:F64)</f>
        <v>171967727.32999998</v>
      </c>
      <c r="G65" s="1"/>
      <c r="H65" s="6">
        <f>SUM(H60:H64)</f>
        <v>181834228.12</v>
      </c>
      <c r="I65" s="1"/>
      <c r="J65" s="6">
        <f>SUM(J60:J64)</f>
        <v>171967727.32999998</v>
      </c>
    </row>
    <row r="66" spans="1:10" ht="25.5" customHeight="1">
      <c r="A66" s="4" t="s">
        <v>54</v>
      </c>
      <c r="B66" s="162"/>
      <c r="C66" s="169"/>
      <c r="D66" s="170">
        <f>+D56+D57+D58+D65</f>
        <v>1183171582.9299998</v>
      </c>
      <c r="E66" s="1"/>
      <c r="F66" s="170">
        <f>+F56+F57+F58+F65</f>
        <v>1569712287.47</v>
      </c>
      <c r="G66" s="2"/>
      <c r="H66" s="170">
        <f>+H56+H57+H58+H65</f>
        <v>1183171582.9299998</v>
      </c>
      <c r="I66" s="2"/>
      <c r="J66" s="170">
        <f>+J56+J57+J58+J65</f>
        <v>1569712287.47</v>
      </c>
    </row>
    <row r="67" spans="1:10" ht="25.5" customHeight="1">
      <c r="A67" s="4" t="s">
        <v>55</v>
      </c>
      <c r="B67" s="159"/>
      <c r="C67" s="160"/>
      <c r="D67" s="165"/>
      <c r="E67" s="166"/>
      <c r="F67" s="165"/>
      <c r="G67" s="2"/>
      <c r="H67" s="165"/>
      <c r="I67" s="2"/>
      <c r="J67" s="165"/>
    </row>
    <row r="68" spans="1:10" ht="25.5" customHeight="1">
      <c r="A68" s="4" t="s">
        <v>56</v>
      </c>
      <c r="B68" s="171"/>
      <c r="C68" s="61"/>
      <c r="D68" s="117">
        <v>18178647.5</v>
      </c>
      <c r="E68" s="64"/>
      <c r="F68" s="63">
        <v>18178647.5</v>
      </c>
      <c r="G68" s="64"/>
      <c r="H68" s="63">
        <v>18178647.5</v>
      </c>
      <c r="I68" s="64"/>
      <c r="J68" s="63">
        <v>18178647.5</v>
      </c>
    </row>
    <row r="69" spans="1:10" ht="25.5" customHeight="1">
      <c r="A69" s="4" t="s">
        <v>57</v>
      </c>
      <c r="B69" s="164"/>
      <c r="C69" s="61"/>
      <c r="D69" s="117">
        <v>56236423.52</v>
      </c>
      <c r="E69" s="64"/>
      <c r="F69" s="63">
        <f>53890705.78-226800</f>
        <v>53663905.78</v>
      </c>
      <c r="G69" s="64"/>
      <c r="H69" s="63">
        <v>56236423.52</v>
      </c>
      <c r="I69" s="64"/>
      <c r="J69" s="63">
        <f>53890705.78-226800</f>
        <v>53663905.78</v>
      </c>
    </row>
    <row r="70" spans="1:10" ht="25.5" customHeight="1">
      <c r="A70" s="4" t="s">
        <v>209</v>
      </c>
      <c r="B70" s="171"/>
      <c r="C70" s="61"/>
      <c r="D70" s="117">
        <v>45849863</v>
      </c>
      <c r="E70" s="64"/>
      <c r="F70" s="63">
        <v>49599863</v>
      </c>
      <c r="G70" s="64"/>
      <c r="H70" s="63">
        <v>45849863</v>
      </c>
      <c r="I70" s="64"/>
      <c r="J70" s="63">
        <v>49599863</v>
      </c>
    </row>
    <row r="71" spans="1:10" ht="25.5" customHeight="1" hidden="1">
      <c r="A71" s="4" t="s">
        <v>58</v>
      </c>
      <c r="B71" s="171"/>
      <c r="C71" s="61"/>
      <c r="D71" s="63"/>
      <c r="E71" s="64"/>
      <c r="F71" s="63">
        <v>0</v>
      </c>
      <c r="G71" s="64"/>
      <c r="H71" s="63"/>
      <c r="I71" s="64"/>
      <c r="J71" s="63">
        <v>0</v>
      </c>
    </row>
    <row r="72" spans="1:10" ht="25.5" customHeight="1" hidden="1">
      <c r="A72" s="4" t="s">
        <v>59</v>
      </c>
      <c r="B72" s="164">
        <v>16</v>
      </c>
      <c r="C72" s="61"/>
      <c r="D72" s="81"/>
      <c r="E72" s="64"/>
      <c r="F72" s="63">
        <v>0</v>
      </c>
      <c r="G72" s="64"/>
      <c r="H72" s="81"/>
      <c r="I72" s="64"/>
      <c r="J72" s="63">
        <v>0</v>
      </c>
    </row>
    <row r="73" spans="1:10" ht="25.5" customHeight="1">
      <c r="A73" s="4" t="s">
        <v>172</v>
      </c>
      <c r="B73" s="164">
        <v>17</v>
      </c>
      <c r="C73" s="61"/>
      <c r="D73" s="63">
        <v>200000000</v>
      </c>
      <c r="E73" s="64"/>
      <c r="F73" s="63">
        <v>0</v>
      </c>
      <c r="G73" s="64"/>
      <c r="H73" s="63">
        <v>200000000</v>
      </c>
      <c r="I73" s="64"/>
      <c r="J73" s="63">
        <v>0</v>
      </c>
    </row>
    <row r="74" spans="1:10" ht="25.5" customHeight="1">
      <c r="A74" s="4" t="s">
        <v>60</v>
      </c>
      <c r="B74" s="171"/>
      <c r="C74" s="61"/>
      <c r="D74" s="6">
        <f>SUM(D68:D73)</f>
        <v>320264934.02</v>
      </c>
      <c r="E74" s="1"/>
      <c r="F74" s="6">
        <f>SUM(F68:F73)</f>
        <v>121442416.28</v>
      </c>
      <c r="G74" s="2"/>
      <c r="H74" s="6">
        <f>SUM(H68:H73)</f>
        <v>320264934.02</v>
      </c>
      <c r="I74" s="2"/>
      <c r="J74" s="6">
        <f>SUM(J68:J73)</f>
        <v>121442416.28</v>
      </c>
    </row>
    <row r="75" spans="1:10" ht="25.5" customHeight="1">
      <c r="A75" s="4" t="s">
        <v>61</v>
      </c>
      <c r="B75" s="162"/>
      <c r="C75" s="61"/>
      <c r="D75" s="6">
        <f>+D66+D74</f>
        <v>1503436516.9499998</v>
      </c>
      <c r="E75" s="1"/>
      <c r="F75" s="6">
        <f>+F66+F74</f>
        <v>1691154703.75</v>
      </c>
      <c r="G75" s="2"/>
      <c r="H75" s="6">
        <f>+H66+H74</f>
        <v>1503436516.9499998</v>
      </c>
      <c r="I75" s="2"/>
      <c r="J75" s="6">
        <f>+J66+J74</f>
        <v>1691154703.75</v>
      </c>
    </row>
    <row r="76" spans="1:10" ht="25.5" customHeight="1">
      <c r="A76" s="4"/>
      <c r="B76" s="162"/>
      <c r="C76" s="61"/>
      <c r="D76" s="172"/>
      <c r="E76" s="1"/>
      <c r="F76" s="3"/>
      <c r="G76" s="2"/>
      <c r="H76" s="172"/>
      <c r="I76" s="2"/>
      <c r="J76" s="3"/>
    </row>
    <row r="77" spans="1:8" s="110" customFormat="1" ht="25.5" customHeight="1">
      <c r="A77" s="61"/>
      <c r="B77" s="173"/>
      <c r="C77" s="169"/>
      <c r="D77" s="61"/>
      <c r="H77" s="61"/>
    </row>
    <row r="78" spans="1:10" ht="25.5" customHeight="1">
      <c r="A78" s="4" t="s">
        <v>39</v>
      </c>
      <c r="B78" s="162"/>
      <c r="C78" s="169"/>
      <c r="D78" s="169"/>
      <c r="E78" s="149"/>
      <c r="F78" s="169"/>
      <c r="H78" s="169"/>
      <c r="J78" s="169"/>
    </row>
    <row r="79" spans="1:10" ht="25.5" customHeight="1">
      <c r="A79" s="4"/>
      <c r="B79" s="162"/>
      <c r="C79" s="169"/>
      <c r="D79" s="169"/>
      <c r="E79" s="149"/>
      <c r="F79" s="169"/>
      <c r="H79" s="169"/>
      <c r="J79" s="169"/>
    </row>
    <row r="80" spans="1:10" ht="24.75" customHeight="1">
      <c r="A80" s="239" t="s">
        <v>62</v>
      </c>
      <c r="B80" s="239"/>
      <c r="C80" s="239"/>
      <c r="D80" s="239"/>
      <c r="E80" s="239"/>
      <c r="F80" s="239"/>
      <c r="G80" s="239"/>
      <c r="H80" s="239"/>
      <c r="I80" s="239"/>
      <c r="J80" s="239"/>
    </row>
    <row r="81" spans="1:10" ht="24.75" customHeight="1">
      <c r="A81" s="174"/>
      <c r="B81" s="175"/>
      <c r="C81" s="174"/>
      <c r="D81" s="174"/>
      <c r="E81" s="174"/>
      <c r="F81" s="174"/>
      <c r="G81" s="176"/>
      <c r="H81" s="174"/>
      <c r="J81" s="174"/>
    </row>
    <row r="82" spans="1:10" ht="24.75" customHeight="1">
      <c r="A82" s="238" t="s">
        <v>0</v>
      </c>
      <c r="B82" s="238"/>
      <c r="C82" s="238"/>
      <c r="D82" s="238"/>
      <c r="E82" s="238"/>
      <c r="F82" s="238"/>
      <c r="G82" s="238"/>
      <c r="H82" s="238"/>
      <c r="I82" s="238"/>
      <c r="J82" s="238"/>
    </row>
    <row r="83" spans="1:10" ht="24.75" customHeight="1">
      <c r="A83" s="239" t="s">
        <v>41</v>
      </c>
      <c r="B83" s="239"/>
      <c r="C83" s="239"/>
      <c r="D83" s="239"/>
      <c r="E83" s="239"/>
      <c r="F83" s="239"/>
      <c r="G83" s="239"/>
      <c r="H83" s="239"/>
      <c r="I83" s="239"/>
      <c r="J83" s="239"/>
    </row>
    <row r="84" spans="1:10" ht="26.25" customHeight="1">
      <c r="A84" s="239" t="s">
        <v>248</v>
      </c>
      <c r="B84" s="239"/>
      <c r="C84" s="239"/>
      <c r="D84" s="239"/>
      <c r="E84" s="239"/>
      <c r="F84" s="239"/>
      <c r="G84" s="239"/>
      <c r="H84" s="239"/>
      <c r="I84" s="239"/>
      <c r="J84" s="239"/>
    </row>
    <row r="85" spans="1:10" ht="26.25" customHeight="1">
      <c r="A85" s="239" t="s">
        <v>2</v>
      </c>
      <c r="B85" s="239"/>
      <c r="C85" s="239"/>
      <c r="D85" s="239"/>
      <c r="E85" s="239"/>
      <c r="F85" s="239"/>
      <c r="G85" s="239"/>
      <c r="H85" s="239"/>
      <c r="I85" s="239"/>
      <c r="J85" s="239"/>
    </row>
    <row r="86" spans="1:10" ht="26.25" customHeight="1">
      <c r="A86" s="155"/>
      <c r="B86" s="156"/>
      <c r="C86" s="155"/>
      <c r="D86" s="155"/>
      <c r="E86" s="155"/>
      <c r="F86" s="155"/>
      <c r="H86" s="155"/>
      <c r="J86" s="94" t="s">
        <v>3</v>
      </c>
    </row>
    <row r="87" spans="1:10" ht="25.5" customHeight="1">
      <c r="A87" s="157"/>
      <c r="B87" s="158"/>
      <c r="C87" s="157"/>
      <c r="D87" s="237" t="s">
        <v>4</v>
      </c>
      <c r="E87" s="237"/>
      <c r="F87" s="237"/>
      <c r="H87" s="237" t="s">
        <v>5</v>
      </c>
      <c r="I87" s="237"/>
      <c r="J87" s="237"/>
    </row>
    <row r="88" spans="1:10" ht="25.5" customHeight="1">
      <c r="A88" s="157"/>
      <c r="B88" s="158"/>
      <c r="C88" s="157"/>
      <c r="D88" s="240" t="s">
        <v>6</v>
      </c>
      <c r="E88" s="240"/>
      <c r="F88" s="240"/>
      <c r="H88" s="240" t="s">
        <v>7</v>
      </c>
      <c r="I88" s="240"/>
      <c r="J88" s="240"/>
    </row>
    <row r="89" spans="1:10" ht="24.75" customHeight="1">
      <c r="A89" s="144" t="s">
        <v>63</v>
      </c>
      <c r="B89" s="177"/>
      <c r="C89" s="160"/>
      <c r="D89" s="161" t="s">
        <v>215</v>
      </c>
      <c r="E89" s="97"/>
      <c r="F89" s="161" t="s">
        <v>10</v>
      </c>
      <c r="H89" s="161" t="s">
        <v>215</v>
      </c>
      <c r="I89" s="97"/>
      <c r="J89" s="161" t="s">
        <v>10</v>
      </c>
    </row>
    <row r="90" spans="1:10" ht="24.75" customHeight="1">
      <c r="A90" s="4" t="s">
        <v>64</v>
      </c>
      <c r="B90" s="167"/>
      <c r="C90" s="95"/>
      <c r="D90" s="95"/>
      <c r="E90" s="95"/>
      <c r="H90" s="95"/>
      <c r="J90" s="98"/>
    </row>
    <row r="91" spans="1:10" ht="24.75" customHeight="1">
      <c r="A91" s="4" t="s">
        <v>65</v>
      </c>
      <c r="B91" s="178"/>
      <c r="C91" s="95"/>
      <c r="D91" s="95"/>
      <c r="E91" s="95"/>
      <c r="F91" s="95"/>
      <c r="H91" s="95"/>
      <c r="J91" s="95"/>
    </row>
    <row r="92" spans="1:10" ht="24.75" customHeight="1">
      <c r="A92" s="4" t="s">
        <v>66</v>
      </c>
      <c r="B92" s="167"/>
      <c r="C92" s="95"/>
      <c r="D92" s="95"/>
      <c r="E92" s="95"/>
      <c r="F92" s="95"/>
      <c r="H92" s="95"/>
      <c r="J92" s="95"/>
    </row>
    <row r="93" spans="1:10" ht="24.75" customHeight="1" thickBot="1">
      <c r="A93" s="4" t="s">
        <v>67</v>
      </c>
      <c r="B93" s="60"/>
      <c r="C93" s="149"/>
      <c r="D93" s="71">
        <f>80000000*10</f>
        <v>800000000</v>
      </c>
      <c r="E93" s="68"/>
      <c r="F93" s="71">
        <f>80000000*10</f>
        <v>800000000</v>
      </c>
      <c r="G93" s="62"/>
      <c r="H93" s="71">
        <f>80000000*10</f>
        <v>800000000</v>
      </c>
      <c r="I93" s="68"/>
      <c r="J93" s="71">
        <f>80000000*10</f>
        <v>800000000</v>
      </c>
    </row>
    <row r="94" spans="1:10" ht="24.75" customHeight="1" thickTop="1">
      <c r="A94" s="4" t="s">
        <v>68</v>
      </c>
      <c r="B94" s="167"/>
      <c r="C94" s="149"/>
      <c r="D94" s="69"/>
      <c r="E94" s="68"/>
      <c r="F94" s="69"/>
      <c r="G94" s="62"/>
      <c r="H94" s="69"/>
      <c r="I94" s="68"/>
      <c r="J94" s="69"/>
    </row>
    <row r="95" spans="1:10" ht="24.75" customHeight="1">
      <c r="A95" s="4" t="s">
        <v>69</v>
      </c>
      <c r="B95" s="167"/>
      <c r="C95" s="149"/>
      <c r="D95" s="69">
        <v>494034300</v>
      </c>
      <c r="E95" s="68"/>
      <c r="F95" s="69">
        <v>494034300</v>
      </c>
      <c r="G95" s="62"/>
      <c r="H95" s="69">
        <v>494034300</v>
      </c>
      <c r="I95" s="68"/>
      <c r="J95" s="69">
        <v>494034300</v>
      </c>
    </row>
    <row r="96" spans="1:10" ht="24.75" customHeight="1">
      <c r="A96" s="4" t="s">
        <v>70</v>
      </c>
      <c r="B96" s="167"/>
      <c r="C96" s="149"/>
      <c r="D96" s="69"/>
      <c r="E96" s="68"/>
      <c r="F96" s="69"/>
      <c r="G96" s="62"/>
      <c r="H96" s="69"/>
      <c r="I96" s="68"/>
      <c r="J96" s="69"/>
    </row>
    <row r="97" spans="1:10" ht="24.75" customHeight="1">
      <c r="A97" s="4" t="s">
        <v>71</v>
      </c>
      <c r="B97" s="167"/>
      <c r="C97" s="61"/>
      <c r="D97" s="72">
        <v>1041357580</v>
      </c>
      <c r="E97" s="68"/>
      <c r="F97" s="72">
        <v>1041357580</v>
      </c>
      <c r="G97" s="62"/>
      <c r="H97" s="63">
        <v>1041357580</v>
      </c>
      <c r="I97" s="68"/>
      <c r="J97" s="72">
        <v>1041357580</v>
      </c>
    </row>
    <row r="98" spans="1:10" ht="24.75" customHeight="1">
      <c r="A98" s="4" t="s">
        <v>175</v>
      </c>
      <c r="B98" s="167"/>
      <c r="C98" s="61"/>
      <c r="E98" s="68"/>
      <c r="F98" s="72"/>
      <c r="G98" s="62"/>
      <c r="H98" s="63"/>
      <c r="I98" s="68"/>
      <c r="J98" s="72"/>
    </row>
    <row r="99" spans="1:10" ht="24.75" customHeight="1">
      <c r="A99" s="4" t="s">
        <v>176</v>
      </c>
      <c r="B99" s="167"/>
      <c r="C99" s="61"/>
      <c r="D99" s="63">
        <v>6151888.73</v>
      </c>
      <c r="E99" s="68"/>
      <c r="F99" s="72">
        <v>6151888.73</v>
      </c>
      <c r="G99" s="62"/>
      <c r="H99" s="63">
        <v>0</v>
      </c>
      <c r="I99" s="68"/>
      <c r="J99" s="72">
        <v>0</v>
      </c>
    </row>
    <row r="100" spans="1:10" ht="24.75" customHeight="1">
      <c r="A100" s="4" t="s">
        <v>173</v>
      </c>
      <c r="B100" s="167"/>
      <c r="D100" s="72"/>
      <c r="E100" s="68"/>
      <c r="F100" s="72"/>
      <c r="G100" s="62"/>
      <c r="H100" s="72"/>
      <c r="I100" s="68"/>
      <c r="J100" s="72"/>
    </row>
    <row r="101" spans="1:10" ht="24.75" customHeight="1">
      <c r="A101" s="4" t="s">
        <v>174</v>
      </c>
      <c r="B101" s="167"/>
      <c r="C101" s="61"/>
      <c r="D101" s="63">
        <v>145523266.22</v>
      </c>
      <c r="E101" s="68"/>
      <c r="F101" s="72">
        <v>145523266.22</v>
      </c>
      <c r="G101" s="62"/>
      <c r="H101" s="63">
        <v>0</v>
      </c>
      <c r="I101" s="68"/>
      <c r="J101" s="72">
        <v>0</v>
      </c>
    </row>
    <row r="102" spans="1:10" ht="24.75" customHeight="1">
      <c r="A102" s="4" t="s">
        <v>177</v>
      </c>
      <c r="B102" s="167"/>
      <c r="C102" s="61"/>
      <c r="D102" s="72"/>
      <c r="E102" s="68"/>
      <c r="F102" s="72"/>
      <c r="G102" s="62"/>
      <c r="H102" s="72"/>
      <c r="I102" s="68"/>
      <c r="J102" s="72"/>
    </row>
    <row r="103" spans="1:10" ht="24.75" customHeight="1">
      <c r="A103" s="4" t="s">
        <v>178</v>
      </c>
      <c r="B103" s="167"/>
      <c r="C103" s="149"/>
      <c r="D103" s="63">
        <v>657436609.38</v>
      </c>
      <c r="E103" s="68"/>
      <c r="F103" s="69">
        <v>745468057.38</v>
      </c>
      <c r="G103" s="62"/>
      <c r="H103" s="63">
        <v>657436609.38</v>
      </c>
      <c r="I103" s="68"/>
      <c r="J103" s="69">
        <v>745468057.38</v>
      </c>
    </row>
    <row r="104" spans="1:10" ht="24.75" customHeight="1">
      <c r="A104" s="4" t="s">
        <v>177</v>
      </c>
      <c r="B104" s="167"/>
      <c r="C104" s="149"/>
      <c r="D104" s="69"/>
      <c r="E104" s="68"/>
      <c r="F104" s="69"/>
      <c r="G104" s="62"/>
      <c r="H104" s="69"/>
      <c r="I104" s="68"/>
      <c r="J104" s="69"/>
    </row>
    <row r="105" spans="1:10" ht="24.75" customHeight="1">
      <c r="A105" s="5" t="s">
        <v>179</v>
      </c>
      <c r="B105" s="167"/>
      <c r="C105" s="149"/>
      <c r="D105" s="63">
        <f>792371087.71-7761336.58</f>
        <v>784609751.13</v>
      </c>
      <c r="E105" s="68"/>
      <c r="F105" s="69">
        <v>879877561.4100001</v>
      </c>
      <c r="G105" s="62"/>
      <c r="H105" s="69">
        <v>0</v>
      </c>
      <c r="I105" s="68"/>
      <c r="J105" s="69">
        <v>0</v>
      </c>
    </row>
    <row r="106" spans="1:10" ht="24.75" customHeight="1">
      <c r="A106" s="4" t="s">
        <v>72</v>
      </c>
      <c r="B106" s="167"/>
      <c r="C106" s="149"/>
      <c r="D106" s="69"/>
      <c r="E106" s="68"/>
      <c r="F106" s="69"/>
      <c r="G106" s="62"/>
      <c r="H106" s="69"/>
      <c r="I106" s="68"/>
      <c r="J106" s="69"/>
    </row>
    <row r="107" spans="1:10" ht="24.75" customHeight="1">
      <c r="A107" s="4" t="s">
        <v>73</v>
      </c>
      <c r="B107" s="167"/>
      <c r="C107" s="149"/>
      <c r="D107" s="69"/>
      <c r="E107" s="68"/>
      <c r="F107" s="69"/>
      <c r="G107" s="62"/>
      <c r="H107" s="69"/>
      <c r="I107" s="68"/>
      <c r="J107" s="69"/>
    </row>
    <row r="108" spans="1:10" ht="24.75" customHeight="1">
      <c r="A108" s="4" t="s">
        <v>74</v>
      </c>
      <c r="B108" s="167"/>
      <c r="C108" s="149"/>
      <c r="D108" s="63">
        <v>80000000</v>
      </c>
      <c r="E108" s="68"/>
      <c r="F108" s="69">
        <v>80000000</v>
      </c>
      <c r="G108" s="62"/>
      <c r="H108" s="63">
        <v>80000000</v>
      </c>
      <c r="I108" s="68"/>
      <c r="J108" s="69">
        <v>80000000</v>
      </c>
    </row>
    <row r="109" spans="1:10" ht="24.75" customHeight="1">
      <c r="A109" s="4" t="s">
        <v>75</v>
      </c>
      <c r="B109" s="167"/>
      <c r="C109" s="149"/>
      <c r="D109" s="63">
        <v>280000000</v>
      </c>
      <c r="E109" s="68"/>
      <c r="F109" s="69">
        <v>280000000</v>
      </c>
      <c r="G109" s="62"/>
      <c r="H109" s="63">
        <v>280000000</v>
      </c>
      <c r="I109" s="68"/>
      <c r="J109" s="69">
        <v>280000000</v>
      </c>
    </row>
    <row r="110" spans="1:10" ht="24.75" customHeight="1">
      <c r="A110" s="4" t="s">
        <v>76</v>
      </c>
      <c r="B110" s="178"/>
      <c r="C110" s="61"/>
      <c r="D110" s="66">
        <v>7484903125.4</v>
      </c>
      <c r="E110" s="68"/>
      <c r="F110" s="66">
        <v>6988343025.7</v>
      </c>
      <c r="G110" s="62"/>
      <c r="H110" s="66">
        <v>1998844666.23</v>
      </c>
      <c r="I110" s="68"/>
      <c r="J110" s="66">
        <v>1779794758.2399998</v>
      </c>
    </row>
    <row r="111" spans="1:10" ht="24.75" customHeight="1">
      <c r="A111" s="4" t="s">
        <v>77</v>
      </c>
      <c r="B111" s="167"/>
      <c r="C111" s="61"/>
      <c r="D111" s="3">
        <f>SUM(D95:D110)</f>
        <v>10974016520.86</v>
      </c>
      <c r="E111" s="8"/>
      <c r="F111" s="3">
        <f>SUM(F95:F110)</f>
        <v>10660755679.439999</v>
      </c>
      <c r="G111" s="2"/>
      <c r="H111" s="3">
        <f>SUM(H95:H110)</f>
        <v>4551673155.610001</v>
      </c>
      <c r="I111" s="2"/>
      <c r="J111" s="3">
        <f>SUM(J95:J110)</f>
        <v>4420654695.62</v>
      </c>
    </row>
    <row r="112" spans="1:10" ht="24.75" customHeight="1" thickBot="1">
      <c r="A112" s="4" t="s">
        <v>78</v>
      </c>
      <c r="B112" s="167"/>
      <c r="C112" s="61"/>
      <c r="D112" s="168">
        <f>+D75+D111</f>
        <v>12477453037.810001</v>
      </c>
      <c r="E112" s="8"/>
      <c r="F112" s="168">
        <f>+F75+F111</f>
        <v>12351910383.189999</v>
      </c>
      <c r="G112" s="2"/>
      <c r="H112" s="168">
        <f>+H75+H111</f>
        <v>6055109672.56</v>
      </c>
      <c r="I112" s="2"/>
      <c r="J112" s="168">
        <f>+J75+J111</f>
        <v>6111809399.37</v>
      </c>
    </row>
    <row r="113" spans="1:11" ht="24.75" customHeight="1" thickTop="1">
      <c r="A113" s="4"/>
      <c r="B113" s="167"/>
      <c r="C113" s="61"/>
      <c r="K113" s="5">
        <f>K112-K39</f>
        <v>0</v>
      </c>
    </row>
    <row r="114" spans="2:5" ht="24.75" customHeight="1">
      <c r="B114" s="167"/>
      <c r="C114" s="61"/>
      <c r="E114" s="95"/>
    </row>
    <row r="115" ht="24.75" customHeight="1">
      <c r="A115" s="4" t="s">
        <v>39</v>
      </c>
    </row>
    <row r="116" ht="24.75" customHeight="1"/>
  </sheetData>
  <sheetProtection/>
  <mergeCells count="26">
    <mergeCell ref="A46:J46"/>
    <mergeCell ref="A47:J47"/>
    <mergeCell ref="D87:F87"/>
    <mergeCell ref="H87:J87"/>
    <mergeCell ref="A83:J83"/>
    <mergeCell ref="A84:J84"/>
    <mergeCell ref="D8:F8"/>
    <mergeCell ref="H8:J8"/>
    <mergeCell ref="A43:J43"/>
    <mergeCell ref="A45:J45"/>
    <mergeCell ref="D88:F88"/>
    <mergeCell ref="H88:J88"/>
    <mergeCell ref="A85:J85"/>
    <mergeCell ref="A48:J48"/>
    <mergeCell ref="D51:F51"/>
    <mergeCell ref="H51:J51"/>
    <mergeCell ref="D52:F52"/>
    <mergeCell ref="H52:J52"/>
    <mergeCell ref="A80:J80"/>
    <mergeCell ref="A82:J82"/>
    <mergeCell ref="D7:F7"/>
    <mergeCell ref="H7:J7"/>
    <mergeCell ref="A1:J1"/>
    <mergeCell ref="A2:J2"/>
    <mergeCell ref="A3:J3"/>
    <mergeCell ref="A4:J4"/>
  </mergeCells>
  <printOptions/>
  <pageMargins left="0.48" right="0.26" top="0.6299212598425197" bottom="0.5905511811023623" header="0.2362204724409449" footer="0"/>
  <pageSetup horizontalDpi="180" verticalDpi="180" orientation="portrait" paperSize="9" scale="82" r:id="rId1"/>
  <headerFooter alignWithMargins="0">
    <oddFooter xml:space="preserve">&amp;R&amp;"AngsanaUPC,ตัวปกติ"&amp;10                 </oddFooter>
  </headerFooter>
  <rowBreaks count="2" manualBreakCount="2">
    <brk id="42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65"/>
  <sheetViews>
    <sheetView zoomScale="95" zoomScaleNormal="95" zoomScalePageLayoutView="0" workbookViewId="0" topLeftCell="A55">
      <selection activeCell="C62" sqref="C62"/>
    </sheetView>
  </sheetViews>
  <sheetFormatPr defaultColWidth="9.140625" defaultRowHeight="24.75" customHeight="1"/>
  <cols>
    <col min="1" max="1" width="28.00390625" style="5" customWidth="1"/>
    <col min="2" max="2" width="6.57421875" style="5" customWidth="1"/>
    <col min="3" max="3" width="17.57421875" style="5" customWidth="1"/>
    <col min="4" max="4" width="0.85546875" style="5" customWidth="1"/>
    <col min="5" max="5" width="17.57421875" style="5" customWidth="1"/>
    <col min="6" max="6" width="0.5625" style="5" customWidth="1"/>
    <col min="7" max="7" width="17.57421875" style="5" customWidth="1"/>
    <col min="8" max="8" width="0.85546875" style="5" customWidth="1"/>
    <col min="9" max="9" width="17.57421875" style="5" customWidth="1"/>
    <col min="10" max="10" width="1.421875" style="5" customWidth="1"/>
    <col min="11" max="11" width="9.140625" style="5" customWidth="1"/>
    <col min="12" max="12" width="18.28125" style="5" customWidth="1"/>
    <col min="13" max="16384" width="9.140625" style="5" customWidth="1"/>
  </cols>
  <sheetData>
    <row r="1" spans="1:9" ht="24.75" customHeight="1">
      <c r="A1" s="238" t="s">
        <v>0</v>
      </c>
      <c r="B1" s="238"/>
      <c r="C1" s="238"/>
      <c r="D1" s="238"/>
      <c r="E1" s="238"/>
      <c r="F1" s="238"/>
      <c r="G1" s="238"/>
      <c r="H1" s="238"/>
      <c r="I1" s="238"/>
    </row>
    <row r="2" spans="1:9" ht="24.75" customHeight="1">
      <c r="A2" s="239" t="s">
        <v>116</v>
      </c>
      <c r="B2" s="239"/>
      <c r="C2" s="239"/>
      <c r="D2" s="239"/>
      <c r="E2" s="239"/>
      <c r="F2" s="239"/>
      <c r="G2" s="239"/>
      <c r="H2" s="239"/>
      <c r="I2" s="239"/>
    </row>
    <row r="3" spans="1:9" ht="24.75" customHeight="1">
      <c r="A3" s="238" t="s">
        <v>214</v>
      </c>
      <c r="B3" s="238"/>
      <c r="C3" s="238"/>
      <c r="D3" s="238"/>
      <c r="E3" s="238"/>
      <c r="F3" s="238"/>
      <c r="G3" s="238"/>
      <c r="H3" s="238"/>
      <c r="I3" s="238"/>
    </row>
    <row r="4" spans="1:9" ht="24.75" customHeight="1">
      <c r="A4" s="238" t="s">
        <v>135</v>
      </c>
      <c r="B4" s="238"/>
      <c r="C4" s="238"/>
      <c r="D4" s="238"/>
      <c r="E4" s="238"/>
      <c r="F4" s="238"/>
      <c r="G4" s="238"/>
      <c r="H4" s="238"/>
      <c r="I4" s="238"/>
    </row>
    <row r="5" spans="1:9" ht="24.75" customHeight="1">
      <c r="A5" s="141"/>
      <c r="B5" s="141"/>
      <c r="C5" s="141"/>
      <c r="D5" s="141"/>
      <c r="E5" s="141"/>
      <c r="F5" s="141"/>
      <c r="G5" s="141"/>
      <c r="H5" s="141"/>
      <c r="I5" s="141"/>
    </row>
    <row r="6" spans="1:9" ht="24.75" customHeight="1">
      <c r="A6" s="141"/>
      <c r="B6" s="141"/>
      <c r="I6" s="94" t="s">
        <v>3</v>
      </c>
    </row>
    <row r="7" spans="1:9" ht="24.75" customHeight="1">
      <c r="A7" s="141"/>
      <c r="B7" s="141"/>
      <c r="C7" s="237" t="s">
        <v>4</v>
      </c>
      <c r="D7" s="237"/>
      <c r="E7" s="237"/>
      <c r="G7" s="237" t="s">
        <v>5</v>
      </c>
      <c r="H7" s="237"/>
      <c r="I7" s="237"/>
    </row>
    <row r="8" spans="1:9" ht="24.75" customHeight="1">
      <c r="A8" s="141"/>
      <c r="B8" s="141"/>
      <c r="C8" s="240" t="s">
        <v>6</v>
      </c>
      <c r="D8" s="240"/>
      <c r="E8" s="240"/>
      <c r="F8" s="110"/>
      <c r="G8" s="240" t="s">
        <v>7</v>
      </c>
      <c r="H8" s="240"/>
      <c r="I8" s="240"/>
    </row>
    <row r="9" spans="1:9" ht="24.75" customHeight="1">
      <c r="A9" s="95"/>
      <c r="B9" s="142"/>
      <c r="C9" s="96" t="s">
        <v>204</v>
      </c>
      <c r="D9" s="97"/>
      <c r="E9" s="143" t="s">
        <v>205</v>
      </c>
      <c r="G9" s="96" t="s">
        <v>204</v>
      </c>
      <c r="H9" s="97"/>
      <c r="I9" s="143" t="s">
        <v>205</v>
      </c>
    </row>
    <row r="10" spans="1:9" ht="24.75" customHeight="1">
      <c r="A10" s="144" t="s">
        <v>117</v>
      </c>
      <c r="B10" s="145" t="s">
        <v>50</v>
      </c>
      <c r="D10" s="95"/>
      <c r="E10" s="95"/>
      <c r="I10" s="98"/>
    </row>
    <row r="11" spans="1:9" ht="24.75" customHeight="1">
      <c r="A11" s="4" t="s">
        <v>228</v>
      </c>
      <c r="C11" s="118">
        <v>359253066.7</v>
      </c>
      <c r="D11" s="2"/>
      <c r="E11" s="11">
        <v>323303403.55</v>
      </c>
      <c r="F11" s="2"/>
      <c r="G11" s="118">
        <v>359253066.7</v>
      </c>
      <c r="H11" s="2"/>
      <c r="I11" s="11">
        <v>323303403.55</v>
      </c>
    </row>
    <row r="12" spans="1:9" ht="24.75" customHeight="1">
      <c r="A12" s="4" t="s">
        <v>227</v>
      </c>
      <c r="C12" s="118">
        <v>23290950</v>
      </c>
      <c r="D12" s="2"/>
      <c r="E12" s="11">
        <v>10688375</v>
      </c>
      <c r="F12" s="2"/>
      <c r="G12" s="118">
        <v>23290950</v>
      </c>
      <c r="H12" s="2"/>
      <c r="I12" s="11">
        <v>10688375</v>
      </c>
    </row>
    <row r="13" spans="1:9" ht="24.75" customHeight="1">
      <c r="A13" s="4" t="s">
        <v>229</v>
      </c>
      <c r="C13" s="118">
        <v>13726395.05</v>
      </c>
      <c r="D13" s="2"/>
      <c r="E13" s="11">
        <v>12308530.91</v>
      </c>
      <c r="F13" s="2"/>
      <c r="G13" s="118">
        <v>13726395.05</v>
      </c>
      <c r="H13" s="2"/>
      <c r="I13" s="11">
        <v>12308530.91</v>
      </c>
    </row>
    <row r="14" spans="1:9" ht="24.75" customHeight="1">
      <c r="A14" s="4" t="s">
        <v>230</v>
      </c>
      <c r="C14" s="118">
        <v>22124529.92</v>
      </c>
      <c r="D14" s="2"/>
      <c r="E14" s="11">
        <v>23118951.18</v>
      </c>
      <c r="F14" s="2"/>
      <c r="G14" s="118">
        <v>22124529.92</v>
      </c>
      <c r="H14" s="2"/>
      <c r="I14" s="11">
        <v>23118951.18</v>
      </c>
    </row>
    <row r="15" spans="1:9" ht="24.75" customHeight="1">
      <c r="A15" s="4" t="s">
        <v>231</v>
      </c>
      <c r="C15" s="118">
        <v>21078640.14</v>
      </c>
      <c r="D15" s="2"/>
      <c r="E15" s="11">
        <v>0</v>
      </c>
      <c r="F15" s="2"/>
      <c r="G15" s="118">
        <v>21078640.14</v>
      </c>
      <c r="H15" s="2"/>
      <c r="I15" s="11">
        <v>0</v>
      </c>
    </row>
    <row r="16" spans="1:9" ht="24.75" customHeight="1">
      <c r="A16" s="4" t="s">
        <v>232</v>
      </c>
      <c r="C16" s="2"/>
      <c r="D16" s="2"/>
      <c r="E16" s="4"/>
      <c r="F16" s="2"/>
      <c r="G16" s="118"/>
      <c r="H16" s="2"/>
      <c r="I16" s="4"/>
    </row>
    <row r="17" spans="1:9" ht="24.75" customHeight="1">
      <c r="A17" s="5" t="s">
        <v>192</v>
      </c>
      <c r="C17" s="115">
        <f>279311518.98-1681826.23</f>
        <v>277629692.75</v>
      </c>
      <c r="D17" s="2"/>
      <c r="E17" s="11">
        <v>215575055.68</v>
      </c>
      <c r="F17" s="2"/>
      <c r="G17" s="115">
        <v>0</v>
      </c>
      <c r="H17" s="2"/>
      <c r="I17" s="11">
        <v>0</v>
      </c>
    </row>
    <row r="18" spans="1:9" ht="24.75" customHeight="1">
      <c r="A18" s="4" t="s">
        <v>226</v>
      </c>
      <c r="C18" s="118">
        <f>107067989.06-7337413.2</f>
        <v>99730575.86</v>
      </c>
      <c r="D18" s="2"/>
      <c r="E18" s="11">
        <v>82182869.88</v>
      </c>
      <c r="F18" s="2"/>
      <c r="G18" s="115">
        <v>325278793.94</v>
      </c>
      <c r="H18" s="2"/>
      <c r="I18" s="11">
        <v>282270486.84</v>
      </c>
    </row>
    <row r="19" spans="1:9" ht="24.75" customHeight="1">
      <c r="A19" s="4" t="s">
        <v>225</v>
      </c>
      <c r="C19" s="118">
        <v>14560629.06</v>
      </c>
      <c r="D19" s="2"/>
      <c r="E19" s="11">
        <v>13402413.72</v>
      </c>
      <c r="F19" s="2"/>
      <c r="G19" s="118">
        <v>14560629.06</v>
      </c>
      <c r="H19" s="2"/>
      <c r="I19" s="11">
        <v>13402413.72</v>
      </c>
    </row>
    <row r="20" spans="1:12" ht="24.75" customHeight="1">
      <c r="A20" s="5" t="s">
        <v>224</v>
      </c>
      <c r="C20" s="2"/>
      <c r="D20" s="2"/>
      <c r="E20" s="11"/>
      <c r="F20" s="2"/>
      <c r="G20" s="2"/>
      <c r="H20" s="2"/>
      <c r="I20" s="11"/>
      <c r="L20" s="121"/>
    </row>
    <row r="21" spans="1:12" ht="24.75" customHeight="1">
      <c r="A21" s="5" t="s">
        <v>233</v>
      </c>
      <c r="C21" s="2"/>
      <c r="D21" s="2"/>
      <c r="E21" s="4"/>
      <c r="F21" s="2"/>
      <c r="G21" s="2"/>
      <c r="H21" s="2"/>
      <c r="I21" s="4"/>
      <c r="L21" s="118"/>
    </row>
    <row r="22" spans="1:12" ht="24.75" customHeight="1">
      <c r="A22" s="5" t="s">
        <v>241</v>
      </c>
      <c r="C22" s="118">
        <v>0</v>
      </c>
      <c r="D22" s="2"/>
      <c r="E22" s="118">
        <v>0</v>
      </c>
      <c r="F22" s="2"/>
      <c r="G22" s="118">
        <v>0</v>
      </c>
      <c r="H22" s="2"/>
      <c r="I22" s="118">
        <v>0</v>
      </c>
      <c r="L22" s="118"/>
    </row>
    <row r="23" spans="1:12" ht="24.75" customHeight="1">
      <c r="A23" s="5" t="s">
        <v>234</v>
      </c>
      <c r="C23" s="118">
        <v>17623469.49</v>
      </c>
      <c r="D23" s="2"/>
      <c r="E23" s="11">
        <v>165798.61</v>
      </c>
      <c r="F23" s="2"/>
      <c r="G23" s="118">
        <v>17623469.49</v>
      </c>
      <c r="H23" s="2"/>
      <c r="I23" s="11">
        <v>165798.61</v>
      </c>
      <c r="L23" s="118"/>
    </row>
    <row r="24" spans="1:12" ht="24.75" customHeight="1">
      <c r="A24" s="118" t="s">
        <v>235</v>
      </c>
      <c r="C24" s="118">
        <v>23765.74</v>
      </c>
      <c r="D24" s="2"/>
      <c r="E24" s="11">
        <v>0</v>
      </c>
      <c r="F24" s="2"/>
      <c r="G24" s="118">
        <v>23765.74</v>
      </c>
      <c r="H24" s="2"/>
      <c r="I24" s="118">
        <v>0</v>
      </c>
      <c r="L24" s="118"/>
    </row>
    <row r="25" spans="1:12" ht="24.75" customHeight="1">
      <c r="A25" s="4" t="s">
        <v>236</v>
      </c>
      <c r="C25" s="118">
        <v>171922.9</v>
      </c>
      <c r="D25" s="2"/>
      <c r="E25" s="11">
        <v>43825.37</v>
      </c>
      <c r="F25" s="2"/>
      <c r="G25" s="118">
        <v>171922.9</v>
      </c>
      <c r="H25" s="2"/>
      <c r="I25" s="11">
        <v>43825.37</v>
      </c>
      <c r="L25" s="118"/>
    </row>
    <row r="26" spans="1:12" ht="24.75" customHeight="1">
      <c r="A26" s="4" t="s">
        <v>237</v>
      </c>
      <c r="C26" s="118">
        <f>322041.61</f>
        <v>322041.61</v>
      </c>
      <c r="D26" s="2"/>
      <c r="E26" s="11">
        <v>249680.01</v>
      </c>
      <c r="F26" s="2"/>
      <c r="G26" s="118">
        <v>322041.61</v>
      </c>
      <c r="H26" s="2"/>
      <c r="I26" s="11">
        <v>249680.01</v>
      </c>
      <c r="L26" s="118"/>
    </row>
    <row r="27" spans="1:12" ht="24.75" customHeight="1">
      <c r="A27" s="4" t="s">
        <v>20</v>
      </c>
      <c r="C27" s="118">
        <v>5425062.36</v>
      </c>
      <c r="D27" s="76"/>
      <c r="E27" s="11">
        <v>1228849.6</v>
      </c>
      <c r="F27" s="76"/>
      <c r="G27" s="118">
        <v>5425062.36</v>
      </c>
      <c r="H27" s="76"/>
      <c r="I27" s="11">
        <v>1228849.6</v>
      </c>
      <c r="L27" s="118"/>
    </row>
    <row r="28" spans="1:9" ht="24.75" customHeight="1">
      <c r="A28" s="144" t="s">
        <v>126</v>
      </c>
      <c r="B28" s="95"/>
      <c r="C28" s="6">
        <f>SUM(C11:C27)</f>
        <v>854960741.5799999</v>
      </c>
      <c r="D28" s="3"/>
      <c r="E28" s="6">
        <f>SUM(E11:E27)</f>
        <v>682267753.5100001</v>
      </c>
      <c r="F28" s="76"/>
      <c r="G28" s="6">
        <f>SUM(G11:G27)</f>
        <v>802879266.91</v>
      </c>
      <c r="H28" s="3"/>
      <c r="I28" s="6">
        <f>SUM(I11:I27)</f>
        <v>666780314.7900001</v>
      </c>
    </row>
    <row r="29" spans="1:9" ht="24.75" customHeight="1">
      <c r="A29" s="144"/>
      <c r="B29" s="95"/>
      <c r="C29" s="3"/>
      <c r="D29" s="3"/>
      <c r="E29" s="3"/>
      <c r="F29" s="76"/>
      <c r="G29" s="3"/>
      <c r="H29" s="3"/>
      <c r="I29" s="3"/>
    </row>
    <row r="30" spans="1:9" ht="24.75" customHeight="1">
      <c r="A30" s="144"/>
      <c r="B30" s="95"/>
      <c r="C30" s="3"/>
      <c r="D30" s="3"/>
      <c r="E30" s="3"/>
      <c r="F30" s="76"/>
      <c r="G30" s="3"/>
      <c r="H30" s="3"/>
      <c r="I30" s="3"/>
    </row>
    <row r="31" spans="1:9" ht="24.75" customHeight="1">
      <c r="A31" s="144"/>
      <c r="B31" s="95"/>
      <c r="C31" s="3"/>
      <c r="D31" s="3"/>
      <c r="E31" s="3"/>
      <c r="F31" s="76"/>
      <c r="G31" s="3"/>
      <c r="H31" s="3"/>
      <c r="I31" s="3"/>
    </row>
    <row r="32" spans="1:9" ht="24.75" customHeight="1">
      <c r="A32" s="4" t="s">
        <v>39</v>
      </c>
      <c r="B32" s="95"/>
      <c r="C32" s="61"/>
      <c r="D32" s="61"/>
      <c r="E32" s="61"/>
      <c r="G32" s="61"/>
      <c r="I32" s="61"/>
    </row>
    <row r="33" spans="1:9" ht="24.75" customHeight="1">
      <c r="A33" s="241" t="s">
        <v>127</v>
      </c>
      <c r="B33" s="241"/>
      <c r="C33" s="241"/>
      <c r="D33" s="241"/>
      <c r="E33" s="241"/>
      <c r="F33" s="241"/>
      <c r="G33" s="241"/>
      <c r="H33" s="241"/>
      <c r="I33" s="241"/>
    </row>
    <row r="34" spans="1:9" ht="24.75" customHeight="1">
      <c r="A34" s="4"/>
      <c r="B34" s="95"/>
      <c r="C34" s="140"/>
      <c r="D34" s="146"/>
      <c r="E34" s="140"/>
      <c r="G34" s="140"/>
      <c r="I34" s="140"/>
    </row>
    <row r="35" spans="1:9" ht="24.75" customHeight="1">
      <c r="A35" s="238" t="s">
        <v>0</v>
      </c>
      <c r="B35" s="238"/>
      <c r="C35" s="238"/>
      <c r="D35" s="238"/>
      <c r="E35" s="238"/>
      <c r="F35" s="238"/>
      <c r="G35" s="238"/>
      <c r="H35" s="238"/>
      <c r="I35" s="238"/>
    </row>
    <row r="36" spans="1:9" ht="24.75" customHeight="1">
      <c r="A36" s="239" t="s">
        <v>128</v>
      </c>
      <c r="B36" s="239"/>
      <c r="C36" s="239"/>
      <c r="D36" s="239"/>
      <c r="E36" s="239"/>
      <c r="F36" s="239"/>
      <c r="G36" s="239"/>
      <c r="H36" s="239"/>
      <c r="I36" s="239"/>
    </row>
    <row r="37" spans="1:9" ht="24.75" customHeight="1">
      <c r="A37" s="238" t="s">
        <v>214</v>
      </c>
      <c r="B37" s="238"/>
      <c r="C37" s="238"/>
      <c r="D37" s="238"/>
      <c r="E37" s="238"/>
      <c r="F37" s="238"/>
      <c r="G37" s="238"/>
      <c r="H37" s="238"/>
      <c r="I37" s="238"/>
    </row>
    <row r="38" spans="1:9" ht="24.75" customHeight="1">
      <c r="A38" s="238" t="s">
        <v>135</v>
      </c>
      <c r="B38" s="238"/>
      <c r="C38" s="238"/>
      <c r="D38" s="238"/>
      <c r="E38" s="238"/>
      <c r="F38" s="238"/>
      <c r="G38" s="238"/>
      <c r="H38" s="238"/>
      <c r="I38" s="238"/>
    </row>
    <row r="39" spans="1:9" ht="24.75" customHeight="1">
      <c r="A39" s="141"/>
      <c r="B39" s="141"/>
      <c r="C39" s="141"/>
      <c r="D39" s="141"/>
      <c r="E39" s="141"/>
      <c r="F39" s="141"/>
      <c r="G39" s="141"/>
      <c r="H39" s="141"/>
      <c r="I39" s="141"/>
    </row>
    <row r="40" spans="1:9" ht="24.75" customHeight="1">
      <c r="A40" s="141"/>
      <c r="B40" s="141"/>
      <c r="C40" s="141"/>
      <c r="D40" s="141"/>
      <c r="E40" s="141"/>
      <c r="I40" s="94" t="s">
        <v>3</v>
      </c>
    </row>
    <row r="41" spans="1:9" ht="24.75" customHeight="1">
      <c r="A41" s="141"/>
      <c r="B41" s="141"/>
      <c r="C41" s="237" t="s">
        <v>4</v>
      </c>
      <c r="D41" s="237"/>
      <c r="E41" s="237"/>
      <c r="G41" s="237" t="s">
        <v>5</v>
      </c>
      <c r="H41" s="237"/>
      <c r="I41" s="237"/>
    </row>
    <row r="42" spans="1:9" ht="24.75" customHeight="1">
      <c r="A42" s="141"/>
      <c r="B42" s="141"/>
      <c r="C42" s="240" t="s">
        <v>6</v>
      </c>
      <c r="D42" s="240"/>
      <c r="E42" s="240"/>
      <c r="F42" s="110"/>
      <c r="G42" s="240" t="s">
        <v>7</v>
      </c>
      <c r="H42" s="240"/>
      <c r="I42" s="240"/>
    </row>
    <row r="43" spans="1:9" ht="24.75" customHeight="1">
      <c r="A43" s="95"/>
      <c r="B43" s="142"/>
      <c r="C43" s="96" t="s">
        <v>204</v>
      </c>
      <c r="D43" s="97"/>
      <c r="E43" s="143" t="s">
        <v>205</v>
      </c>
      <c r="G43" s="96" t="s">
        <v>204</v>
      </c>
      <c r="H43" s="97"/>
      <c r="I43" s="143" t="s">
        <v>205</v>
      </c>
    </row>
    <row r="44" spans="1:9" ht="24.75" customHeight="1">
      <c r="A44" s="144" t="s">
        <v>129</v>
      </c>
      <c r="B44" s="147"/>
      <c r="C44" s="148"/>
      <c r="D44" s="148"/>
      <c r="E44" s="148"/>
      <c r="G44" s="148"/>
      <c r="I44" s="98"/>
    </row>
    <row r="45" spans="1:14" ht="24.75" customHeight="1">
      <c r="A45" s="4" t="s">
        <v>130</v>
      </c>
      <c r="B45" s="149"/>
      <c r="C45" s="116">
        <v>387170331.81</v>
      </c>
      <c r="D45" s="8"/>
      <c r="E45" s="11">
        <v>335458245.99</v>
      </c>
      <c r="F45" s="2"/>
      <c r="G45" s="116">
        <v>387170331.81</v>
      </c>
      <c r="H45" s="8"/>
      <c r="I45" s="11">
        <v>335458245.99</v>
      </c>
      <c r="L45" s="122"/>
      <c r="N45" s="4"/>
    </row>
    <row r="46" spans="1:14" ht="24.75" customHeight="1">
      <c r="A46" s="4" t="s">
        <v>131</v>
      </c>
      <c r="B46" s="149"/>
      <c r="C46" s="116">
        <v>5692898.26</v>
      </c>
      <c r="D46" s="8"/>
      <c r="E46" s="11">
        <v>1273125.68</v>
      </c>
      <c r="F46" s="2"/>
      <c r="G46" s="116">
        <v>5692898.26</v>
      </c>
      <c r="H46" s="8"/>
      <c r="I46" s="11">
        <v>1273125.68</v>
      </c>
      <c r="L46" s="122"/>
      <c r="N46" s="4"/>
    </row>
    <row r="47" spans="1:14" ht="24.75" customHeight="1">
      <c r="A47" s="4" t="s">
        <v>132</v>
      </c>
      <c r="B47" s="149"/>
      <c r="C47" s="11"/>
      <c r="D47" s="8"/>
      <c r="E47" s="8"/>
      <c r="F47" s="2"/>
      <c r="G47" s="11"/>
      <c r="H47" s="8"/>
      <c r="I47" s="8"/>
      <c r="L47" s="110"/>
      <c r="N47" s="4"/>
    </row>
    <row r="48" spans="1:14" ht="24.75" customHeight="1">
      <c r="A48" s="5" t="s">
        <v>123</v>
      </c>
      <c r="B48" s="149"/>
      <c r="C48" s="116">
        <v>2350294.79</v>
      </c>
      <c r="D48" s="8"/>
      <c r="E48" s="11">
        <v>505089.38</v>
      </c>
      <c r="F48" s="2"/>
      <c r="G48" s="116">
        <v>0</v>
      </c>
      <c r="H48" s="8"/>
      <c r="I48" s="116">
        <v>0</v>
      </c>
      <c r="N48" s="4"/>
    </row>
    <row r="49" spans="1:9" ht="24.75" customHeight="1">
      <c r="A49" s="4" t="s">
        <v>193</v>
      </c>
      <c r="B49" s="149"/>
      <c r="C49" s="116">
        <v>35269461.38</v>
      </c>
      <c r="D49" s="8"/>
      <c r="E49" s="116">
        <v>28418275.16</v>
      </c>
      <c r="F49" s="2"/>
      <c r="G49" s="116">
        <v>35269461.38</v>
      </c>
      <c r="H49" s="8"/>
      <c r="I49" s="116">
        <v>28418275.16</v>
      </c>
    </row>
    <row r="50" spans="1:14" ht="24.75" customHeight="1">
      <c r="A50" s="4" t="s">
        <v>194</v>
      </c>
      <c r="B50" s="149"/>
      <c r="C50" s="116">
        <v>24606916.85</v>
      </c>
      <c r="D50" s="8"/>
      <c r="E50" s="116">
        <v>20338625.29</v>
      </c>
      <c r="F50" s="2"/>
      <c r="G50" s="116">
        <v>24606916.85</v>
      </c>
      <c r="H50" s="8"/>
      <c r="I50" s="116">
        <v>20338625.29</v>
      </c>
      <c r="N50" s="4"/>
    </row>
    <row r="51" spans="1:14" ht="24.75" customHeight="1">
      <c r="A51" s="4" t="s">
        <v>195</v>
      </c>
      <c r="B51" s="147"/>
      <c r="C51" s="119">
        <v>426600</v>
      </c>
      <c r="D51" s="19"/>
      <c r="E51" s="123">
        <v>384000</v>
      </c>
      <c r="F51" s="2"/>
      <c r="G51" s="119">
        <v>426600</v>
      </c>
      <c r="H51" s="19"/>
      <c r="I51" s="119">
        <v>384000</v>
      </c>
      <c r="N51" s="4"/>
    </row>
    <row r="52" spans="1:14" ht="24.75" customHeight="1">
      <c r="A52" s="4" t="s">
        <v>196</v>
      </c>
      <c r="B52" s="147"/>
      <c r="C52" s="119">
        <v>49016.89</v>
      </c>
      <c r="D52" s="19"/>
      <c r="E52" s="123">
        <v>3571.4</v>
      </c>
      <c r="F52" s="2"/>
      <c r="G52" s="119">
        <v>49016.89</v>
      </c>
      <c r="H52" s="19"/>
      <c r="I52" s="119">
        <v>3571.4</v>
      </c>
      <c r="N52" s="4"/>
    </row>
    <row r="53" spans="1:14" ht="24.75" customHeight="1">
      <c r="A53" s="4" t="s">
        <v>206</v>
      </c>
      <c r="B53" s="147"/>
      <c r="C53" s="119">
        <v>775935</v>
      </c>
      <c r="D53" s="2"/>
      <c r="E53" s="2">
        <v>0</v>
      </c>
      <c r="F53" s="2"/>
      <c r="G53" s="119">
        <v>775935</v>
      </c>
      <c r="H53" s="2"/>
      <c r="I53" s="119">
        <v>0</v>
      </c>
      <c r="N53" s="4"/>
    </row>
    <row r="54" spans="1:14" ht="24.75" customHeight="1">
      <c r="A54" s="4" t="s">
        <v>197</v>
      </c>
      <c r="B54" s="147"/>
      <c r="N54" s="4"/>
    </row>
    <row r="55" spans="1:14" ht="24.75" customHeight="1">
      <c r="A55" s="4" t="s">
        <v>198</v>
      </c>
      <c r="B55" s="147"/>
      <c r="C55" s="119">
        <f>17700431.01-3750000</f>
        <v>13950431.010000002</v>
      </c>
      <c r="D55" s="8"/>
      <c r="E55" s="119">
        <v>0</v>
      </c>
      <c r="F55" s="2"/>
      <c r="G55" s="119">
        <f>17700431.01-3750000</f>
        <v>13950431.010000002</v>
      </c>
      <c r="H55" s="8"/>
      <c r="I55" s="119">
        <v>0</v>
      </c>
      <c r="N55" s="4"/>
    </row>
    <row r="56" spans="1:14" ht="24.75" customHeight="1">
      <c r="A56" s="4" t="s">
        <v>200</v>
      </c>
      <c r="B56" s="147"/>
      <c r="C56" s="119">
        <v>14082307.88</v>
      </c>
      <c r="D56" s="19"/>
      <c r="E56" s="119">
        <v>17026806.39</v>
      </c>
      <c r="F56" s="2"/>
      <c r="G56" s="119">
        <v>14082307.88</v>
      </c>
      <c r="H56" s="19"/>
      <c r="I56" s="119">
        <v>17026806.39</v>
      </c>
      <c r="N56" s="4"/>
    </row>
    <row r="57" spans="1:12" ht="24.75" customHeight="1">
      <c r="A57" s="4" t="s">
        <v>199</v>
      </c>
      <c r="B57" s="147"/>
      <c r="C57" s="120">
        <v>12807910.4</v>
      </c>
      <c r="D57" s="77"/>
      <c r="E57" s="150">
        <v>17562207.36</v>
      </c>
      <c r="F57" s="76"/>
      <c r="G57" s="120">
        <v>12807910.4</v>
      </c>
      <c r="H57" s="77"/>
      <c r="I57" s="120">
        <v>17562207.36</v>
      </c>
      <c r="L57" s="110"/>
    </row>
    <row r="58" spans="1:9" ht="24.75" customHeight="1">
      <c r="A58" s="144" t="s">
        <v>133</v>
      </c>
      <c r="B58" s="147"/>
      <c r="C58" s="6">
        <f aca="true" t="shared" si="0" ref="C58:I58">SUM(C45:C57)</f>
        <v>497182104.27</v>
      </c>
      <c r="D58" s="3">
        <f t="shared" si="0"/>
        <v>0</v>
      </c>
      <c r="E58" s="6">
        <f t="shared" si="0"/>
        <v>420969946.65000004</v>
      </c>
      <c r="F58" s="3">
        <f t="shared" si="0"/>
        <v>0</v>
      </c>
      <c r="G58" s="6">
        <f t="shared" si="0"/>
        <v>494831809.47999996</v>
      </c>
      <c r="H58" s="3">
        <f t="shared" si="0"/>
        <v>0</v>
      </c>
      <c r="I58" s="6">
        <f t="shared" si="0"/>
        <v>420464857.27000004</v>
      </c>
    </row>
    <row r="59" spans="1:9" ht="24.75" customHeight="1">
      <c r="A59" s="4" t="s">
        <v>208</v>
      </c>
      <c r="B59" s="149"/>
      <c r="C59" s="151">
        <f aca="true" t="shared" si="1" ref="C59:I59">C28-C58</f>
        <v>357778637.30999994</v>
      </c>
      <c r="D59" s="152">
        <f t="shared" si="1"/>
        <v>0</v>
      </c>
      <c r="E59" s="151">
        <f t="shared" si="1"/>
        <v>261297806.86000007</v>
      </c>
      <c r="F59" s="152">
        <f t="shared" si="1"/>
        <v>0</v>
      </c>
      <c r="G59" s="151">
        <f t="shared" si="1"/>
        <v>308047457.43</v>
      </c>
      <c r="H59" s="152">
        <f t="shared" si="1"/>
        <v>0</v>
      </c>
      <c r="I59" s="151">
        <f t="shared" si="1"/>
        <v>246315457.52000004</v>
      </c>
    </row>
    <row r="60" spans="1:9" ht="24.75" customHeight="1" thickBot="1">
      <c r="A60" s="4" t="s">
        <v>180</v>
      </c>
      <c r="B60" s="149"/>
      <c r="C60" s="153">
        <f>C59</f>
        <v>357778637.30999994</v>
      </c>
      <c r="D60" s="3" t="e">
        <f>+D59-#REF!</f>
        <v>#REF!</v>
      </c>
      <c r="E60" s="153">
        <f>E59</f>
        <v>261297806.86000007</v>
      </c>
      <c r="F60" s="3" t="e">
        <f>+F59-#REF!</f>
        <v>#REF!</v>
      </c>
      <c r="G60" s="153">
        <f>G59</f>
        <v>308047457.43</v>
      </c>
      <c r="H60" s="3" t="e">
        <f>+H59-#REF!</f>
        <v>#REF!</v>
      </c>
      <c r="I60" s="153">
        <f>I59</f>
        <v>246315457.52000004</v>
      </c>
    </row>
    <row r="61" spans="1:9" ht="24.75" customHeight="1" thickTop="1">
      <c r="A61" s="4" t="s">
        <v>134</v>
      </c>
      <c r="B61" s="149"/>
      <c r="C61" s="2"/>
      <c r="D61" s="2"/>
      <c r="E61" s="2"/>
      <c r="F61" s="2"/>
      <c r="G61" s="2"/>
      <c r="H61" s="2"/>
      <c r="I61" s="2"/>
    </row>
    <row r="62" spans="1:9" ht="24.75" customHeight="1">
      <c r="A62" s="4" t="s">
        <v>181</v>
      </c>
      <c r="B62" s="149"/>
      <c r="C62" s="7">
        <v>0.72</v>
      </c>
      <c r="D62" s="8"/>
      <c r="E62" s="7">
        <f>+E60/494034300</f>
        <v>0.5289062052169253</v>
      </c>
      <c r="F62" s="2"/>
      <c r="G62" s="7">
        <f>+G60/494034300</f>
        <v>0.6235345550501251</v>
      </c>
      <c r="H62" s="8"/>
      <c r="I62" s="7">
        <f>+I60/494034300</f>
        <v>0.4985796684967016</v>
      </c>
    </row>
    <row r="63" spans="1:9" ht="24.75" customHeight="1">
      <c r="A63" s="4"/>
      <c r="B63" s="149"/>
      <c r="C63" s="7"/>
      <c r="D63" s="8"/>
      <c r="E63" s="7"/>
      <c r="F63" s="2"/>
      <c r="G63" s="7"/>
      <c r="H63" s="8"/>
      <c r="I63" s="7"/>
    </row>
    <row r="64" spans="1:2" ht="24.75" customHeight="1">
      <c r="A64" s="4"/>
      <c r="B64" s="149"/>
    </row>
    <row r="65" spans="1:9" ht="24.75" customHeight="1">
      <c r="A65" s="4" t="s">
        <v>39</v>
      </c>
      <c r="B65" s="95"/>
      <c r="C65" s="4"/>
      <c r="D65" s="4"/>
      <c r="E65" s="4"/>
      <c r="G65" s="4"/>
      <c r="I65" s="4"/>
    </row>
  </sheetData>
  <sheetProtection/>
  <mergeCells count="17">
    <mergeCell ref="C8:E8"/>
    <mergeCell ref="G8:I8"/>
    <mergeCell ref="G42:I42"/>
    <mergeCell ref="A37:I37"/>
    <mergeCell ref="C42:E42"/>
    <mergeCell ref="A35:I35"/>
    <mergeCell ref="A36:I36"/>
    <mergeCell ref="A1:I1"/>
    <mergeCell ref="A2:I2"/>
    <mergeCell ref="A3:I3"/>
    <mergeCell ref="C41:E41"/>
    <mergeCell ref="G41:I41"/>
    <mergeCell ref="A38:I38"/>
    <mergeCell ref="A4:I4"/>
    <mergeCell ref="C7:E7"/>
    <mergeCell ref="G7:I7"/>
    <mergeCell ref="A33:I33"/>
  </mergeCells>
  <printOptions/>
  <pageMargins left="0.47" right="0.2755905511811024" top="0.6299212598425197" bottom="0.11811023622047245" header="0.2755905511811024" footer="0.35433070866141736"/>
  <pageSetup horizontalDpi="180" verticalDpi="180" orientation="portrait" paperSize="9" scale="94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67"/>
  <sheetViews>
    <sheetView tabSelected="1" zoomScale="95" zoomScaleNormal="95" zoomScalePageLayoutView="0" workbookViewId="0" topLeftCell="A49">
      <selection activeCell="B24" sqref="B24"/>
    </sheetView>
  </sheetViews>
  <sheetFormatPr defaultColWidth="9.140625" defaultRowHeight="24.75" customHeight="1"/>
  <cols>
    <col min="1" max="1" width="28.00390625" style="18" customWidth="1"/>
    <col min="2" max="2" width="6.57421875" style="18" customWidth="1"/>
    <col min="3" max="3" width="17.57421875" style="18" customWidth="1"/>
    <col min="4" max="4" width="0.85546875" style="18" customWidth="1"/>
    <col min="5" max="5" width="17.57421875" style="18" customWidth="1"/>
    <col min="6" max="6" width="0.5625" style="18" customWidth="1"/>
    <col min="7" max="7" width="17.57421875" style="18" customWidth="1"/>
    <col min="8" max="8" width="0.85546875" style="18" customWidth="1"/>
    <col min="9" max="9" width="17.57421875" style="18" customWidth="1"/>
    <col min="10" max="10" width="1.421875" style="18" customWidth="1"/>
    <col min="11" max="11" width="9.140625" style="18" customWidth="1"/>
    <col min="12" max="12" width="15.57421875" style="18" customWidth="1"/>
    <col min="13" max="16384" width="9.140625" style="18" customWidth="1"/>
  </cols>
  <sheetData>
    <row r="1" spans="1:9" ht="27" customHeight="1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9" ht="27" customHeight="1">
      <c r="A2" s="246" t="s">
        <v>116</v>
      </c>
      <c r="B2" s="246"/>
      <c r="C2" s="246"/>
      <c r="D2" s="246"/>
      <c r="E2" s="246"/>
      <c r="F2" s="246"/>
      <c r="G2" s="246"/>
      <c r="H2" s="246"/>
      <c r="I2" s="246"/>
    </row>
    <row r="3" spans="1:9" ht="27" customHeight="1">
      <c r="A3" s="242" t="s">
        <v>216</v>
      </c>
      <c r="B3" s="242"/>
      <c r="C3" s="242"/>
      <c r="D3" s="242"/>
      <c r="E3" s="242"/>
      <c r="F3" s="242"/>
      <c r="G3" s="242"/>
      <c r="H3" s="242"/>
      <c r="I3" s="242"/>
    </row>
    <row r="4" spans="1:9" ht="27" customHeight="1">
      <c r="A4" s="242" t="s">
        <v>135</v>
      </c>
      <c r="B4" s="242"/>
      <c r="C4" s="242"/>
      <c r="D4" s="242"/>
      <c r="E4" s="242"/>
      <c r="F4" s="242"/>
      <c r="G4" s="242"/>
      <c r="H4" s="242"/>
      <c r="I4" s="242"/>
    </row>
    <row r="5" spans="1:9" ht="27" customHeight="1">
      <c r="A5" s="180"/>
      <c r="B5" s="180"/>
      <c r="C5" s="180"/>
      <c r="D5" s="180"/>
      <c r="E5" s="180"/>
      <c r="F5" s="180"/>
      <c r="G5" s="180"/>
      <c r="H5" s="180"/>
      <c r="I5" s="180"/>
    </row>
    <row r="6" spans="1:9" ht="27" customHeight="1">
      <c r="A6" s="180"/>
      <c r="B6" s="180"/>
      <c r="I6" s="181" t="s">
        <v>3</v>
      </c>
    </row>
    <row r="7" spans="1:9" ht="27" customHeight="1">
      <c r="A7" s="180"/>
      <c r="B7" s="180"/>
      <c r="C7" s="243" t="s">
        <v>4</v>
      </c>
      <c r="D7" s="243"/>
      <c r="E7" s="243"/>
      <c r="G7" s="243" t="s">
        <v>5</v>
      </c>
      <c r="H7" s="243"/>
      <c r="I7" s="243"/>
    </row>
    <row r="8" spans="1:9" ht="27" customHeight="1">
      <c r="A8" s="180"/>
      <c r="B8" s="180"/>
      <c r="C8" s="244" t="s">
        <v>6</v>
      </c>
      <c r="D8" s="244"/>
      <c r="E8" s="244"/>
      <c r="F8" s="126"/>
      <c r="G8" s="244" t="s">
        <v>7</v>
      </c>
      <c r="H8" s="244"/>
      <c r="I8" s="244"/>
    </row>
    <row r="9" spans="1:9" ht="27" customHeight="1">
      <c r="A9" s="11"/>
      <c r="B9" s="182"/>
      <c r="C9" s="183" t="s">
        <v>204</v>
      </c>
      <c r="D9" s="184"/>
      <c r="E9" s="183" t="s">
        <v>205</v>
      </c>
      <c r="G9" s="183" t="s">
        <v>204</v>
      </c>
      <c r="H9" s="184"/>
      <c r="I9" s="183" t="s">
        <v>205</v>
      </c>
    </row>
    <row r="10" spans="1:9" ht="27" customHeight="1">
      <c r="A10" s="185" t="s">
        <v>117</v>
      </c>
      <c r="B10" s="186" t="s">
        <v>50</v>
      </c>
      <c r="D10" s="11"/>
      <c r="E10" s="11"/>
      <c r="I10" s="187"/>
    </row>
    <row r="11" spans="1:12" ht="27" customHeight="1">
      <c r="A11" s="150" t="s">
        <v>118</v>
      </c>
      <c r="C11" s="118">
        <v>697529770.27</v>
      </c>
      <c r="D11" s="11"/>
      <c r="E11" s="11">
        <v>636846231.23</v>
      </c>
      <c r="G11" s="118">
        <v>697529770.27</v>
      </c>
      <c r="I11" s="11">
        <v>636846231.23</v>
      </c>
      <c r="L11" s="118"/>
    </row>
    <row r="12" spans="1:12" ht="27" customHeight="1">
      <c r="A12" s="150" t="s">
        <v>119</v>
      </c>
      <c r="C12" s="118">
        <v>33185525</v>
      </c>
      <c r="D12" s="11"/>
      <c r="E12" s="11">
        <v>27568125</v>
      </c>
      <c r="G12" s="118">
        <v>33185525</v>
      </c>
      <c r="I12" s="11">
        <v>27568125</v>
      </c>
      <c r="L12" s="118"/>
    </row>
    <row r="13" spans="1:12" ht="27" customHeight="1">
      <c r="A13" s="150" t="s">
        <v>120</v>
      </c>
      <c r="C13" s="118">
        <v>27650096.89</v>
      </c>
      <c r="D13" s="11"/>
      <c r="E13" s="11">
        <v>21427651.89</v>
      </c>
      <c r="G13" s="118">
        <v>27650096.89</v>
      </c>
      <c r="I13" s="11">
        <v>21427651.89</v>
      </c>
      <c r="L13" s="118"/>
    </row>
    <row r="14" spans="1:12" ht="27" customHeight="1">
      <c r="A14" s="150" t="s">
        <v>121</v>
      </c>
      <c r="C14" s="118">
        <v>42791708.46</v>
      </c>
      <c r="D14" s="11"/>
      <c r="E14" s="11">
        <v>43854583.58</v>
      </c>
      <c r="G14" s="118">
        <v>42791708.46</v>
      </c>
      <c r="I14" s="11">
        <v>43854583.58</v>
      </c>
      <c r="L14" s="118"/>
    </row>
    <row r="15" spans="1:12" ht="27" customHeight="1">
      <c r="A15" s="150" t="s">
        <v>122</v>
      </c>
      <c r="C15" s="118">
        <v>22319247.62</v>
      </c>
      <c r="D15" s="11"/>
      <c r="E15" s="11">
        <v>0</v>
      </c>
      <c r="G15" s="118">
        <v>22319247.62</v>
      </c>
      <c r="I15" s="11">
        <v>0</v>
      </c>
      <c r="L15" s="118"/>
    </row>
    <row r="16" spans="1:12" ht="27" customHeight="1">
      <c r="A16" s="150" t="s">
        <v>238</v>
      </c>
      <c r="C16" s="11"/>
      <c r="D16" s="11"/>
      <c r="E16" s="11"/>
      <c r="G16" s="11"/>
      <c r="I16" s="11"/>
      <c r="L16" s="118"/>
    </row>
    <row r="17" spans="1:12" ht="27" customHeight="1">
      <c r="A17" s="18" t="s">
        <v>123</v>
      </c>
      <c r="C17" s="115">
        <f>529637375.1-1681826.23</f>
        <v>527955548.87</v>
      </c>
      <c r="D17" s="11"/>
      <c r="E17" s="11">
        <v>374726134.49</v>
      </c>
      <c r="G17" s="115">
        <v>0</v>
      </c>
      <c r="I17" s="11">
        <v>0</v>
      </c>
      <c r="L17" s="115"/>
    </row>
    <row r="18" spans="1:12" ht="27" customHeight="1">
      <c r="A18" s="150" t="s">
        <v>124</v>
      </c>
      <c r="C18" s="118">
        <f>176405959.54-7337413.2</f>
        <v>169068546.34</v>
      </c>
      <c r="D18" s="11"/>
      <c r="E18" s="11">
        <v>177163618.46</v>
      </c>
      <c r="G18" s="115">
        <v>413738764.42</v>
      </c>
      <c r="I18" s="11">
        <v>426743235.42</v>
      </c>
      <c r="L18" s="115"/>
    </row>
    <row r="19" spans="1:12" ht="27" customHeight="1">
      <c r="A19" s="150" t="s">
        <v>125</v>
      </c>
      <c r="C19" s="118">
        <v>28543589.48</v>
      </c>
      <c r="D19" s="11"/>
      <c r="E19" s="11">
        <v>27757460.84</v>
      </c>
      <c r="G19" s="118">
        <v>28543589.48</v>
      </c>
      <c r="I19" s="11">
        <v>27757460.84</v>
      </c>
      <c r="L19" s="118"/>
    </row>
    <row r="20" spans="1:12" ht="27" customHeight="1">
      <c r="A20" s="5" t="s">
        <v>224</v>
      </c>
      <c r="C20" s="118"/>
      <c r="D20" s="11"/>
      <c r="E20" s="11"/>
      <c r="G20" s="124"/>
      <c r="I20" s="11"/>
      <c r="L20" s="121"/>
    </row>
    <row r="21" spans="1:12" ht="27" customHeight="1">
      <c r="A21" s="5" t="s">
        <v>233</v>
      </c>
      <c r="C21" s="118"/>
      <c r="D21" s="11"/>
      <c r="E21" s="11"/>
      <c r="G21" s="124"/>
      <c r="I21" s="11"/>
      <c r="L21" s="118"/>
    </row>
    <row r="22" spans="1:9" ht="27" customHeight="1">
      <c r="A22" s="5" t="s">
        <v>241</v>
      </c>
      <c r="C22" s="118">
        <v>6703563.12</v>
      </c>
      <c r="D22" s="11"/>
      <c r="E22" s="11">
        <v>0</v>
      </c>
      <c r="G22" s="118">
        <v>6703563.12</v>
      </c>
      <c r="I22" s="11">
        <v>0</v>
      </c>
    </row>
    <row r="23" spans="1:9" ht="27" customHeight="1">
      <c r="A23" s="5" t="s">
        <v>234</v>
      </c>
      <c r="C23" s="118">
        <v>17623469.49</v>
      </c>
      <c r="D23" s="11"/>
      <c r="E23" s="11">
        <v>429418.37</v>
      </c>
      <c r="G23" s="118">
        <v>17623469.49</v>
      </c>
      <c r="I23" s="11">
        <v>429418.37</v>
      </c>
    </row>
    <row r="24" spans="1:9" ht="27" customHeight="1">
      <c r="A24" s="118" t="s">
        <v>235</v>
      </c>
      <c r="C24" s="118">
        <v>23765.74</v>
      </c>
      <c r="D24" s="11"/>
      <c r="E24" s="11">
        <v>0</v>
      </c>
      <c r="G24" s="118">
        <v>23765.74</v>
      </c>
      <c r="I24" s="11">
        <v>0</v>
      </c>
    </row>
    <row r="25" spans="1:9" ht="27" customHeight="1">
      <c r="A25" s="4" t="s">
        <v>236</v>
      </c>
      <c r="C25" s="118">
        <v>368218.83</v>
      </c>
      <c r="D25" s="11"/>
      <c r="E25" s="11">
        <v>102881.05</v>
      </c>
      <c r="G25" s="118">
        <v>368218.83</v>
      </c>
      <c r="I25" s="11">
        <v>102881.05</v>
      </c>
    </row>
    <row r="26" spans="1:9" ht="27" customHeight="1">
      <c r="A26" s="4" t="s">
        <v>237</v>
      </c>
      <c r="C26" s="118">
        <v>412438.22</v>
      </c>
      <c r="D26" s="11"/>
      <c r="E26" s="11">
        <v>341589.27</v>
      </c>
      <c r="G26" s="118">
        <v>412438.22</v>
      </c>
      <c r="I26" s="11">
        <v>341589.27</v>
      </c>
    </row>
    <row r="27" spans="1:9" ht="27" customHeight="1">
      <c r="A27" s="4" t="s">
        <v>20</v>
      </c>
      <c r="B27" s="11"/>
      <c r="C27" s="118">
        <v>6831863.97</v>
      </c>
      <c r="D27" s="11"/>
      <c r="E27" s="11">
        <v>2352094.83</v>
      </c>
      <c r="G27" s="118">
        <v>6831863.97</v>
      </c>
      <c r="I27" s="11">
        <v>2352094.83</v>
      </c>
    </row>
    <row r="28" spans="1:9" ht="27" customHeight="1">
      <c r="A28" s="185" t="s">
        <v>126</v>
      </c>
      <c r="B28" s="11"/>
      <c r="C28" s="188">
        <f>SUM(C10:C27)</f>
        <v>1581007352.3</v>
      </c>
      <c r="D28" s="188"/>
      <c r="E28" s="188">
        <f>SUM(E10:E27)</f>
        <v>1312569789.0099998</v>
      </c>
      <c r="G28" s="188">
        <f>SUM(G10:G27)</f>
        <v>1297722021.51</v>
      </c>
      <c r="I28" s="188">
        <f>SUM(I10:I27)</f>
        <v>1187423271.4799998</v>
      </c>
    </row>
    <row r="29" spans="1:9" ht="27" customHeight="1">
      <c r="A29" s="185"/>
      <c r="B29" s="11"/>
      <c r="C29" s="133"/>
      <c r="D29" s="133"/>
      <c r="E29" s="133"/>
      <c r="G29" s="133"/>
      <c r="I29" s="133"/>
    </row>
    <row r="30" spans="1:9" ht="27" customHeight="1">
      <c r="A30" s="185"/>
      <c r="B30" s="11"/>
      <c r="C30" s="133"/>
      <c r="D30" s="133"/>
      <c r="E30" s="133"/>
      <c r="G30" s="133"/>
      <c r="I30" s="133"/>
    </row>
    <row r="31" spans="1:9" ht="27" customHeight="1">
      <c r="A31" s="150" t="s">
        <v>39</v>
      </c>
      <c r="B31" s="11"/>
      <c r="C31" s="150"/>
      <c r="D31" s="150"/>
      <c r="E31" s="150"/>
      <c r="G31" s="150"/>
      <c r="I31" s="150"/>
    </row>
    <row r="32" spans="1:9" ht="30" customHeight="1">
      <c r="A32" s="185"/>
      <c r="B32" s="11"/>
      <c r="C32" s="133"/>
      <c r="D32" s="133"/>
      <c r="E32" s="133"/>
      <c r="G32" s="133"/>
      <c r="I32" s="133"/>
    </row>
    <row r="33" spans="1:9" ht="24" customHeight="1">
      <c r="A33" s="245" t="s">
        <v>127</v>
      </c>
      <c r="B33" s="245"/>
      <c r="C33" s="245"/>
      <c r="D33" s="245"/>
      <c r="E33" s="245"/>
      <c r="F33" s="245"/>
      <c r="G33" s="245"/>
      <c r="H33" s="245"/>
      <c r="I33" s="245"/>
    </row>
    <row r="34" spans="1:9" ht="24" customHeight="1">
      <c r="A34" s="150"/>
      <c r="B34" s="11"/>
      <c r="C34" s="189"/>
      <c r="D34" s="191"/>
      <c r="E34" s="189"/>
      <c r="G34" s="189"/>
      <c r="I34" s="189"/>
    </row>
    <row r="35" spans="1:9" ht="24" customHeight="1">
      <c r="A35" s="242" t="s">
        <v>0</v>
      </c>
      <c r="B35" s="242"/>
      <c r="C35" s="242"/>
      <c r="D35" s="242"/>
      <c r="E35" s="242"/>
      <c r="F35" s="242"/>
      <c r="G35" s="242"/>
      <c r="H35" s="242"/>
      <c r="I35" s="242"/>
    </row>
    <row r="36" spans="1:9" ht="24" customHeight="1">
      <c r="A36" s="246" t="s">
        <v>223</v>
      </c>
      <c r="B36" s="246"/>
      <c r="C36" s="246"/>
      <c r="D36" s="246"/>
      <c r="E36" s="246"/>
      <c r="F36" s="246"/>
      <c r="G36" s="246"/>
      <c r="H36" s="246"/>
      <c r="I36" s="246"/>
    </row>
    <row r="37" spans="1:9" ht="24" customHeight="1">
      <c r="A37" s="242" t="s">
        <v>216</v>
      </c>
      <c r="B37" s="242"/>
      <c r="C37" s="242"/>
      <c r="D37" s="242"/>
      <c r="E37" s="242"/>
      <c r="F37" s="242"/>
      <c r="G37" s="242"/>
      <c r="H37" s="242"/>
      <c r="I37" s="242"/>
    </row>
    <row r="38" spans="1:9" ht="24" customHeight="1">
      <c r="A38" s="242" t="s">
        <v>135</v>
      </c>
      <c r="B38" s="242"/>
      <c r="C38" s="242"/>
      <c r="D38" s="242"/>
      <c r="E38" s="242"/>
      <c r="F38" s="242"/>
      <c r="G38" s="242"/>
      <c r="H38" s="242"/>
      <c r="I38" s="242"/>
    </row>
    <row r="39" spans="1:9" ht="24" customHeight="1">
      <c r="A39" s="180"/>
      <c r="B39" s="180"/>
      <c r="C39" s="180"/>
      <c r="D39" s="180"/>
      <c r="E39" s="180"/>
      <c r="F39" s="180"/>
      <c r="G39" s="180"/>
      <c r="H39" s="180"/>
      <c r="I39" s="180"/>
    </row>
    <row r="40" spans="1:9" ht="24" customHeight="1">
      <c r="A40" s="180"/>
      <c r="B40" s="180"/>
      <c r="C40" s="180"/>
      <c r="D40" s="180"/>
      <c r="E40" s="180"/>
      <c r="I40" s="181" t="s">
        <v>3</v>
      </c>
    </row>
    <row r="41" spans="1:9" ht="24" customHeight="1">
      <c r="A41" s="180"/>
      <c r="B41" s="180"/>
      <c r="C41" s="243" t="s">
        <v>4</v>
      </c>
      <c r="D41" s="243"/>
      <c r="E41" s="243"/>
      <c r="G41" s="243" t="s">
        <v>5</v>
      </c>
      <c r="H41" s="243"/>
      <c r="I41" s="243"/>
    </row>
    <row r="42" spans="1:9" ht="24" customHeight="1">
      <c r="A42" s="180"/>
      <c r="B42" s="180"/>
      <c r="C42" s="244" t="s">
        <v>6</v>
      </c>
      <c r="D42" s="244"/>
      <c r="E42" s="244"/>
      <c r="F42" s="126"/>
      <c r="G42" s="244" t="s">
        <v>7</v>
      </c>
      <c r="H42" s="244"/>
      <c r="I42" s="244"/>
    </row>
    <row r="43" spans="1:9" ht="24" customHeight="1">
      <c r="A43" s="11"/>
      <c r="B43" s="182"/>
      <c r="C43" s="183" t="s">
        <v>204</v>
      </c>
      <c r="D43" s="184"/>
      <c r="E43" s="183" t="s">
        <v>205</v>
      </c>
      <c r="G43" s="183" t="s">
        <v>204</v>
      </c>
      <c r="H43" s="184"/>
      <c r="I43" s="183" t="s">
        <v>205</v>
      </c>
    </row>
    <row r="44" spans="1:9" ht="24" customHeight="1">
      <c r="A44" s="185" t="s">
        <v>129</v>
      </c>
      <c r="B44" s="192"/>
      <c r="C44" s="193"/>
      <c r="D44" s="193"/>
      <c r="E44" s="193"/>
      <c r="G44" s="193"/>
      <c r="I44" s="194" t="s">
        <v>222</v>
      </c>
    </row>
    <row r="45" spans="1:13" ht="24" customHeight="1">
      <c r="A45" s="150" t="s">
        <v>130</v>
      </c>
      <c r="B45" s="124"/>
      <c r="C45" s="116">
        <v>736724143.59</v>
      </c>
      <c r="D45" s="116"/>
      <c r="E45" s="116">
        <v>657115787.53</v>
      </c>
      <c r="G45" s="116">
        <v>736724143.59</v>
      </c>
      <c r="I45" s="116">
        <v>657115787.53</v>
      </c>
      <c r="M45" s="116"/>
    </row>
    <row r="46" spans="1:13" ht="24" customHeight="1">
      <c r="A46" s="150" t="s">
        <v>131</v>
      </c>
      <c r="B46" s="124"/>
      <c r="C46" s="116">
        <v>6650479.77</v>
      </c>
      <c r="D46" s="116"/>
      <c r="E46" s="116">
        <v>2627178.6</v>
      </c>
      <c r="G46" s="116">
        <v>6650479.77</v>
      </c>
      <c r="I46" s="116">
        <v>2627178.6</v>
      </c>
      <c r="M46" s="116"/>
    </row>
    <row r="47" spans="1:13" ht="24" customHeight="1">
      <c r="A47" s="4" t="s">
        <v>132</v>
      </c>
      <c r="B47" s="124"/>
      <c r="C47" s="124"/>
      <c r="D47" s="11"/>
      <c r="E47" s="11"/>
      <c r="G47" s="116"/>
      <c r="I47" s="116"/>
      <c r="M47" s="116"/>
    </row>
    <row r="48" spans="1:9" ht="24" customHeight="1">
      <c r="A48" s="5" t="s">
        <v>123</v>
      </c>
      <c r="B48" s="124"/>
      <c r="C48" s="116">
        <v>5775139.08</v>
      </c>
      <c r="D48" s="116"/>
      <c r="E48" s="116">
        <v>505089.38</v>
      </c>
      <c r="G48" s="116">
        <v>0</v>
      </c>
      <c r="I48" s="116">
        <v>0</v>
      </c>
    </row>
    <row r="49" spans="1:13" ht="24" customHeight="1">
      <c r="A49" s="4" t="s">
        <v>193</v>
      </c>
      <c r="B49" s="124"/>
      <c r="C49" s="116">
        <v>64341679.56</v>
      </c>
      <c r="D49" s="116"/>
      <c r="E49" s="116">
        <v>54279390.77</v>
      </c>
      <c r="G49" s="116">
        <v>64341679.56</v>
      </c>
      <c r="I49" s="116">
        <v>54279390.77</v>
      </c>
      <c r="M49" s="116"/>
    </row>
    <row r="50" spans="1:13" ht="24" customHeight="1">
      <c r="A50" s="4" t="s">
        <v>194</v>
      </c>
      <c r="B50" s="124"/>
      <c r="C50" s="116">
        <v>46585218.56</v>
      </c>
      <c r="D50" s="116"/>
      <c r="E50" s="116">
        <v>40366217.63</v>
      </c>
      <c r="G50" s="116">
        <v>46585218.56</v>
      </c>
      <c r="I50" s="116">
        <v>40366217.63</v>
      </c>
      <c r="M50" s="116"/>
    </row>
    <row r="51" spans="1:13" ht="24" customHeight="1">
      <c r="A51" s="4" t="s">
        <v>195</v>
      </c>
      <c r="B51" s="192"/>
      <c r="C51" s="119">
        <v>854600</v>
      </c>
      <c r="D51" s="119"/>
      <c r="E51" s="119">
        <v>768000</v>
      </c>
      <c r="G51" s="119">
        <v>854600</v>
      </c>
      <c r="I51" s="119">
        <v>768000</v>
      </c>
      <c r="M51" s="116"/>
    </row>
    <row r="52" spans="1:13" ht="24" customHeight="1">
      <c r="A52" s="4" t="s">
        <v>196</v>
      </c>
      <c r="B52" s="192"/>
      <c r="C52" s="119">
        <v>98138.82</v>
      </c>
      <c r="D52" s="119"/>
      <c r="E52" s="119">
        <v>1398556.08</v>
      </c>
      <c r="G52" s="119">
        <v>98138.82</v>
      </c>
      <c r="I52" s="119">
        <v>1398556.08</v>
      </c>
      <c r="M52" s="119"/>
    </row>
    <row r="53" spans="1:13" ht="24" customHeight="1">
      <c r="A53" s="4" t="s">
        <v>206</v>
      </c>
      <c r="B53" s="192"/>
      <c r="C53" s="119">
        <v>1035916.07</v>
      </c>
      <c r="D53" s="119"/>
      <c r="E53" s="119">
        <v>0</v>
      </c>
      <c r="G53" s="119">
        <v>1035916.07</v>
      </c>
      <c r="I53" s="119">
        <v>0</v>
      </c>
      <c r="M53" s="119"/>
    </row>
    <row r="54" spans="1:13" ht="24" customHeight="1">
      <c r="A54" s="4" t="s">
        <v>197</v>
      </c>
      <c r="B54" s="192"/>
      <c r="M54" s="119"/>
    </row>
    <row r="55" spans="1:13" ht="24" customHeight="1">
      <c r="A55" s="4" t="s">
        <v>198</v>
      </c>
      <c r="B55" s="192"/>
      <c r="C55" s="119">
        <f>73005431.01-3750000</f>
        <v>69255431.01</v>
      </c>
      <c r="D55" s="119"/>
      <c r="E55" s="119">
        <v>19000000</v>
      </c>
      <c r="G55" s="119">
        <f>73005431.01-3750000</f>
        <v>69255431.01</v>
      </c>
      <c r="I55" s="119">
        <v>38701600</v>
      </c>
      <c r="M55" s="119"/>
    </row>
    <row r="56" spans="1:13" ht="24" customHeight="1">
      <c r="A56" s="4" t="s">
        <v>200</v>
      </c>
      <c r="B56" s="192"/>
      <c r="C56" s="119">
        <v>27433760.03</v>
      </c>
      <c r="D56" s="119"/>
      <c r="E56" s="119">
        <v>32657333.12</v>
      </c>
      <c r="G56" s="119">
        <v>27433760.03</v>
      </c>
      <c r="I56" s="119">
        <v>32657333.12</v>
      </c>
      <c r="M56" s="119"/>
    </row>
    <row r="57" spans="1:13" ht="24" customHeight="1">
      <c r="A57" s="4" t="s">
        <v>199</v>
      </c>
      <c r="B57" s="192"/>
      <c r="C57" s="120">
        <v>26885886.11</v>
      </c>
      <c r="D57" s="122"/>
      <c r="E57" s="120">
        <v>37152757.88</v>
      </c>
      <c r="G57" s="120">
        <v>26885886.11</v>
      </c>
      <c r="I57" s="120">
        <v>37152757.88</v>
      </c>
      <c r="M57" s="122"/>
    </row>
    <row r="58" spans="1:9" ht="24" customHeight="1">
      <c r="A58" s="185" t="s">
        <v>133</v>
      </c>
      <c r="B58" s="192"/>
      <c r="C58" s="188">
        <f>SUM(C45:C57)</f>
        <v>985640392.6</v>
      </c>
      <c r="D58" s="11"/>
      <c r="E58" s="188">
        <f>SUM(E45:E57)</f>
        <v>845870310.99</v>
      </c>
      <c r="G58" s="188">
        <f>SUM(G45:G57)</f>
        <v>979865253.5200001</v>
      </c>
      <c r="H58" s="188"/>
      <c r="I58" s="188">
        <f>SUM(I45:I57)</f>
        <v>865066821.61</v>
      </c>
    </row>
    <row r="59" spans="1:9" ht="24" customHeight="1">
      <c r="A59" s="4" t="s">
        <v>208</v>
      </c>
      <c r="B59" s="124"/>
      <c r="C59" s="188">
        <f>C28-C58</f>
        <v>595366959.6999999</v>
      </c>
      <c r="D59" s="11"/>
      <c r="E59" s="188">
        <f>E28-E58</f>
        <v>466699478.01999974</v>
      </c>
      <c r="G59" s="188">
        <f>G28-G58</f>
        <v>317856767.9899999</v>
      </c>
      <c r="H59" s="188">
        <f>SUM(H45:H48)+H58</f>
        <v>0</v>
      </c>
      <c r="I59" s="188">
        <f>I28-I58</f>
        <v>322356449.86999977</v>
      </c>
    </row>
    <row r="60" spans="1:9" ht="24" customHeight="1" thickBot="1">
      <c r="A60" s="4" t="s">
        <v>180</v>
      </c>
      <c r="B60" s="124"/>
      <c r="C60" s="195">
        <f>C59</f>
        <v>595366959.6999999</v>
      </c>
      <c r="D60" s="11"/>
      <c r="E60" s="195">
        <f>E59</f>
        <v>466699478.01999974</v>
      </c>
      <c r="F60" s="196"/>
      <c r="G60" s="195">
        <f>G59</f>
        <v>317856767.9899999</v>
      </c>
      <c r="I60" s="195">
        <f>I59</f>
        <v>322356449.86999977</v>
      </c>
    </row>
    <row r="61" spans="1:2" ht="24" customHeight="1" thickTop="1">
      <c r="A61" s="150" t="s">
        <v>134</v>
      </c>
      <c r="B61" s="124"/>
    </row>
    <row r="62" spans="1:9" ht="24" customHeight="1">
      <c r="A62" s="4" t="s">
        <v>181</v>
      </c>
      <c r="B62" s="124"/>
      <c r="C62" s="150">
        <v>1.21</v>
      </c>
      <c r="D62" s="11"/>
      <c r="E62" s="150">
        <f>+E60/494034300</f>
        <v>0.9446701939926029</v>
      </c>
      <c r="F62" s="150" t="e">
        <f>+#REF!/494034300</f>
        <v>#REF!</v>
      </c>
      <c r="G62" s="150">
        <f>+G60/494034300</f>
        <v>0.6433900803851066</v>
      </c>
      <c r="H62" s="150" t="e">
        <f>+#REF!/494034300</f>
        <v>#REF!</v>
      </c>
      <c r="I62" s="150">
        <f>+I60/494034300</f>
        <v>0.6524981157583588</v>
      </c>
    </row>
    <row r="63" spans="1:9" ht="24" customHeight="1">
      <c r="A63" s="4"/>
      <c r="B63" s="124"/>
      <c r="C63" s="150"/>
      <c r="D63" s="11"/>
      <c r="E63" s="150"/>
      <c r="F63" s="150"/>
      <c r="G63" s="150"/>
      <c r="H63" s="150"/>
      <c r="I63" s="150"/>
    </row>
    <row r="64" spans="1:2" ht="24" customHeight="1">
      <c r="A64" s="150"/>
      <c r="B64" s="124"/>
    </row>
    <row r="65" spans="1:9" ht="24" customHeight="1">
      <c r="A65" s="150" t="s">
        <v>39</v>
      </c>
      <c r="B65" s="11"/>
      <c r="C65" s="150"/>
      <c r="D65" s="150"/>
      <c r="E65" s="150"/>
      <c r="G65" s="150"/>
      <c r="I65" s="150"/>
    </row>
    <row r="66" spans="2:9" ht="24" customHeight="1">
      <c r="B66" s="11"/>
      <c r="C66" s="150"/>
      <c r="D66" s="150"/>
      <c r="E66" s="150"/>
      <c r="G66" s="150"/>
      <c r="I66" s="150"/>
    </row>
    <row r="67" spans="1:9" ht="21" customHeight="1">
      <c r="A67" s="150"/>
      <c r="B67" s="11"/>
      <c r="C67" s="150"/>
      <c r="D67" s="150"/>
      <c r="E67" s="150"/>
      <c r="G67" s="150"/>
      <c r="I67" s="150"/>
    </row>
  </sheetData>
  <sheetProtection/>
  <mergeCells count="17">
    <mergeCell ref="A1:I1"/>
    <mergeCell ref="A2:I2"/>
    <mergeCell ref="A3:I3"/>
    <mergeCell ref="A4:I4"/>
    <mergeCell ref="A33:I33"/>
    <mergeCell ref="A35:I35"/>
    <mergeCell ref="A36:I36"/>
    <mergeCell ref="A37:I37"/>
    <mergeCell ref="C7:E7"/>
    <mergeCell ref="G7:I7"/>
    <mergeCell ref="C8:E8"/>
    <mergeCell ref="G8:I8"/>
    <mergeCell ref="A38:I38"/>
    <mergeCell ref="C41:E41"/>
    <mergeCell ref="G41:I41"/>
    <mergeCell ref="C42:E42"/>
    <mergeCell ref="G42:I42"/>
  </mergeCells>
  <printOptions/>
  <pageMargins left="0.49" right="0.27" top="0.61" bottom="0.34" header="0.27" footer="0.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U27"/>
  <sheetViews>
    <sheetView zoomScale="75" zoomScaleNormal="75" zoomScalePageLayoutView="0" workbookViewId="0" topLeftCell="B7">
      <selection activeCell="S23" sqref="S23"/>
    </sheetView>
  </sheetViews>
  <sheetFormatPr defaultColWidth="9.140625" defaultRowHeight="24" customHeight="1"/>
  <cols>
    <col min="1" max="1" width="34.00390625" style="57" customWidth="1"/>
    <col min="2" max="2" width="5.140625" style="57" customWidth="1"/>
    <col min="3" max="3" width="15.140625" style="57" customWidth="1"/>
    <col min="4" max="4" width="0.85546875" style="57" customWidth="1"/>
    <col min="5" max="5" width="16.421875" style="57" customWidth="1"/>
    <col min="6" max="6" width="0.9921875" style="57" customWidth="1"/>
    <col min="7" max="7" width="13.421875" style="57" customWidth="1"/>
    <col min="8" max="8" width="0.85546875" style="57" customWidth="1"/>
    <col min="9" max="9" width="16.140625" style="57" customWidth="1"/>
    <col min="10" max="10" width="0.85546875" style="57" customWidth="1"/>
    <col min="11" max="11" width="18.140625" style="57" customWidth="1"/>
    <col min="12" max="12" width="0.85546875" style="57" customWidth="1"/>
    <col min="13" max="13" width="19.57421875" style="57" customWidth="1"/>
    <col min="14" max="14" width="0.85546875" style="57" customWidth="1"/>
    <col min="15" max="15" width="14.57421875" style="57" customWidth="1"/>
    <col min="16" max="16" width="0.85546875" style="57" customWidth="1"/>
    <col min="17" max="17" width="14.8515625" style="57" customWidth="1"/>
    <col min="18" max="18" width="0.85546875" style="57" customWidth="1"/>
    <col min="19" max="19" width="16.7109375" style="57" customWidth="1"/>
    <col min="20" max="20" width="0.85546875" style="57" customWidth="1"/>
    <col min="21" max="21" width="17.8515625" style="57" customWidth="1"/>
    <col min="22" max="22" width="1.1484375" style="57" customWidth="1"/>
    <col min="23" max="16384" width="9.140625" style="57" customWidth="1"/>
  </cols>
  <sheetData>
    <row r="1" spans="1:21" ht="27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1" ht="27" customHeight="1">
      <c r="A2" s="251" t="s">
        <v>136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</row>
    <row r="3" spans="1:21" ht="27" customHeight="1">
      <c r="A3" s="251" t="s">
        <v>216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</row>
    <row r="4" spans="1:21" ht="27" customHeight="1">
      <c r="A4" s="250" t="s">
        <v>135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</row>
    <row r="5" spans="1:21" ht="27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</row>
    <row r="6" spans="1:21" ht="27" customHeight="1">
      <c r="A6" s="199"/>
      <c r="B6" s="199"/>
      <c r="C6" s="248" t="s">
        <v>137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9"/>
      <c r="U6" s="200" t="s">
        <v>138</v>
      </c>
    </row>
    <row r="7" spans="1:21" ht="27" customHeight="1">
      <c r="A7" s="201"/>
      <c r="B7" s="48"/>
      <c r="C7" s="48" t="s">
        <v>139</v>
      </c>
      <c r="D7" s="48"/>
      <c r="E7" s="48" t="s">
        <v>140</v>
      </c>
      <c r="F7" s="48"/>
      <c r="G7" s="48" t="s">
        <v>141</v>
      </c>
      <c r="I7" s="48" t="s">
        <v>141</v>
      </c>
      <c r="K7" s="48" t="s">
        <v>142</v>
      </c>
      <c r="L7" s="59"/>
      <c r="M7" s="48" t="s">
        <v>142</v>
      </c>
      <c r="N7" s="202"/>
      <c r="O7" s="203" t="s">
        <v>143</v>
      </c>
      <c r="P7" s="59"/>
      <c r="Q7" s="203" t="s">
        <v>144</v>
      </c>
      <c r="R7" s="48"/>
      <c r="S7" s="48" t="s">
        <v>145</v>
      </c>
      <c r="T7" s="48"/>
      <c r="U7" s="48" t="s">
        <v>146</v>
      </c>
    </row>
    <row r="8" spans="1:21" ht="27" customHeight="1">
      <c r="A8" s="59"/>
      <c r="B8" s="197"/>
      <c r="C8" s="204" t="s">
        <v>147</v>
      </c>
      <c r="D8" s="204"/>
      <c r="E8" s="204" t="s">
        <v>148</v>
      </c>
      <c r="F8" s="204"/>
      <c r="G8" s="205" t="s">
        <v>149</v>
      </c>
      <c r="H8" s="205"/>
      <c r="I8" s="205" t="s">
        <v>150</v>
      </c>
      <c r="J8" s="206"/>
      <c r="K8" s="204" t="s">
        <v>151</v>
      </c>
      <c r="L8" s="206"/>
      <c r="M8" s="204" t="s">
        <v>152</v>
      </c>
      <c r="N8" s="207"/>
      <c r="O8" s="208" t="s">
        <v>153</v>
      </c>
      <c r="P8" s="206"/>
      <c r="Q8" s="208" t="s">
        <v>153</v>
      </c>
      <c r="R8" s="205"/>
      <c r="S8" s="205" t="s">
        <v>154</v>
      </c>
      <c r="T8" s="205"/>
      <c r="U8" s="206"/>
    </row>
    <row r="9" spans="1:21" ht="27" customHeight="1">
      <c r="A9" s="59"/>
      <c r="B9" s="197" t="s">
        <v>9</v>
      </c>
      <c r="C9" s="204" t="s">
        <v>155</v>
      </c>
      <c r="D9" s="204"/>
      <c r="E9" s="204" t="s">
        <v>156</v>
      </c>
      <c r="F9" s="204"/>
      <c r="G9" s="205" t="s">
        <v>157</v>
      </c>
      <c r="H9" s="205"/>
      <c r="I9" s="205" t="s">
        <v>158</v>
      </c>
      <c r="J9" s="206"/>
      <c r="K9" s="204" t="s">
        <v>159</v>
      </c>
      <c r="L9" s="206"/>
      <c r="M9" s="204" t="s">
        <v>160</v>
      </c>
      <c r="N9" s="207"/>
      <c r="O9" s="208"/>
      <c r="P9" s="206"/>
      <c r="Q9" s="208"/>
      <c r="R9" s="205"/>
      <c r="S9" s="205"/>
      <c r="T9" s="205"/>
      <c r="U9" s="206"/>
    </row>
    <row r="10" spans="1:21" ht="27" customHeight="1">
      <c r="A10" s="59"/>
      <c r="B10" s="197"/>
      <c r="C10" s="204"/>
      <c r="D10" s="204"/>
      <c r="E10" s="204"/>
      <c r="F10" s="204"/>
      <c r="G10" s="205" t="s">
        <v>161</v>
      </c>
      <c r="H10" s="205"/>
      <c r="I10" s="205" t="s">
        <v>162</v>
      </c>
      <c r="J10" s="206"/>
      <c r="K10" s="204"/>
      <c r="L10" s="206"/>
      <c r="M10" s="204" t="s">
        <v>163</v>
      </c>
      <c r="N10" s="207"/>
      <c r="O10" s="208"/>
      <c r="P10" s="206"/>
      <c r="Q10" s="208"/>
      <c r="R10" s="205"/>
      <c r="S10" s="205"/>
      <c r="T10" s="205"/>
      <c r="U10" s="206"/>
    </row>
    <row r="11" spans="1:21" ht="27" customHeight="1">
      <c r="A11" s="59"/>
      <c r="B11" s="197"/>
      <c r="C11" s="204"/>
      <c r="D11" s="204"/>
      <c r="E11" s="204"/>
      <c r="F11" s="204"/>
      <c r="G11" s="205"/>
      <c r="H11" s="205"/>
      <c r="I11" s="205" t="s">
        <v>157</v>
      </c>
      <c r="J11" s="206"/>
      <c r="K11" s="204"/>
      <c r="L11" s="206"/>
      <c r="M11" s="209" t="s">
        <v>164</v>
      </c>
      <c r="N11" s="207"/>
      <c r="O11" s="208"/>
      <c r="P11" s="206"/>
      <c r="Q11" s="208"/>
      <c r="R11" s="205"/>
      <c r="S11" s="205"/>
      <c r="T11" s="205"/>
      <c r="U11" s="206"/>
    </row>
    <row r="12" spans="1:21" ht="27" customHeight="1">
      <c r="A12" s="59"/>
      <c r="B12" s="197"/>
      <c r="C12" s="210"/>
      <c r="D12" s="210"/>
      <c r="E12" s="210"/>
      <c r="F12" s="210"/>
      <c r="G12" s="211"/>
      <c r="H12" s="211"/>
      <c r="I12" s="211" t="s">
        <v>161</v>
      </c>
      <c r="J12" s="212"/>
      <c r="K12" s="210"/>
      <c r="L12" s="212"/>
      <c r="M12" s="210"/>
      <c r="N12" s="213"/>
      <c r="O12" s="214"/>
      <c r="P12" s="212"/>
      <c r="Q12" s="214"/>
      <c r="R12" s="211"/>
      <c r="S12" s="211"/>
      <c r="T12" s="211"/>
      <c r="U12" s="212"/>
    </row>
    <row r="13" spans="1:21" ht="27" customHeight="1">
      <c r="A13" s="201" t="s">
        <v>165</v>
      </c>
      <c r="B13" s="4"/>
      <c r="C13" s="42">
        <v>494034300</v>
      </c>
      <c r="D13" s="43"/>
      <c r="E13" s="3">
        <v>1041357580</v>
      </c>
      <c r="F13" s="43"/>
      <c r="G13" s="42">
        <v>6151888.73</v>
      </c>
      <c r="H13" s="43"/>
      <c r="I13" s="215">
        <v>0</v>
      </c>
      <c r="J13" s="43"/>
      <c r="K13" s="215">
        <v>823107771.94</v>
      </c>
      <c r="L13" s="1"/>
      <c r="M13" s="215">
        <v>938787651.71</v>
      </c>
      <c r="N13" s="1"/>
      <c r="O13" s="3">
        <v>80000000</v>
      </c>
      <c r="P13" s="1"/>
      <c r="Q13" s="3">
        <v>280000000</v>
      </c>
      <c r="R13" s="1"/>
      <c r="S13" s="215">
        <v>6495113840.42</v>
      </c>
      <c r="T13" s="1"/>
      <c r="U13" s="8">
        <f>SUM(C13:S13)</f>
        <v>10158553032.8</v>
      </c>
    </row>
    <row r="14" spans="1:21" ht="27" customHeight="1">
      <c r="A14" s="201" t="s">
        <v>166</v>
      </c>
      <c r="B14" s="4"/>
      <c r="C14" s="43"/>
      <c r="D14" s="43"/>
      <c r="E14" s="43"/>
      <c r="F14" s="43"/>
      <c r="G14" s="228"/>
      <c r="H14" s="43"/>
      <c r="I14" s="229"/>
      <c r="J14" s="43"/>
      <c r="K14" s="230">
        <v>-15877465.12</v>
      </c>
      <c r="L14" s="216"/>
      <c r="M14" s="217">
        <v>-42620768.76</v>
      </c>
      <c r="N14" s="1"/>
      <c r="O14" s="43"/>
      <c r="P14" s="1"/>
      <c r="Q14" s="43"/>
      <c r="R14" s="1"/>
      <c r="S14" s="220"/>
      <c r="T14" s="1"/>
      <c r="U14" s="1">
        <f>SUM(C14:S14)</f>
        <v>-58498233.879999995</v>
      </c>
    </row>
    <row r="15" spans="1:21" s="221" customFormat="1" ht="27" customHeight="1">
      <c r="A15" s="218" t="s">
        <v>217</v>
      </c>
      <c r="B15" s="235" t="s">
        <v>243</v>
      </c>
      <c r="C15" s="219"/>
      <c r="D15" s="219"/>
      <c r="E15" s="219"/>
      <c r="F15" s="219"/>
      <c r="G15" s="219"/>
      <c r="H15" s="219"/>
      <c r="I15" s="229"/>
      <c r="J15" s="220"/>
      <c r="K15" s="229"/>
      <c r="L15" s="220"/>
      <c r="M15" s="220"/>
      <c r="N15" s="220"/>
      <c r="O15" s="219"/>
      <c r="P15" s="220"/>
      <c r="Q15" s="220"/>
      <c r="R15" s="220"/>
      <c r="S15" s="220">
        <v>-98806860</v>
      </c>
      <c r="T15" s="231"/>
      <c r="U15" s="1">
        <f>SUM(C15:S15)</f>
        <v>-98806860</v>
      </c>
    </row>
    <row r="16" spans="1:21" ht="27" customHeight="1">
      <c r="A16" s="201" t="s">
        <v>180</v>
      </c>
      <c r="B16" s="4"/>
      <c r="C16" s="42"/>
      <c r="D16" s="43"/>
      <c r="E16" s="42"/>
      <c r="F16" s="43"/>
      <c r="G16" s="42"/>
      <c r="H16" s="43"/>
      <c r="I16" s="222"/>
      <c r="J16" s="43"/>
      <c r="K16" s="222"/>
      <c r="L16" s="1"/>
      <c r="M16" s="222"/>
      <c r="N16" s="1"/>
      <c r="O16" s="42"/>
      <c r="P16" s="1"/>
      <c r="Q16" s="42"/>
      <c r="R16" s="1"/>
      <c r="S16" s="222">
        <v>466699478.02</v>
      </c>
      <c r="T16" s="1"/>
      <c r="U16" s="8">
        <f>SUM(C16:S16)</f>
        <v>466699478.02</v>
      </c>
    </row>
    <row r="17" spans="1:21" ht="27" customHeight="1" thickBot="1">
      <c r="A17" s="201" t="s">
        <v>218</v>
      </c>
      <c r="B17" s="4"/>
      <c r="C17" s="44">
        <f>SUM(C13:C16)</f>
        <v>494034300</v>
      </c>
      <c r="D17" s="43"/>
      <c r="E17" s="44">
        <f>SUM(E13:E16)</f>
        <v>1041357580</v>
      </c>
      <c r="F17" s="43"/>
      <c r="G17" s="44">
        <f>SUM(G13:G16)</f>
        <v>6151888.73</v>
      </c>
      <c r="H17" s="43"/>
      <c r="I17" s="44">
        <f>SUM(I13:I16)</f>
        <v>0</v>
      </c>
      <c r="J17" s="43"/>
      <c r="K17" s="44">
        <f>SUM(K13:K16)</f>
        <v>807230306.82</v>
      </c>
      <c r="L17" s="1"/>
      <c r="M17" s="44">
        <f>SUM(M13:M16)</f>
        <v>896166882.95</v>
      </c>
      <c r="N17" s="1"/>
      <c r="O17" s="44">
        <f>SUM(O13:O16)</f>
        <v>80000000</v>
      </c>
      <c r="P17" s="1"/>
      <c r="Q17" s="44">
        <f>SUM(Q13:Q16)</f>
        <v>280000000</v>
      </c>
      <c r="R17" s="1"/>
      <c r="S17" s="44">
        <f>SUM(S13:S16)</f>
        <v>6863006458.440001</v>
      </c>
      <c r="T17" s="1"/>
      <c r="U17" s="44">
        <f>SUM(U13:U16)</f>
        <v>10467947416.94</v>
      </c>
    </row>
    <row r="18" spans="1:21" ht="27" customHeight="1" thickTop="1">
      <c r="A18" s="201"/>
      <c r="B18" s="4"/>
      <c r="C18" s="43"/>
      <c r="D18" s="43"/>
      <c r="E18" s="43"/>
      <c r="F18" s="43"/>
      <c r="G18" s="43"/>
      <c r="H18" s="43"/>
      <c r="I18" s="43"/>
      <c r="J18" s="43"/>
      <c r="K18" s="43"/>
      <c r="L18" s="1"/>
      <c r="M18" s="43"/>
      <c r="N18" s="1"/>
      <c r="O18" s="43"/>
      <c r="P18" s="1"/>
      <c r="Q18" s="43"/>
      <c r="R18" s="1"/>
      <c r="S18" s="43"/>
      <c r="T18" s="1"/>
      <c r="U18" s="43"/>
    </row>
    <row r="19" spans="1:21" ht="27" customHeight="1">
      <c r="A19" s="201" t="s">
        <v>167</v>
      </c>
      <c r="C19" s="57">
        <v>494034300</v>
      </c>
      <c r="E19" s="57">
        <v>1041357580</v>
      </c>
      <c r="G19" s="57">
        <v>6151888.73</v>
      </c>
      <c r="I19" s="18">
        <v>145523266.22</v>
      </c>
      <c r="K19" s="57">
        <v>745468057.3800001</v>
      </c>
      <c r="M19" s="57">
        <v>879877561.4100001</v>
      </c>
      <c r="O19" s="57">
        <v>80000000</v>
      </c>
      <c r="Q19" s="57">
        <v>280000000</v>
      </c>
      <c r="S19" s="57">
        <v>6988343025.7</v>
      </c>
      <c r="U19" s="8">
        <v>10660755679.439999</v>
      </c>
    </row>
    <row r="20" spans="1:21" ht="27" customHeight="1">
      <c r="A20" s="201" t="s">
        <v>166</v>
      </c>
      <c r="C20" s="223"/>
      <c r="D20" s="223"/>
      <c r="E20" s="223"/>
      <c r="F20" s="223"/>
      <c r="G20" s="223"/>
      <c r="H20" s="223"/>
      <c r="I20" s="223"/>
      <c r="J20" s="223"/>
      <c r="K20" s="123">
        <v>-88031448</v>
      </c>
      <c r="L20" s="124"/>
      <c r="M20" s="125">
        <f>-87506473.7-7761336.68+0.1</f>
        <v>-95267810.28</v>
      </c>
      <c r="N20" s="124"/>
      <c r="O20" s="18"/>
      <c r="P20" s="124"/>
      <c r="Q20" s="18"/>
      <c r="R20" s="124"/>
      <c r="S20" s="124"/>
      <c r="U20" s="8">
        <f>SUM(C20:S20)</f>
        <v>-183299258.28</v>
      </c>
    </row>
    <row r="21" spans="1:21" s="221" customFormat="1" ht="27" customHeight="1">
      <c r="A21" s="218" t="s">
        <v>217</v>
      </c>
      <c r="B21" s="235" t="s">
        <v>244</v>
      </c>
      <c r="C21" s="219"/>
      <c r="D21" s="219"/>
      <c r="E21" s="219"/>
      <c r="F21" s="219"/>
      <c r="G21" s="219"/>
      <c r="H21" s="219"/>
      <c r="I21" s="229"/>
      <c r="J21" s="220"/>
      <c r="K21" s="126"/>
      <c r="L21" s="124"/>
      <c r="M21" s="126"/>
      <c r="N21" s="124"/>
      <c r="O21" s="126"/>
      <c r="P21" s="124"/>
      <c r="Q21" s="126"/>
      <c r="R21" s="124"/>
      <c r="S21" s="124">
        <v>-98806860</v>
      </c>
      <c r="T21" s="231"/>
      <c r="U21" s="1">
        <f>SUM(C21:S21)</f>
        <v>-98806860</v>
      </c>
    </row>
    <row r="22" spans="1:21" ht="27" customHeight="1">
      <c r="A22" s="201" t="s">
        <v>180</v>
      </c>
      <c r="C22" s="223"/>
      <c r="D22" s="223"/>
      <c r="E22" s="223"/>
      <c r="F22" s="223"/>
      <c r="G22" s="223"/>
      <c r="H22" s="223"/>
      <c r="I22" s="223"/>
      <c r="J22" s="223"/>
      <c r="K22" s="18"/>
      <c r="L22" s="124"/>
      <c r="M22" s="18"/>
      <c r="N22" s="124"/>
      <c r="O22" s="18"/>
      <c r="P22" s="124"/>
      <c r="Q22" s="18"/>
      <c r="R22" s="124"/>
      <c r="S22" s="18">
        <f>+'PL 6 Month'!C60</f>
        <v>595366959.6999999</v>
      </c>
      <c r="U22" s="8">
        <f>SUM(C22:S22)</f>
        <v>595366959.6999999</v>
      </c>
    </row>
    <row r="23" spans="1:21" ht="27" customHeight="1" thickBot="1">
      <c r="A23" s="201" t="s">
        <v>219</v>
      </c>
      <c r="C23" s="224">
        <f>SUM(C19:C22)</f>
        <v>494034300</v>
      </c>
      <c r="E23" s="224">
        <f>SUM(E19:E22)</f>
        <v>1041357580</v>
      </c>
      <c r="G23" s="224">
        <f>SUM(G19:G22)</f>
        <v>6151888.73</v>
      </c>
      <c r="I23" s="224">
        <f>SUM(I19:I22)</f>
        <v>145523266.22</v>
      </c>
      <c r="K23" s="224">
        <f>SUM(K19:K22)</f>
        <v>657436609.3800001</v>
      </c>
      <c r="M23" s="224">
        <f>SUM(M19:M22)</f>
        <v>784609751.1300001</v>
      </c>
      <c r="O23" s="224">
        <f>SUM(O19:O22)</f>
        <v>80000000</v>
      </c>
      <c r="Q23" s="224">
        <f>SUM(Q19:Q22)</f>
        <v>280000000</v>
      </c>
      <c r="S23" s="224">
        <f>SUM(S19:S22)</f>
        <v>7484903125.4</v>
      </c>
      <c r="U23" s="46">
        <f>SUM(U19:U22)</f>
        <v>10974016520.859999</v>
      </c>
    </row>
    <row r="24" spans="2:20" ht="27" customHeight="1" thickTop="1">
      <c r="B24" s="59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2:20" ht="27" customHeight="1">
      <c r="B25" s="59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2:20" ht="27" customHeight="1">
      <c r="B26" s="59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 ht="27" customHeight="1">
      <c r="A27" s="201" t="s">
        <v>39</v>
      </c>
      <c r="B27" s="59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</row>
  </sheetData>
  <sheetProtection/>
  <mergeCells count="5">
    <mergeCell ref="A1:U1"/>
    <mergeCell ref="C6:S6"/>
    <mergeCell ref="A4:U4"/>
    <mergeCell ref="A3:U3"/>
    <mergeCell ref="A2:U2"/>
  </mergeCells>
  <printOptions horizontalCentered="1"/>
  <pageMargins left="0.2755905511811024" right="0.2755905511811024" top="0.5511811023622047" bottom="0.4330708661417323" header="0.31496062992125984" footer="0.2755905511811024"/>
  <pageSetup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U28"/>
  <sheetViews>
    <sheetView zoomScale="85" zoomScaleNormal="85" zoomScalePageLayoutView="0" workbookViewId="0" topLeftCell="C16">
      <selection activeCell="Q22" sqref="Q22"/>
    </sheetView>
  </sheetViews>
  <sheetFormatPr defaultColWidth="9.140625" defaultRowHeight="24" customHeight="1"/>
  <cols>
    <col min="1" max="1" width="43.7109375" style="21" customWidth="1"/>
    <col min="2" max="2" width="5.140625" style="21" customWidth="1"/>
    <col min="3" max="3" width="15.28125" style="21" customWidth="1"/>
    <col min="4" max="4" width="0.9921875" style="21" customWidth="1"/>
    <col min="5" max="5" width="16.421875" style="21" customWidth="1"/>
    <col min="6" max="6" width="0.9921875" style="21" customWidth="1"/>
    <col min="7" max="7" width="13.421875" style="21" customWidth="1"/>
    <col min="8" max="8" width="0.85546875" style="21" customWidth="1"/>
    <col min="9" max="9" width="19.00390625" style="21" bestFit="1" customWidth="1"/>
    <col min="10" max="10" width="0.85546875" style="21" customWidth="1"/>
    <col min="11" max="11" width="20.00390625" style="21" bestFit="1" customWidth="1"/>
    <col min="12" max="12" width="0.85546875" style="21" customWidth="1"/>
    <col min="13" max="13" width="15.28125" style="21" customWidth="1"/>
    <col min="14" max="14" width="0.85546875" style="21" customWidth="1"/>
    <col min="15" max="15" width="15.57421875" style="21" customWidth="1"/>
    <col min="16" max="16" width="0.85546875" style="21" customWidth="1"/>
    <col min="17" max="17" width="17.28125" style="21" customWidth="1"/>
    <col min="18" max="18" width="0.85546875" style="21" customWidth="1"/>
    <col min="19" max="19" width="17.421875" style="21" customWidth="1"/>
    <col min="20" max="20" width="1.28515625" style="21" customWidth="1"/>
    <col min="21" max="16384" width="9.140625" style="21" customWidth="1"/>
  </cols>
  <sheetData>
    <row r="1" spans="1:19" ht="26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26.25" customHeight="1">
      <c r="A2" s="22" t="s">
        <v>136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21" ht="26.25" customHeight="1">
      <c r="A3" s="253" t="s">
        <v>216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3"/>
      <c r="U3" s="23"/>
    </row>
    <row r="4" spans="1:19" ht="26.25" customHeight="1">
      <c r="A4" s="22" t="s">
        <v>135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2:19" ht="26.2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26.25" customHeight="1">
      <c r="A6" s="24"/>
      <c r="B6" s="24"/>
      <c r="C6" s="252" t="s">
        <v>245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" t="s">
        <v>138</v>
      </c>
    </row>
    <row r="7" spans="1:19" ht="26.25" customHeight="1">
      <c r="A7" s="26"/>
      <c r="B7" s="27"/>
      <c r="C7" s="27" t="s">
        <v>139</v>
      </c>
      <c r="D7" s="27"/>
      <c r="E7" s="27" t="s">
        <v>140</v>
      </c>
      <c r="F7" s="27"/>
      <c r="G7" s="27" t="s">
        <v>141</v>
      </c>
      <c r="I7" s="27" t="s">
        <v>142</v>
      </c>
      <c r="K7" s="27" t="s">
        <v>142</v>
      </c>
      <c r="L7" s="28"/>
      <c r="M7" s="30" t="s">
        <v>143</v>
      </c>
      <c r="N7" s="29"/>
      <c r="O7" s="30" t="s">
        <v>144</v>
      </c>
      <c r="P7" s="28"/>
      <c r="Q7" s="27" t="s">
        <v>145</v>
      </c>
      <c r="R7" s="27"/>
      <c r="S7" s="27" t="s">
        <v>146</v>
      </c>
    </row>
    <row r="8" spans="1:19" ht="26.25" customHeight="1">
      <c r="A8" s="28"/>
      <c r="B8" s="31"/>
      <c r="C8" s="32" t="s">
        <v>147</v>
      </c>
      <c r="D8" s="32"/>
      <c r="E8" s="32" t="s">
        <v>148</v>
      </c>
      <c r="F8" s="32"/>
      <c r="G8" s="33" t="s">
        <v>168</v>
      </c>
      <c r="H8" s="33"/>
      <c r="I8" s="32" t="s">
        <v>151</v>
      </c>
      <c r="J8" s="34"/>
      <c r="K8" s="32" t="s">
        <v>152</v>
      </c>
      <c r="L8" s="34"/>
      <c r="M8" s="36" t="s">
        <v>153</v>
      </c>
      <c r="N8" s="35"/>
      <c r="O8" s="36" t="s">
        <v>153</v>
      </c>
      <c r="P8" s="34"/>
      <c r="Q8" s="33" t="s">
        <v>154</v>
      </c>
      <c r="R8" s="33"/>
      <c r="S8" s="34"/>
    </row>
    <row r="9" spans="1:19" ht="26.25" customHeight="1">
      <c r="A9" s="28"/>
      <c r="B9" s="31" t="s">
        <v>9</v>
      </c>
      <c r="C9" s="32" t="s">
        <v>155</v>
      </c>
      <c r="D9" s="32"/>
      <c r="E9" s="32" t="s">
        <v>156</v>
      </c>
      <c r="F9" s="32"/>
      <c r="G9" s="33" t="s">
        <v>157</v>
      </c>
      <c r="H9" s="33"/>
      <c r="I9" s="32" t="s">
        <v>159</v>
      </c>
      <c r="J9" s="34"/>
      <c r="K9" s="32" t="s">
        <v>160</v>
      </c>
      <c r="L9" s="34"/>
      <c r="M9" s="36"/>
      <c r="N9" s="35"/>
      <c r="O9" s="36"/>
      <c r="P9" s="34"/>
      <c r="Q9" s="33"/>
      <c r="R9" s="33"/>
      <c r="S9" s="34"/>
    </row>
    <row r="10" spans="1:19" ht="26.25" customHeight="1">
      <c r="A10" s="28"/>
      <c r="B10" s="31"/>
      <c r="C10" s="32"/>
      <c r="D10" s="32"/>
      <c r="E10" s="32"/>
      <c r="F10" s="32"/>
      <c r="G10" s="33" t="s">
        <v>161</v>
      </c>
      <c r="H10" s="33"/>
      <c r="I10" s="32"/>
      <c r="J10" s="34"/>
      <c r="K10" s="32" t="s">
        <v>163</v>
      </c>
      <c r="L10" s="34"/>
      <c r="M10" s="36"/>
      <c r="N10" s="35"/>
      <c r="O10" s="36"/>
      <c r="P10" s="34"/>
      <c r="Q10" s="33"/>
      <c r="R10" s="33"/>
      <c r="S10" s="34"/>
    </row>
    <row r="11" spans="1:19" ht="26.25" customHeight="1">
      <c r="A11" s="28"/>
      <c r="C11" s="37"/>
      <c r="D11" s="37"/>
      <c r="E11" s="37"/>
      <c r="F11" s="37"/>
      <c r="G11" s="38"/>
      <c r="H11" s="38"/>
      <c r="I11" s="37"/>
      <c r="J11" s="39"/>
      <c r="K11" s="47" t="s">
        <v>164</v>
      </c>
      <c r="L11" s="39"/>
      <c r="M11" s="41"/>
      <c r="N11" s="40"/>
      <c r="O11" s="41"/>
      <c r="P11" s="39"/>
      <c r="Q11" s="38"/>
      <c r="R11" s="38"/>
      <c r="S11" s="39"/>
    </row>
    <row r="12" spans="1:19" ht="26.25" customHeight="1">
      <c r="A12" s="26" t="s">
        <v>165</v>
      </c>
      <c r="B12" s="48"/>
      <c r="C12" s="49">
        <v>494034300</v>
      </c>
      <c r="D12" s="50"/>
      <c r="E12" s="51">
        <v>1041357580</v>
      </c>
      <c r="F12" s="50"/>
      <c r="G12" s="49">
        <v>6151888.73</v>
      </c>
      <c r="H12" s="50"/>
      <c r="I12" s="52">
        <v>823107771.94</v>
      </c>
      <c r="J12" s="53"/>
      <c r="K12" s="52">
        <v>938787651.71</v>
      </c>
      <c r="L12" s="53"/>
      <c r="M12" s="51">
        <v>80000000</v>
      </c>
      <c r="N12" s="53"/>
      <c r="O12" s="51">
        <v>280000000</v>
      </c>
      <c r="P12" s="53"/>
      <c r="Q12" s="54">
        <v>6495113840.42</v>
      </c>
      <c r="R12" s="53"/>
      <c r="S12" s="86">
        <f>+C12+E12+G12+I12+K12+M12+O12+Q12</f>
        <v>10158553032.8</v>
      </c>
    </row>
    <row r="13" spans="1:19" ht="26.25" customHeight="1">
      <c r="A13" s="21" t="s">
        <v>169</v>
      </c>
      <c r="B13" s="190" t="s">
        <v>239</v>
      </c>
      <c r="C13" s="55"/>
      <c r="D13" s="50"/>
      <c r="E13" s="56"/>
      <c r="F13" s="50"/>
      <c r="G13" s="56">
        <v>-6151888.73</v>
      </c>
      <c r="H13" s="53"/>
      <c r="I13" s="56">
        <v>0</v>
      </c>
      <c r="J13" s="53"/>
      <c r="K13" s="56">
        <v>-938787651.71</v>
      </c>
      <c r="L13" s="54"/>
      <c r="M13" s="56"/>
      <c r="N13" s="49"/>
      <c r="O13" s="56"/>
      <c r="P13" s="54"/>
      <c r="Q13" s="56">
        <v>-4839677735.33</v>
      </c>
      <c r="R13" s="54"/>
      <c r="S13" s="91">
        <f>SUM(C13:R13)</f>
        <v>-5784617275.77</v>
      </c>
    </row>
    <row r="14" spans="1:19" ht="26.25" customHeight="1">
      <c r="A14" s="26" t="s">
        <v>246</v>
      </c>
      <c r="B14" s="57"/>
      <c r="C14" s="49">
        <f>SUM(C12:C13)</f>
        <v>494034300</v>
      </c>
      <c r="D14" s="50"/>
      <c r="E14" s="49">
        <f>SUM(E12:E13)</f>
        <v>1041357580</v>
      </c>
      <c r="F14" s="50"/>
      <c r="G14" s="49">
        <f>SUM(G12:G13)</f>
        <v>0</v>
      </c>
      <c r="H14" s="53"/>
      <c r="I14" s="49">
        <f>SUM(I12:I13)</f>
        <v>823107771.94</v>
      </c>
      <c r="J14" s="53"/>
      <c r="K14" s="49">
        <f>SUM(K12:K13)</f>
        <v>0</v>
      </c>
      <c r="L14" s="54"/>
      <c r="M14" s="49">
        <f>SUM(M12:M13)</f>
        <v>80000000</v>
      </c>
      <c r="N14" s="49"/>
      <c r="O14" s="49">
        <f>SUM(O12:O13)</f>
        <v>280000000</v>
      </c>
      <c r="P14" s="54"/>
      <c r="Q14" s="90">
        <f>SUM(Q12:Q13)</f>
        <v>1655436105.0900002</v>
      </c>
      <c r="R14" s="54"/>
      <c r="S14" s="49">
        <f>SUM(S12:S13)</f>
        <v>4373935757.029999</v>
      </c>
    </row>
    <row r="15" spans="1:19" ht="26.25" customHeight="1">
      <c r="A15" s="26" t="s">
        <v>166</v>
      </c>
      <c r="B15" s="58"/>
      <c r="C15" s="50"/>
      <c r="D15" s="50"/>
      <c r="E15" s="50"/>
      <c r="F15" s="50"/>
      <c r="G15" s="232"/>
      <c r="H15" s="50"/>
      <c r="I15" s="87">
        <v>-15877465.12</v>
      </c>
      <c r="J15" s="53"/>
      <c r="K15" s="52"/>
      <c r="L15" s="53"/>
      <c r="M15" s="50"/>
      <c r="N15" s="53"/>
      <c r="O15" s="50"/>
      <c r="P15" s="53"/>
      <c r="Q15" s="50"/>
      <c r="R15" s="53"/>
      <c r="S15" s="54">
        <f>SUM(C15:Q15)</f>
        <v>-15877465.12</v>
      </c>
    </row>
    <row r="16" spans="1:19" s="89" customFormat="1" ht="26.25" customHeight="1">
      <c r="A16" s="88" t="s">
        <v>217</v>
      </c>
      <c r="B16" s="236" t="s">
        <v>243</v>
      </c>
      <c r="C16" s="83"/>
      <c r="D16" s="83"/>
      <c r="E16" s="83"/>
      <c r="F16" s="83"/>
      <c r="G16" s="233"/>
      <c r="H16" s="83"/>
      <c r="I16" s="233"/>
      <c r="J16" s="85"/>
      <c r="K16" s="85"/>
      <c r="L16" s="85"/>
      <c r="M16" s="83"/>
      <c r="N16" s="85"/>
      <c r="O16" s="83"/>
      <c r="P16" s="85"/>
      <c r="Q16" s="85">
        <v>-98806860</v>
      </c>
      <c r="R16" s="85"/>
      <c r="S16" s="85">
        <f>SUM(C16:R16)</f>
        <v>-98806860</v>
      </c>
    </row>
    <row r="17" spans="1:19" ht="26.25" customHeight="1">
      <c r="A17" s="26" t="s">
        <v>182</v>
      </c>
      <c r="B17" s="59"/>
      <c r="C17" s="49"/>
      <c r="D17" s="50"/>
      <c r="E17" s="49"/>
      <c r="F17" s="50"/>
      <c r="G17" s="49"/>
      <c r="H17" s="50"/>
      <c r="I17" s="49"/>
      <c r="J17" s="53"/>
      <c r="K17" s="49"/>
      <c r="L17" s="53"/>
      <c r="M17" s="49"/>
      <c r="N17" s="53"/>
      <c r="O17" s="49"/>
      <c r="P17" s="53"/>
      <c r="Q17" s="82">
        <v>322356449.87</v>
      </c>
      <c r="R17" s="53"/>
      <c r="S17" s="54">
        <f>SUM(C17:Q17)</f>
        <v>322356449.87</v>
      </c>
    </row>
    <row r="18" spans="1:19" ht="26.25" customHeight="1" thickBot="1">
      <c r="A18" s="26" t="s">
        <v>218</v>
      </c>
      <c r="B18" s="59"/>
      <c r="C18" s="114">
        <f>SUM(C14:C17)</f>
        <v>494034300</v>
      </c>
      <c r="D18" s="50"/>
      <c r="E18" s="114">
        <f>SUM(E14:E17)</f>
        <v>1041357580</v>
      </c>
      <c r="F18" s="50"/>
      <c r="G18" s="114">
        <f>SUM(G14:G17)</f>
        <v>0</v>
      </c>
      <c r="H18" s="50"/>
      <c r="I18" s="114">
        <f>SUM(I14:I17)</f>
        <v>807230306.82</v>
      </c>
      <c r="J18" s="53"/>
      <c r="K18" s="114">
        <f>SUM(K14:K17)</f>
        <v>0</v>
      </c>
      <c r="L18" s="53"/>
      <c r="M18" s="114">
        <f>SUM(M14:M17)</f>
        <v>80000000</v>
      </c>
      <c r="N18" s="53"/>
      <c r="O18" s="114">
        <f>SUM(O14:O17)</f>
        <v>280000000</v>
      </c>
      <c r="P18" s="53"/>
      <c r="Q18" s="114">
        <v>1878985764.96</v>
      </c>
      <c r="R18" s="53"/>
      <c r="S18" s="114">
        <f>SUM(S14:S17)</f>
        <v>4581607881.779999</v>
      </c>
    </row>
    <row r="19" spans="1:19" ht="26.25" customHeight="1" thickTop="1">
      <c r="A19" s="26" t="s">
        <v>167</v>
      </c>
      <c r="B19" s="59"/>
      <c r="C19" s="111">
        <f>'[1]BS'!H104</f>
        <v>494034300</v>
      </c>
      <c r="D19" s="112"/>
      <c r="E19" s="84">
        <f>'[1]BS'!H106</f>
        <v>1041357580</v>
      </c>
      <c r="F19" s="112"/>
      <c r="G19" s="84">
        <v>0</v>
      </c>
      <c r="H19" s="112"/>
      <c r="I19" s="113">
        <f>'[1]BS'!J111</f>
        <v>745468057.38</v>
      </c>
      <c r="J19" s="85"/>
      <c r="K19" s="113">
        <f>'[1]BS'!H113</f>
        <v>0</v>
      </c>
      <c r="L19" s="85"/>
      <c r="M19" s="84">
        <v>80000000</v>
      </c>
      <c r="N19" s="85"/>
      <c r="O19" s="84">
        <v>280000000</v>
      </c>
      <c r="P19" s="85"/>
      <c r="Q19" s="86">
        <f>'[1]BS'!J118</f>
        <v>1779794758.2399998</v>
      </c>
      <c r="R19" s="85"/>
      <c r="S19" s="86">
        <f>SUM(C19:Q19)</f>
        <v>4420654695.62</v>
      </c>
    </row>
    <row r="20" spans="1:19" ht="26.25" customHeight="1">
      <c r="A20" s="26" t="s">
        <v>166</v>
      </c>
      <c r="C20" s="127"/>
      <c r="D20" s="128"/>
      <c r="E20" s="127"/>
      <c r="F20" s="128"/>
      <c r="G20" s="129"/>
      <c r="H20" s="128"/>
      <c r="I20" s="130">
        <v>-88031448</v>
      </c>
      <c r="J20" s="85"/>
      <c r="K20" s="131"/>
      <c r="L20" s="85"/>
      <c r="M20" s="127"/>
      <c r="N20" s="85"/>
      <c r="O20" s="127"/>
      <c r="P20" s="85"/>
      <c r="Q20" s="85"/>
      <c r="R20" s="85"/>
      <c r="S20" s="86">
        <f>SUM(C20:Q20)</f>
        <v>-88031448</v>
      </c>
    </row>
    <row r="21" spans="1:19" ht="26.25" customHeight="1">
      <c r="A21" s="88" t="s">
        <v>217</v>
      </c>
      <c r="B21" s="236" t="s">
        <v>244</v>
      </c>
      <c r="C21" s="127"/>
      <c r="D21" s="128"/>
      <c r="E21" s="127"/>
      <c r="F21" s="128"/>
      <c r="G21" s="129"/>
      <c r="H21" s="128"/>
      <c r="I21" s="130"/>
      <c r="J21" s="85"/>
      <c r="K21" s="131"/>
      <c r="L21" s="85"/>
      <c r="M21" s="127"/>
      <c r="N21" s="85"/>
      <c r="O21" s="127"/>
      <c r="P21" s="85"/>
      <c r="Q21" s="85">
        <v>-98806860</v>
      </c>
      <c r="R21" s="85"/>
      <c r="S21" s="86">
        <f>SUM(C21:Q21)</f>
        <v>-98806860</v>
      </c>
    </row>
    <row r="22" spans="1:19" ht="26.25" customHeight="1">
      <c r="A22" s="26" t="s">
        <v>182</v>
      </c>
      <c r="C22" s="127"/>
      <c r="D22" s="128"/>
      <c r="E22" s="127"/>
      <c r="F22" s="128"/>
      <c r="G22" s="127"/>
      <c r="H22" s="128"/>
      <c r="I22" s="127"/>
      <c r="J22" s="85"/>
      <c r="K22" s="127"/>
      <c r="L22" s="85"/>
      <c r="M22" s="127"/>
      <c r="N22" s="85"/>
      <c r="O22" s="127"/>
      <c r="P22" s="85"/>
      <c r="Q22" s="127">
        <f>+'PL 6 Month'!G60</f>
        <v>317856767.9899999</v>
      </c>
      <c r="S22" s="86">
        <f>SUM(C22:Q22)</f>
        <v>317856767.9899999</v>
      </c>
    </row>
    <row r="23" spans="1:19" ht="26.25" customHeight="1" thickBot="1">
      <c r="A23" s="26" t="s">
        <v>219</v>
      </c>
      <c r="C23" s="45">
        <f>SUM(C19:C22)</f>
        <v>494034300</v>
      </c>
      <c r="E23" s="45">
        <f>SUM(E19:E22)</f>
        <v>1041357580</v>
      </c>
      <c r="G23" s="45">
        <f>SUM(G19:G22)</f>
        <v>0</v>
      </c>
      <c r="I23" s="45">
        <f>SUM(I19:I22)</f>
        <v>657436609.38</v>
      </c>
      <c r="K23" s="45">
        <f>SUM(K19:K22)</f>
        <v>0</v>
      </c>
      <c r="M23" s="45">
        <f>SUM(M19:M22)</f>
        <v>80000000</v>
      </c>
      <c r="N23" s="45"/>
      <c r="O23" s="45">
        <f>SUM(O19:O22)</f>
        <v>280000000</v>
      </c>
      <c r="Q23" s="45">
        <f>SUM(Q19:Q22)</f>
        <v>1998844666.2299995</v>
      </c>
      <c r="S23" s="45">
        <f>SUM(S19:S22)</f>
        <v>4551673155.61</v>
      </c>
    </row>
    <row r="24" ht="26.25" customHeight="1" thickTop="1"/>
    <row r="25" ht="26.25" customHeight="1"/>
    <row r="26" ht="26.25" customHeight="1"/>
    <row r="27" ht="26.25" customHeight="1">
      <c r="A27" s="26" t="s">
        <v>39</v>
      </c>
    </row>
    <row r="28" ht="24" customHeight="1">
      <c r="A28" s="4"/>
    </row>
  </sheetData>
  <sheetProtection/>
  <mergeCells count="2">
    <mergeCell ref="C6:R6"/>
    <mergeCell ref="A3:S3"/>
  </mergeCells>
  <printOptions horizontalCentered="1"/>
  <pageMargins left="0.2755905511811024" right="0.2755905511811024" top="0.5511811023622047" bottom="0.4330708661417323" header="0.31496062992125984" footer="0.275590551181102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82"/>
  <sheetViews>
    <sheetView zoomScale="90" zoomScaleNormal="90" zoomScalePageLayoutView="0" workbookViewId="0" topLeftCell="A67">
      <selection activeCell="A60" sqref="A60"/>
    </sheetView>
  </sheetViews>
  <sheetFormatPr defaultColWidth="9.140625" defaultRowHeight="24" customHeight="1"/>
  <cols>
    <col min="1" max="1" width="51.7109375" style="5" customWidth="1"/>
    <col min="2" max="2" width="16.421875" style="5" customWidth="1"/>
    <col min="3" max="3" width="0.5625" style="5" customWidth="1"/>
    <col min="4" max="4" width="16.421875" style="5" customWidth="1"/>
    <col min="5" max="5" width="0.71875" style="5" customWidth="1"/>
    <col min="6" max="6" width="15.140625" style="5" customWidth="1"/>
    <col min="7" max="7" width="0.85546875" style="5" customWidth="1"/>
    <col min="8" max="8" width="16.421875" style="5" customWidth="1"/>
    <col min="9" max="9" width="0.85546875" style="5" customWidth="1"/>
    <col min="10" max="16" width="9.140625" style="5" customWidth="1"/>
    <col min="17" max="17" width="15.00390625" style="5" bestFit="1" customWidth="1"/>
    <col min="18" max="16384" width="9.140625" style="5" customWidth="1"/>
  </cols>
  <sheetData>
    <row r="1" spans="1:18" ht="21" customHeight="1">
      <c r="A1" s="238" t="s">
        <v>0</v>
      </c>
      <c r="B1" s="238"/>
      <c r="C1" s="238"/>
      <c r="D1" s="238"/>
      <c r="E1" s="238"/>
      <c r="F1" s="238"/>
      <c r="G1" s="238"/>
      <c r="H1" s="238"/>
      <c r="K1" s="110"/>
      <c r="L1" s="110"/>
      <c r="M1" s="110"/>
      <c r="N1" s="110"/>
      <c r="O1" s="110"/>
      <c r="P1" s="110"/>
      <c r="Q1" s="110"/>
      <c r="R1" s="110"/>
    </row>
    <row r="2" spans="1:18" ht="21" customHeight="1">
      <c r="A2" s="239" t="s">
        <v>79</v>
      </c>
      <c r="B2" s="239"/>
      <c r="C2" s="239"/>
      <c r="D2" s="239"/>
      <c r="E2" s="239"/>
      <c r="F2" s="239"/>
      <c r="G2" s="239"/>
      <c r="H2" s="239"/>
      <c r="K2" s="110"/>
      <c r="L2" s="110"/>
      <c r="M2" s="110"/>
      <c r="N2" s="110"/>
      <c r="O2" s="110"/>
      <c r="P2" s="110"/>
      <c r="Q2" s="110"/>
      <c r="R2" s="110"/>
    </row>
    <row r="3" spans="1:18" ht="21" customHeight="1">
      <c r="A3" s="238" t="s">
        <v>216</v>
      </c>
      <c r="B3" s="238"/>
      <c r="C3" s="238"/>
      <c r="D3" s="238"/>
      <c r="E3" s="238"/>
      <c r="F3" s="238"/>
      <c r="G3" s="238"/>
      <c r="H3" s="238"/>
      <c r="I3" s="141"/>
      <c r="K3" s="110"/>
      <c r="L3" s="110"/>
      <c r="M3" s="110"/>
      <c r="N3" s="110"/>
      <c r="O3" s="110"/>
      <c r="P3" s="110"/>
      <c r="Q3" s="110"/>
      <c r="R3" s="110"/>
    </row>
    <row r="4" spans="1:18" ht="21" customHeight="1">
      <c r="A4" s="238" t="s">
        <v>135</v>
      </c>
      <c r="B4" s="238"/>
      <c r="C4" s="238"/>
      <c r="D4" s="238"/>
      <c r="E4" s="238"/>
      <c r="F4" s="238"/>
      <c r="G4" s="238"/>
      <c r="H4" s="238"/>
      <c r="I4" s="141"/>
      <c r="K4" s="110"/>
      <c r="L4" s="110"/>
      <c r="M4" s="110"/>
      <c r="N4" s="110"/>
      <c r="O4" s="110"/>
      <c r="P4" s="110"/>
      <c r="Q4" s="110"/>
      <c r="R4" s="110"/>
    </row>
    <row r="5" spans="1:18" ht="21" customHeight="1">
      <c r="A5" s="93"/>
      <c r="B5" s="93"/>
      <c r="C5" s="93"/>
      <c r="D5" s="93"/>
      <c r="E5" s="93"/>
      <c r="F5" s="93"/>
      <c r="G5" s="93"/>
      <c r="H5" s="93"/>
      <c r="K5" s="110"/>
      <c r="L5" s="110"/>
      <c r="M5" s="110"/>
      <c r="N5" s="110"/>
      <c r="O5" s="110"/>
      <c r="P5" s="110"/>
      <c r="Q5" s="110"/>
      <c r="R5" s="110"/>
    </row>
    <row r="6" spans="1:18" ht="21" customHeight="1">
      <c r="A6" s="93"/>
      <c r="E6" s="93"/>
      <c r="F6" s="93"/>
      <c r="G6" s="93"/>
      <c r="H6" s="94" t="s">
        <v>3</v>
      </c>
      <c r="K6" s="110"/>
      <c r="L6" s="110"/>
      <c r="M6" s="110"/>
      <c r="N6" s="110"/>
      <c r="O6" s="110"/>
      <c r="P6" s="110"/>
      <c r="Q6" s="110"/>
      <c r="R6" s="110"/>
    </row>
    <row r="7" spans="1:18" ht="21" customHeight="1">
      <c r="A7" s="93"/>
      <c r="B7" s="237" t="s">
        <v>4</v>
      </c>
      <c r="C7" s="237"/>
      <c r="D7" s="237"/>
      <c r="E7" s="93"/>
      <c r="F7" s="237" t="s">
        <v>5</v>
      </c>
      <c r="G7" s="237"/>
      <c r="H7" s="237"/>
      <c r="K7" s="110"/>
      <c r="L7" s="110"/>
      <c r="M7" s="110"/>
      <c r="N7" s="110"/>
      <c r="O7" s="110"/>
      <c r="P7" s="110"/>
      <c r="Q7" s="110"/>
      <c r="R7" s="110"/>
    </row>
    <row r="8" spans="1:18" ht="21" customHeight="1">
      <c r="A8" s="157"/>
      <c r="B8" s="240" t="s">
        <v>6</v>
      </c>
      <c r="C8" s="240"/>
      <c r="D8" s="240"/>
      <c r="E8" s="95"/>
      <c r="F8" s="240" t="s">
        <v>7</v>
      </c>
      <c r="G8" s="240"/>
      <c r="H8" s="240"/>
      <c r="I8" s="95"/>
      <c r="K8" s="110"/>
      <c r="L8" s="110"/>
      <c r="M8" s="110"/>
      <c r="N8" s="110"/>
      <c r="O8" s="110"/>
      <c r="P8" s="110"/>
      <c r="Q8" s="110"/>
      <c r="R8" s="110"/>
    </row>
    <row r="9" spans="1:18" ht="21" customHeight="1">
      <c r="A9" s="105"/>
      <c r="B9" s="96" t="s">
        <v>204</v>
      </c>
      <c r="C9" s="97"/>
      <c r="D9" s="96" t="s">
        <v>205</v>
      </c>
      <c r="F9" s="96" t="s">
        <v>204</v>
      </c>
      <c r="G9" s="97"/>
      <c r="H9" s="96" t="s">
        <v>205</v>
      </c>
      <c r="K9" s="110"/>
      <c r="L9" s="110"/>
      <c r="M9" s="110"/>
      <c r="N9" s="110"/>
      <c r="O9" s="110"/>
      <c r="P9" s="110"/>
      <c r="Q9" s="110"/>
      <c r="R9" s="110"/>
    </row>
    <row r="10" spans="1:18" ht="21" customHeight="1">
      <c r="A10" s="79" t="s">
        <v>80</v>
      </c>
      <c r="H10" s="98"/>
      <c r="K10" s="110"/>
      <c r="L10" s="110"/>
      <c r="M10" s="110"/>
      <c r="N10" s="110"/>
      <c r="O10" s="110"/>
      <c r="P10" s="110"/>
      <c r="Q10" s="110"/>
      <c r="R10" s="110"/>
    </row>
    <row r="11" spans="1:18" ht="21" customHeight="1">
      <c r="A11" s="79" t="s">
        <v>183</v>
      </c>
      <c r="B11" s="9">
        <f>+'PL 6 Month'!C60</f>
        <v>595366959.6999999</v>
      </c>
      <c r="C11" s="9"/>
      <c r="D11" s="9">
        <f>+'PL 6 Month'!E60</f>
        <v>466699478.01999974</v>
      </c>
      <c r="E11" s="76"/>
      <c r="F11" s="9">
        <f>+'PL 6 Month'!G60</f>
        <v>317856767.9899999</v>
      </c>
      <c r="G11" s="9"/>
      <c r="H11" s="9">
        <f>+'PL 6 Month'!I60</f>
        <v>322356449.86999977</v>
      </c>
      <c r="K11" s="110"/>
      <c r="L11" s="110"/>
      <c r="M11" s="110"/>
      <c r="N11" s="110"/>
      <c r="O11" s="110"/>
      <c r="P11" s="110"/>
      <c r="Q11" s="110"/>
      <c r="R11" s="110"/>
    </row>
    <row r="12" spans="1:18" ht="21" customHeight="1">
      <c r="A12" s="79" t="s">
        <v>81</v>
      </c>
      <c r="B12" s="9"/>
      <c r="C12" s="9"/>
      <c r="D12" s="9"/>
      <c r="E12" s="2"/>
      <c r="F12" s="9"/>
      <c r="G12" s="9"/>
      <c r="H12" s="9"/>
      <c r="K12" s="110"/>
      <c r="L12" s="110"/>
      <c r="M12" s="110"/>
      <c r="N12" s="110"/>
      <c r="O12" s="110"/>
      <c r="P12" s="110"/>
      <c r="Q12" s="110"/>
      <c r="R12" s="110"/>
    </row>
    <row r="13" spans="1:18" ht="21" customHeight="1">
      <c r="A13" s="79" t="s">
        <v>212</v>
      </c>
      <c r="B13" s="2"/>
      <c r="C13" s="2"/>
      <c r="D13" s="2"/>
      <c r="E13" s="2"/>
      <c r="F13" s="2"/>
      <c r="G13" s="2"/>
      <c r="H13" s="2"/>
      <c r="K13" s="110"/>
      <c r="L13" s="110"/>
      <c r="M13" s="110"/>
      <c r="N13" s="110"/>
      <c r="O13" s="110"/>
      <c r="P13" s="110"/>
      <c r="Q13" s="110"/>
      <c r="R13" s="110"/>
    </row>
    <row r="14" spans="1:18" ht="21" customHeight="1">
      <c r="A14" s="79" t="s">
        <v>213</v>
      </c>
      <c r="B14" s="10">
        <v>41661177.79</v>
      </c>
      <c r="C14" s="9"/>
      <c r="D14" s="99">
        <v>41063272.05</v>
      </c>
      <c r="E14" s="2"/>
      <c r="F14" s="10">
        <v>41661177.79</v>
      </c>
      <c r="G14" s="9"/>
      <c r="H14" s="99">
        <v>41063272.05</v>
      </c>
      <c r="K14" s="137"/>
      <c r="L14" s="110"/>
      <c r="M14" s="110"/>
      <c r="N14" s="110"/>
      <c r="O14" s="110"/>
      <c r="P14" s="110"/>
      <c r="Q14" s="110"/>
      <c r="R14" s="110"/>
    </row>
    <row r="15" spans="1:18" ht="21" customHeight="1">
      <c r="A15" s="78" t="s">
        <v>184</v>
      </c>
      <c r="B15" s="10">
        <v>26885886.11</v>
      </c>
      <c r="C15" s="9"/>
      <c r="D15" s="10">
        <v>37152757.88</v>
      </c>
      <c r="E15" s="2"/>
      <c r="F15" s="10">
        <v>26885886.11</v>
      </c>
      <c r="G15" s="9"/>
      <c r="H15" s="10">
        <v>37152757.88</v>
      </c>
      <c r="K15" s="137"/>
      <c r="L15" s="126"/>
      <c r="M15" s="126"/>
      <c r="N15" s="126"/>
      <c r="O15" s="126"/>
      <c r="P15" s="126"/>
      <c r="Q15" s="110"/>
      <c r="R15" s="110"/>
    </row>
    <row r="16" spans="1:18" s="18" customFormat="1" ht="21" customHeight="1">
      <c r="A16" s="78" t="s">
        <v>185</v>
      </c>
      <c r="B16" s="133">
        <v>-527955548.87</v>
      </c>
      <c r="C16" s="99"/>
      <c r="D16" s="10">
        <v>-374726134.49</v>
      </c>
      <c r="F16" s="10">
        <v>0</v>
      </c>
      <c r="H16" s="99">
        <v>0</v>
      </c>
      <c r="K16" s="137"/>
      <c r="L16" s="126"/>
      <c r="M16" s="126"/>
      <c r="N16" s="126"/>
      <c r="O16" s="126"/>
      <c r="P16" s="126"/>
      <c r="Q16" s="126"/>
      <c r="R16" s="126"/>
    </row>
    <row r="17" spans="1:18" s="18" customFormat="1" ht="21" customHeight="1">
      <c r="A17" s="78" t="s">
        <v>186</v>
      </c>
      <c r="B17" s="11">
        <v>5775139.08</v>
      </c>
      <c r="C17" s="99"/>
      <c r="D17" s="10">
        <v>505089.38</v>
      </c>
      <c r="F17" s="10">
        <v>0</v>
      </c>
      <c r="H17" s="99">
        <v>0</v>
      </c>
      <c r="K17" s="137"/>
      <c r="L17" s="110"/>
      <c r="M17" s="110"/>
      <c r="N17" s="110"/>
      <c r="O17" s="110"/>
      <c r="P17" s="110"/>
      <c r="Q17" s="126"/>
      <c r="R17" s="126"/>
    </row>
    <row r="18" spans="1:18" ht="21" customHeight="1">
      <c r="A18" s="78" t="s">
        <v>187</v>
      </c>
      <c r="B18" s="10">
        <v>244670218.08</v>
      </c>
      <c r="C18" s="9"/>
      <c r="D18" s="10">
        <v>249579616.96</v>
      </c>
      <c r="E18" s="2"/>
      <c r="F18" s="10">
        <v>0</v>
      </c>
      <c r="G18" s="9"/>
      <c r="H18" s="9">
        <v>0</v>
      </c>
      <c r="K18" s="137"/>
      <c r="L18" s="110"/>
      <c r="M18" s="110"/>
      <c r="N18" s="110"/>
      <c r="O18" s="110"/>
      <c r="P18" s="110"/>
      <c r="Q18" s="10"/>
      <c r="R18" s="110"/>
    </row>
    <row r="19" spans="1:18" ht="21" customHeight="1">
      <c r="A19" s="225" t="s">
        <v>242</v>
      </c>
      <c r="B19" s="10">
        <v>-3750000</v>
      </c>
      <c r="C19" s="9"/>
      <c r="D19" s="10">
        <v>0</v>
      </c>
      <c r="E19" s="2"/>
      <c r="F19" s="10">
        <v>-3750000</v>
      </c>
      <c r="G19" s="9"/>
      <c r="H19" s="9">
        <v>0</v>
      </c>
      <c r="K19" s="137"/>
      <c r="L19" s="110"/>
      <c r="M19" s="110"/>
      <c r="N19" s="110"/>
      <c r="O19" s="110"/>
      <c r="P19" s="110"/>
      <c r="Q19" s="10"/>
      <c r="R19" s="110"/>
    </row>
    <row r="20" spans="1:18" ht="21" customHeight="1">
      <c r="A20" s="78" t="s">
        <v>201</v>
      </c>
      <c r="B20" s="10">
        <v>-6703563.12</v>
      </c>
      <c r="C20" s="9"/>
      <c r="D20" s="9">
        <v>0</v>
      </c>
      <c r="E20" s="2"/>
      <c r="F20" s="10">
        <v>-6703563.12</v>
      </c>
      <c r="G20" s="9"/>
      <c r="H20" s="9">
        <v>0</v>
      </c>
      <c r="K20" s="138"/>
      <c r="L20" s="110"/>
      <c r="M20" s="110"/>
      <c r="N20" s="110"/>
      <c r="O20" s="110"/>
      <c r="P20" s="110"/>
      <c r="Q20" s="10"/>
      <c r="R20" s="110"/>
    </row>
    <row r="21" spans="1:18" ht="21" customHeight="1">
      <c r="A21" s="79" t="s">
        <v>207</v>
      </c>
      <c r="B21" s="10">
        <v>69255431.01</v>
      </c>
      <c r="C21" s="9"/>
      <c r="D21" s="99">
        <v>19000000</v>
      </c>
      <c r="E21" s="2"/>
      <c r="F21" s="10">
        <v>69255431.01</v>
      </c>
      <c r="G21" s="9"/>
      <c r="H21" s="9">
        <v>38701600</v>
      </c>
      <c r="K21" s="137"/>
      <c r="L21" s="110"/>
      <c r="M21" s="110"/>
      <c r="N21" s="110"/>
      <c r="O21" s="110"/>
      <c r="P21" s="110"/>
      <c r="Q21" s="10"/>
      <c r="R21" s="110"/>
    </row>
    <row r="22" spans="1:18" ht="21" customHeight="1">
      <c r="A22" s="78" t="s">
        <v>188</v>
      </c>
      <c r="B22" s="10">
        <v>-17623469.49</v>
      </c>
      <c r="C22" s="12"/>
      <c r="D22" s="10">
        <v>-429418.37</v>
      </c>
      <c r="E22" s="2"/>
      <c r="F22" s="10">
        <v>-17623469.49</v>
      </c>
      <c r="G22" s="12"/>
      <c r="H22" s="10">
        <v>-429418.37</v>
      </c>
      <c r="K22" s="137"/>
      <c r="L22" s="110"/>
      <c r="M22" s="110"/>
      <c r="N22" s="110"/>
      <c r="O22" s="110"/>
      <c r="P22" s="110"/>
      <c r="Q22" s="10"/>
      <c r="R22" s="110"/>
    </row>
    <row r="23" spans="1:18" ht="21" customHeight="1">
      <c r="A23" s="80" t="s">
        <v>189</v>
      </c>
      <c r="B23" s="134">
        <v>1012150.33</v>
      </c>
      <c r="C23" s="9"/>
      <c r="D23" s="14">
        <v>0</v>
      </c>
      <c r="E23" s="2"/>
      <c r="F23" s="134">
        <v>1012150.33</v>
      </c>
      <c r="G23" s="9"/>
      <c r="H23" s="14">
        <v>0</v>
      </c>
      <c r="K23" s="135"/>
      <c r="L23" s="110"/>
      <c r="M23" s="110"/>
      <c r="N23" s="110"/>
      <c r="O23" s="110"/>
      <c r="P23" s="110"/>
      <c r="Q23" s="134"/>
      <c r="R23" s="110"/>
    </row>
    <row r="24" spans="1:18" ht="21" customHeight="1">
      <c r="A24" s="78" t="s">
        <v>190</v>
      </c>
      <c r="B24" s="15">
        <v>469.91</v>
      </c>
      <c r="C24" s="9"/>
      <c r="D24" s="100">
        <v>9457.82</v>
      </c>
      <c r="E24" s="2"/>
      <c r="F24" s="15">
        <v>469.91</v>
      </c>
      <c r="G24" s="9"/>
      <c r="H24" s="16">
        <v>9457.82</v>
      </c>
      <c r="K24" s="137"/>
      <c r="L24" s="110"/>
      <c r="M24" s="110"/>
      <c r="N24" s="110"/>
      <c r="O24" s="110"/>
      <c r="P24" s="110"/>
      <c r="Q24" s="10"/>
      <c r="R24" s="110"/>
    </row>
    <row r="25" spans="1:18" ht="21" customHeight="1">
      <c r="A25" s="79" t="s">
        <v>82</v>
      </c>
      <c r="B25" s="76"/>
      <c r="C25" s="76"/>
      <c r="D25" s="76"/>
      <c r="E25" s="2"/>
      <c r="F25" s="76"/>
      <c r="G25" s="2"/>
      <c r="H25" s="76"/>
      <c r="K25" s="110"/>
      <c r="L25" s="110"/>
      <c r="M25" s="110"/>
      <c r="N25" s="110"/>
      <c r="O25" s="110"/>
      <c r="P25" s="110"/>
      <c r="Q25" s="110"/>
      <c r="R25" s="110"/>
    </row>
    <row r="26" spans="1:18" ht="21" customHeight="1">
      <c r="A26" s="79" t="s">
        <v>83</v>
      </c>
      <c r="B26" s="101">
        <f>SUM(B11:B24)</f>
        <v>428594850.5299999</v>
      </c>
      <c r="C26" s="101"/>
      <c r="D26" s="101">
        <f>SUM(D11:D24)</f>
        <v>438854119.2499998</v>
      </c>
      <c r="E26" s="2"/>
      <c r="F26" s="101">
        <f>SUM(F11:F24)</f>
        <v>428594850.5299999</v>
      </c>
      <c r="G26" s="2"/>
      <c r="H26" s="101">
        <f>SUM(H11:H24)</f>
        <v>438854119.24999976</v>
      </c>
      <c r="K26" s="102"/>
      <c r="L26" s="135"/>
      <c r="M26" s="102"/>
      <c r="N26" s="102"/>
      <c r="O26" s="102"/>
      <c r="P26" s="110"/>
      <c r="Q26" s="110"/>
      <c r="R26" s="110"/>
    </row>
    <row r="27" spans="1:18" ht="21" customHeight="1">
      <c r="A27" s="79" t="s">
        <v>84</v>
      </c>
      <c r="B27" s="101"/>
      <c r="C27" s="101"/>
      <c r="D27" s="101"/>
      <c r="E27" s="2"/>
      <c r="F27" s="101"/>
      <c r="G27" s="2"/>
      <c r="H27" s="101"/>
      <c r="K27" s="102"/>
      <c r="L27" s="135"/>
      <c r="M27" s="102"/>
      <c r="N27" s="102"/>
      <c r="O27" s="102"/>
      <c r="P27" s="110"/>
      <c r="Q27" s="110"/>
      <c r="R27" s="110"/>
    </row>
    <row r="28" spans="1:18" ht="21" customHeight="1">
      <c r="A28" s="79" t="s">
        <v>85</v>
      </c>
      <c r="B28" s="102">
        <v>-77476.16</v>
      </c>
      <c r="C28" s="10"/>
      <c r="D28" s="102">
        <v>-207322.4</v>
      </c>
      <c r="E28" s="132"/>
      <c r="F28" s="102">
        <v>-77476.16</v>
      </c>
      <c r="G28" s="10"/>
      <c r="H28" s="102">
        <v>-207322.4</v>
      </c>
      <c r="K28" s="110"/>
      <c r="L28" s="110"/>
      <c r="M28" s="110"/>
      <c r="N28" s="110"/>
      <c r="O28" s="110"/>
      <c r="P28" s="110"/>
      <c r="Q28" s="110"/>
      <c r="R28" s="110"/>
    </row>
    <row r="29" spans="1:18" ht="21" customHeight="1">
      <c r="A29" s="79" t="s">
        <v>86</v>
      </c>
      <c r="B29" s="10">
        <v>-27740913.27</v>
      </c>
      <c r="C29" s="10"/>
      <c r="D29" s="10">
        <v>-70056423.49</v>
      </c>
      <c r="E29" s="132"/>
      <c r="F29" s="10">
        <v>-27740913.27</v>
      </c>
      <c r="G29" s="10"/>
      <c r="H29" s="10">
        <v>-70056423.49</v>
      </c>
      <c r="K29" s="110"/>
      <c r="L29" s="110"/>
      <c r="M29" s="110"/>
      <c r="N29" s="110"/>
      <c r="O29" s="110"/>
      <c r="P29" s="110"/>
      <c r="Q29" s="110"/>
      <c r="R29" s="110"/>
    </row>
    <row r="30" spans="1:18" ht="21" customHeight="1">
      <c r="A30" s="5" t="s">
        <v>87</v>
      </c>
      <c r="K30" s="110"/>
      <c r="L30" s="110"/>
      <c r="M30" s="110"/>
      <c r="N30" s="110"/>
      <c r="O30" s="110"/>
      <c r="P30" s="110"/>
      <c r="Q30" s="110"/>
      <c r="R30" s="110"/>
    </row>
    <row r="31" spans="1:18" ht="21" customHeight="1">
      <c r="A31" s="5" t="s">
        <v>88</v>
      </c>
      <c r="B31" s="10">
        <f>-11986426.86+11908938.02</f>
        <v>-77488.83999999985</v>
      </c>
      <c r="C31" s="10"/>
      <c r="D31" s="10">
        <v>1336579.02</v>
      </c>
      <c r="E31" s="132"/>
      <c r="F31" s="10">
        <f>-11986426.86+11908938.02</f>
        <v>-77488.83999999985</v>
      </c>
      <c r="G31" s="10"/>
      <c r="H31" s="10">
        <v>1336579.02</v>
      </c>
      <c r="K31" s="110"/>
      <c r="L31" s="110"/>
      <c r="M31" s="110"/>
      <c r="N31" s="110"/>
      <c r="O31" s="110"/>
      <c r="P31" s="110"/>
      <c r="Q31" s="110"/>
      <c r="R31" s="110"/>
    </row>
    <row r="32" spans="1:18" ht="21" customHeight="1">
      <c r="A32" s="79" t="s">
        <v>89</v>
      </c>
      <c r="B32" s="10">
        <v>-15896692.33</v>
      </c>
      <c r="C32" s="10"/>
      <c r="D32" s="10">
        <v>-2484634.03</v>
      </c>
      <c r="E32" s="132"/>
      <c r="F32" s="10">
        <v>-15896692.33</v>
      </c>
      <c r="G32" s="10"/>
      <c r="H32" s="10">
        <v>-2484634.03</v>
      </c>
      <c r="K32" s="110"/>
      <c r="L32" s="110"/>
      <c r="M32" s="110"/>
      <c r="N32" s="110"/>
      <c r="O32" s="110"/>
      <c r="P32" s="110"/>
      <c r="Q32" s="110"/>
      <c r="R32" s="110"/>
    </row>
    <row r="33" spans="1:18" ht="21" customHeight="1">
      <c r="A33" s="79" t="s">
        <v>90</v>
      </c>
      <c r="B33" s="10">
        <v>-10363442.96</v>
      </c>
      <c r="C33" s="10"/>
      <c r="D33" s="10">
        <v>-4731009.38</v>
      </c>
      <c r="E33" s="132"/>
      <c r="F33" s="10">
        <v>-10363442.96</v>
      </c>
      <c r="G33" s="10"/>
      <c r="H33" s="10">
        <v>-4731009.38</v>
      </c>
      <c r="K33" s="110"/>
      <c r="L33" s="110"/>
      <c r="M33" s="110"/>
      <c r="N33" s="110"/>
      <c r="O33" s="110"/>
      <c r="P33" s="110"/>
      <c r="Q33" s="110"/>
      <c r="R33" s="110"/>
    </row>
    <row r="34" spans="1:18" ht="21" customHeight="1">
      <c r="A34" s="79" t="s">
        <v>91</v>
      </c>
      <c r="B34" s="10">
        <f>674382.94-84000</f>
        <v>590382.94</v>
      </c>
      <c r="C34" s="10"/>
      <c r="D34" s="10">
        <v>196492.12</v>
      </c>
      <c r="E34" s="132"/>
      <c r="F34" s="10">
        <f>674382.94-84000</f>
        <v>590382.94</v>
      </c>
      <c r="G34" s="10"/>
      <c r="H34" s="10">
        <v>196492.12</v>
      </c>
      <c r="K34" s="110"/>
      <c r="L34" s="110"/>
      <c r="M34" s="110"/>
      <c r="N34" s="110"/>
      <c r="O34" s="110"/>
      <c r="P34" s="110"/>
      <c r="Q34" s="110"/>
      <c r="R34" s="110"/>
    </row>
    <row r="35" spans="1:18" ht="21" customHeight="1">
      <c r="A35" s="79" t="s">
        <v>92</v>
      </c>
      <c r="B35" s="10">
        <f>4684967.67-38859.82+5826784.34</f>
        <v>10472892.19</v>
      </c>
      <c r="C35" s="136"/>
      <c r="D35" s="10">
        <f>-6056999.53+5840753.61</f>
        <v>-216245.91999999993</v>
      </c>
      <c r="E35" s="132"/>
      <c r="F35" s="10">
        <f>4684967.67-38859.82+5826784.34</f>
        <v>10472892.19</v>
      </c>
      <c r="G35" s="136"/>
      <c r="H35" s="10">
        <f>-6056999.53+5840753.61</f>
        <v>-216245.91999999993</v>
      </c>
      <c r="K35" s="110"/>
      <c r="L35" s="110"/>
      <c r="M35" s="110"/>
      <c r="N35" s="110"/>
      <c r="O35" s="110"/>
      <c r="P35" s="110"/>
      <c r="Q35" s="110"/>
      <c r="R35" s="110"/>
    </row>
    <row r="36" spans="1:18" ht="21" customHeight="1">
      <c r="A36" s="79" t="s">
        <v>93</v>
      </c>
      <c r="B36" s="10"/>
      <c r="C36" s="73"/>
      <c r="K36" s="110"/>
      <c r="L36" s="110"/>
      <c r="M36" s="110"/>
      <c r="N36" s="110"/>
      <c r="O36" s="110"/>
      <c r="P36" s="110"/>
      <c r="Q36" s="110"/>
      <c r="R36" s="110"/>
    </row>
    <row r="37" spans="1:18" ht="21" customHeight="1">
      <c r="A37" s="79" t="s">
        <v>94</v>
      </c>
      <c r="B37" s="134">
        <v>2572517.74</v>
      </c>
      <c r="C37" s="73"/>
      <c r="D37" s="134">
        <v>10215383.82</v>
      </c>
      <c r="E37" s="132"/>
      <c r="F37" s="134">
        <v>2572517.74</v>
      </c>
      <c r="G37" s="10"/>
      <c r="H37" s="134">
        <v>10215383.82</v>
      </c>
      <c r="K37" s="110"/>
      <c r="L37" s="110"/>
      <c r="M37" s="110"/>
      <c r="N37" s="110"/>
      <c r="O37" s="110"/>
      <c r="P37" s="110"/>
      <c r="Q37" s="110"/>
      <c r="R37" s="110"/>
    </row>
    <row r="38" spans="1:18" ht="21" customHeight="1">
      <c r="A38" s="79" t="s">
        <v>95</v>
      </c>
      <c r="B38" s="134">
        <v>0</v>
      </c>
      <c r="C38" s="73"/>
      <c r="D38" s="134">
        <v>105191.7</v>
      </c>
      <c r="E38" s="132"/>
      <c r="F38" s="134">
        <v>0</v>
      </c>
      <c r="G38" s="10"/>
      <c r="H38" s="134">
        <v>105191.7</v>
      </c>
      <c r="K38" s="110"/>
      <c r="L38" s="110"/>
      <c r="M38" s="110"/>
      <c r="N38" s="110"/>
      <c r="O38" s="110"/>
      <c r="P38" s="110"/>
      <c r="Q38" s="110"/>
      <c r="R38" s="110"/>
    </row>
    <row r="39" spans="1:18" ht="21" customHeight="1">
      <c r="A39" s="79" t="s">
        <v>96</v>
      </c>
      <c r="B39" s="10">
        <f>9866500.79+6658432.92</f>
        <v>16524933.709999999</v>
      </c>
      <c r="C39" s="73"/>
      <c r="D39" s="10">
        <f>-28363036.05+13540005.62+113767.12</f>
        <v>-14709263.310000002</v>
      </c>
      <c r="E39" s="132"/>
      <c r="F39" s="10">
        <f>9866500.79+6658432.92</f>
        <v>16524933.709999999</v>
      </c>
      <c r="G39" s="10"/>
      <c r="H39" s="10">
        <f>-28363036.05+13540005.62+113767.12</f>
        <v>-14709263.310000002</v>
      </c>
      <c r="K39" s="110"/>
      <c r="L39" s="110"/>
      <c r="M39" s="110"/>
      <c r="N39" s="110"/>
      <c r="O39" s="110"/>
      <c r="P39" s="110"/>
      <c r="Q39" s="110"/>
      <c r="R39" s="110"/>
    </row>
    <row r="40" spans="1:18" ht="21" customHeight="1">
      <c r="A40" s="78" t="s">
        <v>191</v>
      </c>
      <c r="B40" s="92">
        <f>SUM(B26:B39)</f>
        <v>404599563.54999995</v>
      </c>
      <c r="C40" s="73"/>
      <c r="D40" s="92">
        <f>SUM(D26:D39)</f>
        <v>358302867.3799998</v>
      </c>
      <c r="E40" s="132"/>
      <c r="F40" s="92">
        <f>SUM(F26:F39)</f>
        <v>404599563.54999995</v>
      </c>
      <c r="G40" s="10"/>
      <c r="H40" s="92">
        <f>SUM(H26:H39)</f>
        <v>358302867.37999976</v>
      </c>
      <c r="K40" s="110"/>
      <c r="L40" s="110"/>
      <c r="M40" s="110"/>
      <c r="N40" s="110"/>
      <c r="O40" s="110"/>
      <c r="P40" s="110"/>
      <c r="Q40" s="110"/>
      <c r="R40" s="110"/>
    </row>
    <row r="41" spans="1:18" ht="21" customHeight="1">
      <c r="A41" s="105" t="s">
        <v>203</v>
      </c>
      <c r="B41" s="10">
        <v>-33544319.03</v>
      </c>
      <c r="C41" s="73"/>
      <c r="D41" s="10">
        <f>-37152757.88-13540005.62-113767.12</f>
        <v>-50806530.62</v>
      </c>
      <c r="E41" s="135"/>
      <c r="F41" s="10">
        <v>-33544319.03</v>
      </c>
      <c r="G41" s="136"/>
      <c r="H41" s="10">
        <f>-37152757.88-13540005.62-113767.12</f>
        <v>-50806530.62</v>
      </c>
      <c r="K41" s="110"/>
      <c r="L41" s="110"/>
      <c r="M41" s="110"/>
      <c r="N41" s="110"/>
      <c r="O41" s="110"/>
      <c r="P41" s="110"/>
      <c r="Q41" s="110"/>
      <c r="R41" s="110"/>
    </row>
    <row r="42" spans="1:18" ht="21" customHeight="1">
      <c r="A42" s="79" t="s">
        <v>202</v>
      </c>
      <c r="B42" s="15">
        <v>-5826784.34</v>
      </c>
      <c r="C42" s="73"/>
      <c r="D42" s="15">
        <v>-5840753.61</v>
      </c>
      <c r="E42" s="132"/>
      <c r="F42" s="15">
        <v>-5826784.34</v>
      </c>
      <c r="G42" s="136"/>
      <c r="H42" s="15">
        <v>-5840753.61</v>
      </c>
      <c r="K42" s="110"/>
      <c r="L42" s="110"/>
      <c r="M42" s="110"/>
      <c r="N42" s="110"/>
      <c r="O42" s="110"/>
      <c r="P42" s="110"/>
      <c r="Q42" s="110"/>
      <c r="R42" s="110"/>
    </row>
    <row r="43" spans="1:18" ht="21" customHeight="1">
      <c r="A43" s="79" t="s">
        <v>240</v>
      </c>
      <c r="B43" s="16">
        <f>SUM(B40:C42)</f>
        <v>365228460.18</v>
      </c>
      <c r="C43" s="103"/>
      <c r="D43" s="15">
        <f>SUM(D40:D42)</f>
        <v>301655583.1499998</v>
      </c>
      <c r="E43" s="132"/>
      <c r="F43" s="15">
        <f>SUM(F40:F42)</f>
        <v>365228460.18</v>
      </c>
      <c r="G43" s="136"/>
      <c r="H43" s="15">
        <f>SUM(H40:H42)</f>
        <v>301655583.14999974</v>
      </c>
      <c r="K43" s="110"/>
      <c r="L43" s="110"/>
      <c r="M43" s="110"/>
      <c r="N43" s="110"/>
      <c r="O43" s="110"/>
      <c r="P43" s="110"/>
      <c r="Q43" s="110"/>
      <c r="R43" s="110"/>
    </row>
    <row r="44" spans="2:18" ht="21" customHeight="1">
      <c r="B44" s="9"/>
      <c r="C44" s="103"/>
      <c r="D44" s="9"/>
      <c r="E44" s="103"/>
      <c r="F44" s="9"/>
      <c r="G44" s="103"/>
      <c r="H44" s="9"/>
      <c r="K44" s="110"/>
      <c r="L44" s="110"/>
      <c r="M44" s="110"/>
      <c r="N44" s="110"/>
      <c r="O44" s="110"/>
      <c r="P44" s="110"/>
      <c r="Q44" s="110"/>
      <c r="R44" s="110"/>
    </row>
    <row r="45" spans="1:18" ht="21" customHeight="1">
      <c r="A45" s="5" t="s">
        <v>39</v>
      </c>
      <c r="B45" s="104"/>
      <c r="C45" s="104"/>
      <c r="D45" s="104"/>
      <c r="F45" s="104"/>
      <c r="H45" s="104"/>
      <c r="K45" s="110"/>
      <c r="L45" s="110"/>
      <c r="M45" s="110"/>
      <c r="N45" s="110"/>
      <c r="O45" s="110"/>
      <c r="P45" s="110"/>
      <c r="Q45" s="110"/>
      <c r="R45" s="110"/>
    </row>
    <row r="46" spans="1:18" ht="24" customHeight="1">
      <c r="A46" s="239" t="s">
        <v>40</v>
      </c>
      <c r="B46" s="239"/>
      <c r="C46" s="239"/>
      <c r="D46" s="239"/>
      <c r="E46" s="239"/>
      <c r="F46" s="239"/>
      <c r="G46" s="239"/>
      <c r="H46" s="239"/>
      <c r="K46" s="110"/>
      <c r="L46" s="110"/>
      <c r="M46" s="110"/>
      <c r="N46" s="110"/>
      <c r="O46" s="110"/>
      <c r="P46" s="110"/>
      <c r="Q46" s="110"/>
      <c r="R46" s="110"/>
    </row>
    <row r="47" spans="1:18" ht="24" customHeight="1">
      <c r="A47" s="93"/>
      <c r="B47" s="93"/>
      <c r="C47" s="93"/>
      <c r="D47" s="93"/>
      <c r="F47" s="93"/>
      <c r="H47" s="93"/>
      <c r="K47" s="110"/>
      <c r="L47" s="110"/>
      <c r="M47" s="110"/>
      <c r="N47" s="110"/>
      <c r="O47" s="110"/>
      <c r="P47" s="110"/>
      <c r="Q47" s="110"/>
      <c r="R47" s="110"/>
    </row>
    <row r="48" spans="1:18" ht="24" customHeight="1">
      <c r="A48" s="238" t="s">
        <v>0</v>
      </c>
      <c r="B48" s="238"/>
      <c r="C48" s="238"/>
      <c r="D48" s="238"/>
      <c r="E48" s="238"/>
      <c r="F48" s="238"/>
      <c r="G48" s="238"/>
      <c r="H48" s="238"/>
      <c r="K48" s="110"/>
      <c r="L48" s="110"/>
      <c r="M48" s="110"/>
      <c r="N48" s="110"/>
      <c r="O48" s="110"/>
      <c r="P48" s="110"/>
      <c r="Q48" s="110"/>
      <c r="R48" s="110"/>
    </row>
    <row r="49" spans="1:18" ht="24" customHeight="1">
      <c r="A49" s="239" t="s">
        <v>98</v>
      </c>
      <c r="B49" s="239"/>
      <c r="C49" s="239"/>
      <c r="D49" s="239"/>
      <c r="E49" s="239"/>
      <c r="F49" s="239"/>
      <c r="G49" s="239"/>
      <c r="H49" s="239"/>
      <c r="K49" s="110"/>
      <c r="L49" s="110"/>
      <c r="M49" s="110"/>
      <c r="N49" s="110"/>
      <c r="O49" s="110"/>
      <c r="P49" s="110"/>
      <c r="Q49" s="110"/>
      <c r="R49" s="110"/>
    </row>
    <row r="50" spans="1:18" ht="24" customHeight="1">
      <c r="A50" s="239" t="str">
        <f>A3</f>
        <v>FOR SIX MONTHS ENDED JUNE 30, 2008 AND 2007</v>
      </c>
      <c r="B50" s="239"/>
      <c r="C50" s="239"/>
      <c r="D50" s="239"/>
      <c r="E50" s="239"/>
      <c r="F50" s="239"/>
      <c r="G50" s="239"/>
      <c r="H50" s="239"/>
      <c r="K50" s="110"/>
      <c r="L50" s="110"/>
      <c r="M50" s="110"/>
      <c r="N50" s="110"/>
      <c r="O50" s="110"/>
      <c r="P50" s="110"/>
      <c r="Q50" s="110"/>
      <c r="R50" s="110"/>
    </row>
    <row r="51" spans="1:18" ht="24" customHeight="1">
      <c r="A51" s="238" t="s">
        <v>135</v>
      </c>
      <c r="B51" s="238"/>
      <c r="C51" s="238"/>
      <c r="D51" s="238"/>
      <c r="E51" s="238"/>
      <c r="F51" s="238"/>
      <c r="G51" s="238"/>
      <c r="H51" s="238"/>
      <c r="I51" s="141"/>
      <c r="K51" s="110"/>
      <c r="L51" s="110"/>
      <c r="M51" s="110"/>
      <c r="N51" s="110"/>
      <c r="O51" s="110"/>
      <c r="P51" s="110"/>
      <c r="Q51" s="110"/>
      <c r="R51" s="110"/>
    </row>
    <row r="52" spans="1:18" ht="24" customHeight="1">
      <c r="A52" s="93"/>
      <c r="B52" s="93"/>
      <c r="C52" s="93"/>
      <c r="D52" s="93"/>
      <c r="E52" s="93"/>
      <c r="F52" s="93"/>
      <c r="G52" s="93"/>
      <c r="H52" s="93"/>
      <c r="K52" s="110"/>
      <c r="L52" s="110"/>
      <c r="M52" s="110"/>
      <c r="N52" s="110"/>
      <c r="O52" s="110"/>
      <c r="P52" s="110"/>
      <c r="Q52" s="110"/>
      <c r="R52" s="110"/>
    </row>
    <row r="53" spans="1:18" ht="24" customHeight="1">
      <c r="A53" s="93"/>
      <c r="B53" s="93"/>
      <c r="C53" s="93"/>
      <c r="D53" s="93"/>
      <c r="E53" s="93"/>
      <c r="F53" s="93"/>
      <c r="G53" s="93"/>
      <c r="H53" s="94" t="s">
        <v>3</v>
      </c>
      <c r="K53" s="110"/>
      <c r="L53" s="110"/>
      <c r="M53" s="110"/>
      <c r="N53" s="110"/>
      <c r="O53" s="110"/>
      <c r="P53" s="110"/>
      <c r="Q53" s="110"/>
      <c r="R53" s="110"/>
    </row>
    <row r="54" spans="1:18" ht="24" customHeight="1">
      <c r="A54" s="93"/>
      <c r="B54" s="237" t="s">
        <v>4</v>
      </c>
      <c r="C54" s="237"/>
      <c r="D54" s="237"/>
      <c r="E54" s="93"/>
      <c r="F54" s="237" t="s">
        <v>5</v>
      </c>
      <c r="G54" s="237"/>
      <c r="H54" s="237"/>
      <c r="K54" s="110"/>
      <c r="L54" s="110"/>
      <c r="M54" s="110"/>
      <c r="N54" s="110"/>
      <c r="O54" s="110"/>
      <c r="P54" s="110"/>
      <c r="Q54" s="110"/>
      <c r="R54" s="110"/>
    </row>
    <row r="55" spans="1:9" ht="24" customHeight="1">
      <c r="A55" s="157"/>
      <c r="B55" s="240" t="s">
        <v>6</v>
      </c>
      <c r="C55" s="240"/>
      <c r="D55" s="240"/>
      <c r="E55" s="95"/>
      <c r="F55" s="240" t="s">
        <v>7</v>
      </c>
      <c r="G55" s="240"/>
      <c r="H55" s="240"/>
      <c r="I55" s="95"/>
    </row>
    <row r="56" spans="1:8" ht="24" customHeight="1">
      <c r="A56" s="79"/>
      <c r="B56" s="96" t="s">
        <v>204</v>
      </c>
      <c r="C56" s="97"/>
      <c r="D56" s="96" t="s">
        <v>205</v>
      </c>
      <c r="F56" s="96" t="s">
        <v>204</v>
      </c>
      <c r="G56" s="97"/>
      <c r="H56" s="96" t="s">
        <v>205</v>
      </c>
    </row>
    <row r="57" spans="1:8" ht="24" customHeight="1">
      <c r="A57" s="79" t="s">
        <v>99</v>
      </c>
      <c r="B57" s="105"/>
      <c r="D57" s="105"/>
      <c r="F57" s="105"/>
      <c r="H57" s="98"/>
    </row>
    <row r="58" spans="1:8" ht="24" customHeight="1">
      <c r="A58" s="79" t="s">
        <v>100</v>
      </c>
      <c r="B58" s="139">
        <v>-19705262.91</v>
      </c>
      <c r="C58" s="75"/>
      <c r="D58" s="139">
        <v>-5000000</v>
      </c>
      <c r="E58" s="132"/>
      <c r="F58" s="139">
        <v>-19705262.91</v>
      </c>
      <c r="G58" s="134"/>
      <c r="H58" s="139">
        <v>-5000000</v>
      </c>
    </row>
    <row r="59" spans="1:8" ht="24" customHeight="1">
      <c r="A59" s="79" t="s">
        <v>101</v>
      </c>
      <c r="B59" s="139">
        <v>183967</v>
      </c>
      <c r="C59" s="75"/>
      <c r="D59" s="139">
        <v>500000</v>
      </c>
      <c r="E59" s="132"/>
      <c r="F59" s="139">
        <v>183967</v>
      </c>
      <c r="G59" s="134"/>
      <c r="H59" s="139">
        <v>500000</v>
      </c>
    </row>
    <row r="60" spans="1:3" ht="24" customHeight="1">
      <c r="A60" s="79" t="s">
        <v>102</v>
      </c>
      <c r="C60" s="75"/>
    </row>
    <row r="61" spans="1:8" ht="24" customHeight="1">
      <c r="A61" s="5" t="s">
        <v>103</v>
      </c>
      <c r="B61" s="139">
        <v>-38629377.29</v>
      </c>
      <c r="C61" s="75"/>
      <c r="D61" s="139">
        <v>-68992182.03</v>
      </c>
      <c r="E61" s="132"/>
      <c r="F61" s="139">
        <v>-38629377.29</v>
      </c>
      <c r="G61" s="134"/>
      <c r="H61" s="139">
        <v>-68992182.03</v>
      </c>
    </row>
    <row r="62" spans="1:8" ht="24" customHeight="1">
      <c r="A62" s="79" t="s">
        <v>104</v>
      </c>
      <c r="B62" s="106">
        <v>18268037.38</v>
      </c>
      <c r="C62" s="74"/>
      <c r="D62" s="106">
        <v>479073.63</v>
      </c>
      <c r="E62" s="132"/>
      <c r="F62" s="106">
        <v>18268037.38</v>
      </c>
      <c r="G62" s="102"/>
      <c r="H62" s="106">
        <v>479073.63</v>
      </c>
    </row>
    <row r="63" spans="1:8" ht="24" customHeight="1">
      <c r="A63" s="79" t="s">
        <v>247</v>
      </c>
      <c r="B63" s="139">
        <v>38859.82</v>
      </c>
      <c r="C63" s="74"/>
      <c r="D63" s="139">
        <v>7850.46</v>
      </c>
      <c r="E63" s="132"/>
      <c r="F63" s="139">
        <v>38859.82</v>
      </c>
      <c r="G63" s="102"/>
      <c r="H63" s="139">
        <v>7850.46</v>
      </c>
    </row>
    <row r="64" spans="1:8" ht="24" customHeight="1">
      <c r="A64" s="79" t="s">
        <v>105</v>
      </c>
      <c r="B64" s="92"/>
      <c r="C64" s="9"/>
      <c r="D64" s="92"/>
      <c r="E64" s="9"/>
      <c r="F64" s="92"/>
      <c r="G64" s="9"/>
      <c r="H64" s="92"/>
    </row>
    <row r="65" spans="1:8" ht="24" customHeight="1">
      <c r="A65" s="5" t="s">
        <v>106</v>
      </c>
      <c r="B65" s="16">
        <f>SUM(B58:B63)</f>
        <v>-39843776.00000001</v>
      </c>
      <c r="C65" s="9"/>
      <c r="D65" s="16">
        <f>SUM(D58:D63)</f>
        <v>-73005257.94000001</v>
      </c>
      <c r="E65" s="9"/>
      <c r="F65" s="16">
        <f>SUM(F58:F63)</f>
        <v>-39843776.00000001</v>
      </c>
      <c r="G65" s="9"/>
      <c r="H65" s="16">
        <f>SUM(H58:H63)</f>
        <v>-73005257.94000001</v>
      </c>
    </row>
    <row r="66" spans="1:8" ht="24" customHeight="1">
      <c r="A66" s="79" t="s">
        <v>107</v>
      </c>
      <c r="B66" s="9"/>
      <c r="C66" s="9"/>
      <c r="D66" s="9"/>
      <c r="E66" s="9"/>
      <c r="F66" s="9"/>
      <c r="G66" s="9"/>
      <c r="H66" s="9"/>
    </row>
    <row r="67" spans="1:8" ht="24" customHeight="1">
      <c r="A67" s="79" t="s">
        <v>108</v>
      </c>
      <c r="B67" s="9"/>
      <c r="C67" s="9"/>
      <c r="D67" s="9"/>
      <c r="E67" s="9"/>
      <c r="F67" s="9"/>
      <c r="G67" s="9"/>
      <c r="H67" s="9"/>
    </row>
    <row r="68" spans="1:8" ht="24" customHeight="1">
      <c r="A68" s="79" t="s">
        <v>109</v>
      </c>
      <c r="B68" s="106">
        <v>-136407205.33</v>
      </c>
      <c r="C68" s="75"/>
      <c r="D68" s="106">
        <v>44310276.48</v>
      </c>
      <c r="E68" s="132"/>
      <c r="F68" s="106">
        <v>-136407205.33</v>
      </c>
      <c r="G68" s="134"/>
      <c r="H68" s="106">
        <v>44310276.48</v>
      </c>
    </row>
    <row r="69" spans="1:8" ht="24" customHeight="1">
      <c r="A69" s="79" t="s">
        <v>110</v>
      </c>
      <c r="B69" s="106">
        <v>0</v>
      </c>
      <c r="C69" s="75"/>
      <c r="D69" s="106">
        <v>-125000000</v>
      </c>
      <c r="E69" s="132"/>
      <c r="F69" s="106">
        <v>0</v>
      </c>
      <c r="G69" s="134"/>
      <c r="H69" s="106">
        <v>-125000000</v>
      </c>
    </row>
    <row r="70" spans="1:8" s="18" customFormat="1" ht="24" customHeight="1">
      <c r="A70" s="226" t="s">
        <v>220</v>
      </c>
      <c r="B70" s="106">
        <v>-98806860</v>
      </c>
      <c r="C70" s="13"/>
      <c r="D70" s="106">
        <v>-98806860</v>
      </c>
      <c r="E70" s="132"/>
      <c r="F70" s="106">
        <v>-98806860</v>
      </c>
      <c r="G70" s="134"/>
      <c r="H70" s="106">
        <v>-98806860</v>
      </c>
    </row>
    <row r="71" spans="1:8" s="18" customFormat="1" ht="24" customHeight="1">
      <c r="A71" s="226" t="s">
        <v>221</v>
      </c>
      <c r="B71" s="106">
        <v>-60000000</v>
      </c>
      <c r="C71" s="13"/>
      <c r="D71" s="163">
        <v>-60000000</v>
      </c>
      <c r="E71" s="132"/>
      <c r="F71" s="163">
        <v>-60000000</v>
      </c>
      <c r="G71" s="134"/>
      <c r="H71" s="163">
        <v>-60000000</v>
      </c>
    </row>
    <row r="72" spans="1:3" ht="24" customHeight="1">
      <c r="A72" s="79" t="s">
        <v>111</v>
      </c>
      <c r="B72" s="92"/>
      <c r="C72" s="9"/>
    </row>
    <row r="73" spans="1:8" ht="24" customHeight="1">
      <c r="A73" s="5" t="s">
        <v>97</v>
      </c>
      <c r="B73" s="107">
        <f>SUM(B68:B71)</f>
        <v>-295214065.33000004</v>
      </c>
      <c r="C73" s="9"/>
      <c r="D73" s="107">
        <f>SUM(D68:D71)</f>
        <v>-239496583.52</v>
      </c>
      <c r="E73" s="9"/>
      <c r="F73" s="107">
        <f>SUM(F68:F71)</f>
        <v>-295214065.33000004</v>
      </c>
      <c r="G73" s="9"/>
      <c r="H73" s="107">
        <f>SUM(H68:H71)</f>
        <v>-239496583.52</v>
      </c>
    </row>
    <row r="74" spans="1:8" ht="24" customHeight="1">
      <c r="A74" s="79" t="s">
        <v>112</v>
      </c>
      <c r="B74" s="9"/>
      <c r="C74" s="9"/>
      <c r="D74" s="9"/>
      <c r="E74" s="9"/>
      <c r="F74" s="9"/>
      <c r="G74" s="9"/>
      <c r="H74" s="9"/>
    </row>
    <row r="75" spans="1:8" ht="24" customHeight="1">
      <c r="A75" s="5" t="s">
        <v>113</v>
      </c>
      <c r="B75" s="106">
        <f>+B43+B65+B73</f>
        <v>30170618.849999964</v>
      </c>
      <c r="C75" s="9"/>
      <c r="D75" s="106">
        <f>+D43+D65+D73</f>
        <v>-10846258.310000211</v>
      </c>
      <c r="E75" s="9"/>
      <c r="F75" s="106">
        <f>+F43+F65+F73</f>
        <v>30170618.849999964</v>
      </c>
      <c r="G75" s="9"/>
      <c r="H75" s="106">
        <f>+H43+H65+H73</f>
        <v>-10846258.31000027</v>
      </c>
    </row>
    <row r="76" spans="1:8" ht="24" customHeight="1">
      <c r="A76" s="79" t="s">
        <v>114</v>
      </c>
      <c r="B76" s="106">
        <v>67560642.64</v>
      </c>
      <c r="C76" s="74"/>
      <c r="D76" s="106">
        <v>58768278.26</v>
      </c>
      <c r="E76" s="132"/>
      <c r="F76" s="106">
        <v>67560642.64</v>
      </c>
      <c r="G76" s="102"/>
      <c r="H76" s="106">
        <v>58768278.26</v>
      </c>
    </row>
    <row r="77" spans="1:8" ht="24" customHeight="1" thickBot="1">
      <c r="A77" s="79" t="s">
        <v>115</v>
      </c>
      <c r="B77" s="108">
        <f>SUM(B75:B76)</f>
        <v>97731261.48999996</v>
      </c>
      <c r="C77" s="9"/>
      <c r="D77" s="108">
        <f>SUM(D75:D76)</f>
        <v>47922019.94999979</v>
      </c>
      <c r="E77" s="9"/>
      <c r="F77" s="108">
        <f>SUM(F75:F76)</f>
        <v>97731261.48999996</v>
      </c>
      <c r="G77" s="9"/>
      <c r="H77" s="108">
        <f>SUM(H75:H76)</f>
        <v>47922019.94999973</v>
      </c>
    </row>
    <row r="78" spans="1:8" ht="24" customHeight="1" thickTop="1">
      <c r="A78" s="79"/>
      <c r="B78" s="9"/>
      <c r="C78" s="9"/>
      <c r="D78" s="9"/>
      <c r="E78" s="9"/>
      <c r="F78" s="9"/>
      <c r="G78" s="9"/>
      <c r="H78" s="9"/>
    </row>
    <row r="79" spans="1:8" ht="24" customHeight="1">
      <c r="A79" s="79"/>
      <c r="B79" s="9"/>
      <c r="C79" s="9"/>
      <c r="D79" s="9"/>
      <c r="E79" s="9"/>
      <c r="F79" s="9"/>
      <c r="G79" s="9"/>
      <c r="H79" s="9"/>
    </row>
    <row r="80" spans="1:8" ht="24" customHeight="1">
      <c r="A80" s="105"/>
      <c r="B80" s="17"/>
      <c r="C80" s="10"/>
      <c r="D80" s="17"/>
      <c r="E80" s="18"/>
      <c r="F80" s="17"/>
      <c r="G80" s="10"/>
      <c r="H80" s="17"/>
    </row>
    <row r="81" spans="1:8" ht="24" customHeight="1">
      <c r="A81" s="79"/>
      <c r="B81" s="109"/>
      <c r="C81" s="227"/>
      <c r="D81" s="109"/>
      <c r="F81" s="109"/>
      <c r="H81" s="109"/>
    </row>
    <row r="82" spans="1:6" ht="24" customHeight="1">
      <c r="A82" s="5" t="s">
        <v>39</v>
      </c>
      <c r="B82" s="110"/>
      <c r="C82" s="110"/>
      <c r="F82" s="110"/>
    </row>
  </sheetData>
  <sheetProtection/>
  <mergeCells count="17">
    <mergeCell ref="B55:D55"/>
    <mergeCell ref="F55:H55"/>
    <mergeCell ref="A46:H46"/>
    <mergeCell ref="A48:H48"/>
    <mergeCell ref="A49:H49"/>
    <mergeCell ref="A50:H50"/>
    <mergeCell ref="B54:D54"/>
    <mergeCell ref="F54:H54"/>
    <mergeCell ref="A51:H51"/>
    <mergeCell ref="B8:D8"/>
    <mergeCell ref="F8:H8"/>
    <mergeCell ref="A1:H1"/>
    <mergeCell ref="A2:H2"/>
    <mergeCell ref="B7:D7"/>
    <mergeCell ref="F7:H7"/>
    <mergeCell ref="A3:H3"/>
    <mergeCell ref="A4:H4"/>
  </mergeCells>
  <printOptions/>
  <pageMargins left="0.43" right="0.26" top="0.54" bottom="0.38" header="0.31496062992125984" footer="0.2755905511811024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Khwaonoi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O-O</dc:creator>
  <cp:keywords/>
  <dc:description/>
  <cp:lastModifiedBy>owner</cp:lastModifiedBy>
  <cp:lastPrinted>2008-08-14T10:34:40Z</cp:lastPrinted>
  <dcterms:created xsi:type="dcterms:W3CDTF">2008-05-13T15:14:51Z</dcterms:created>
  <dcterms:modified xsi:type="dcterms:W3CDTF">2008-08-25T01:56:21Z</dcterms:modified>
  <cp:category/>
  <cp:version/>
  <cp:contentType/>
  <cp:contentStatus/>
</cp:coreProperties>
</file>