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45" yWindow="65521" windowWidth="10290" windowHeight="8145" tabRatio="851" activeTab="10"/>
  </bookViews>
  <sheets>
    <sheet name="Note P1-5" sheetId="1" r:id="rId1"/>
    <sheet name="P6" sheetId="2" r:id="rId2"/>
    <sheet name="P7" sheetId="3" r:id="rId3"/>
    <sheet name="P8-12" sheetId="4" r:id="rId4"/>
    <sheet name="P13-14" sheetId="5" r:id="rId5"/>
    <sheet name="P15" sheetId="6" r:id="rId6"/>
    <sheet name="P16" sheetId="7" r:id="rId7"/>
    <sheet name="P17-20" sheetId="8" r:id="rId8"/>
    <sheet name="P21" sheetId="9" r:id="rId9"/>
    <sheet name="P22-23" sheetId="10" r:id="rId10"/>
    <sheet name="P24-27" sheetId="11" r:id="rId11"/>
  </sheets>
  <definedNames/>
  <calcPr fullCalcOnLoad="1"/>
</workbook>
</file>

<file path=xl/sharedStrings.xml><?xml version="1.0" encoding="utf-8"?>
<sst xmlns="http://schemas.openxmlformats.org/spreadsheetml/2006/main" count="1671" uniqueCount="967">
  <si>
    <t xml:space="preserve">               Other accrued income which reclassified by aging as at  December 31, 2010 and 2009 as follows :</t>
  </si>
  <si>
    <t xml:space="preserve">               As at December 31, 2010 and  2009 short - term loans to related parties are as follows :</t>
  </si>
  <si>
    <t xml:space="preserve"> December 31, 2010</t>
  </si>
  <si>
    <t xml:space="preserve">               Property, plant and equipment shown in financial statements as at December 31, 2010 and 2009 consist of :</t>
  </si>
  <si>
    <t xml:space="preserve">          As at December 31, 2010</t>
  </si>
  <si>
    <t>December 31, 2010</t>
  </si>
  <si>
    <t xml:space="preserve">    As at December 31, 2010</t>
  </si>
  <si>
    <t xml:space="preserve">                 separate financial statements as at  December 31, 2010 and 2009, as follows :</t>
  </si>
  <si>
    <t>As at December 31, 2010 and 2009, the significant transactions with related parties are as follows :</t>
  </si>
  <si>
    <t>For the year  ended December 31, 2010 and  2009 electricity  and  steam  income  were derived  from  related  parties</t>
  </si>
  <si>
    <t xml:space="preserve">      accordance  with  the  fund  regulation.  For  the  year  ended  December  31, 2010  and  2009, the Company paid </t>
  </si>
  <si>
    <t xml:space="preserve">                Fixed assets at cost of  Baht  304.71  million and Baht 246.94 million, which were fully depreciated for the year of  2010 and 2009, resectively, are still being operated.</t>
  </si>
  <si>
    <t xml:space="preserve">                Amortization expenses for the three months and for the year ended  December 31, 2010  were  Baht  111,667.12  and Baht </t>
  </si>
  <si>
    <t xml:space="preserve">                 As at December 31, 2010 and 2009, the Company has overdrafts facilities with  10  and 11 banks amount of Baht </t>
  </si>
  <si>
    <t xml:space="preserve">       195  million and Baht 200 million, respectively at the interest  rate of  MOR, MOR - 3% to MOR - 0.5% per annum.</t>
  </si>
  <si>
    <t xml:space="preserve">                As at  December 31, 2010 and 2009, the Company has loans  from  8 local banks  and financial institutions amount of  Baht</t>
  </si>
  <si>
    <t xml:space="preserve">               As at  December 31, 2010 and 2009, the Company has appropriated part of profit amount of Baht 280 million as </t>
  </si>
  <si>
    <t xml:space="preserve">                             Metropolitan   Electricity  Authority and Provincial  Electricity  Authority in the amount of Baht 3,387,000.00 and</t>
  </si>
  <si>
    <t xml:space="preserve">                             Development   and  Management    Public  Company  Limited   in  the  amount  of  Baht  1,824,000.00  and  Baht </t>
  </si>
  <si>
    <t xml:space="preserve">                                      As at December 31, 2010,  there are 56 electricity  users of which  46  users guaranteed  their electricity usage by</t>
  </si>
  <si>
    <t xml:space="preserve">                             commercial bank amount of Baht  100,091,500.00, 6 users guaranteed by cash amount of Baht 822,000.00 and the</t>
  </si>
  <si>
    <t xml:space="preserve">                             remaining  4  users guaranteed by commercial bank and cash total amount of Baht  10,330,000.00.</t>
  </si>
  <si>
    <t xml:space="preserve">                     As at  December 31, 2010 and 2009, the Company has commitment  lines of Baht 163.60  million and </t>
  </si>
  <si>
    <t xml:space="preserve">          Baht  166.50 million and  has spent in amount  of  Baht 12.03 million and Baht 13.91 million, respectively.</t>
  </si>
  <si>
    <t>For the year ended</t>
  </si>
  <si>
    <t xml:space="preserve">     million, totalling Baht 1,367.08 million and Baht 1,220.77 million,  respectively.</t>
  </si>
  <si>
    <t xml:space="preserve">      a contribution to the fund in the amount of Baht  6.45 million and Baht 6.53 million, respectively. </t>
  </si>
  <si>
    <t xml:space="preserve">      calculating  from  a half of the current  salaries  multiply  by the age  of services. For the  year  ended  December 31, 2010  </t>
  </si>
  <si>
    <t xml:space="preserve">      and 2009, the Company has recorded expenses  amount of Baht 7.75 million and Baht 3.91 million, respectively </t>
  </si>
  <si>
    <t>These interim financial statements were authorized for issue by the Company's Board of directors on February 11, 2011.</t>
  </si>
  <si>
    <t xml:space="preserve">The financial statements for the three  months and for the year ended December 31, 2009  have been  reclassified  for </t>
  </si>
  <si>
    <t xml:space="preserve">        comparison purposes to conform to the financial statements for the three months and for the year ended December 31, 2010.</t>
  </si>
  <si>
    <t xml:space="preserve">For the  year  ended December 31, 2010  and 2009  cost of electricity  and steam  of Baht  1,361.06  million  and Baht </t>
  </si>
  <si>
    <t xml:space="preserve">      1,215.42  million,  respectively  were paid  to Saha Cogen (Chonburi) Public Company Limited, a  related  parties and sold </t>
  </si>
  <si>
    <t xml:space="preserve">       to related and other companies.</t>
  </si>
  <si>
    <t xml:space="preserve">       26.2  Financial  information is classified by investment  and others,  rent and services  and industrial park in  the separate financial statements for the year ended</t>
  </si>
  <si>
    <t xml:space="preserve">                December 31, 2010 and 2009 as follows :</t>
  </si>
  <si>
    <t>A,F</t>
  </si>
  <si>
    <t xml:space="preserve">          As at December 31, 2010 and December 31, 2009, the Company has investments in 76,000 shares of a related parties with H&amp;B Intertex Co., Ltd. at Baht 100.00 par value, </t>
  </si>
  <si>
    <t xml:space="preserve">                for the year ended December 31, 2010 and 2009 as follows :</t>
  </si>
  <si>
    <t xml:space="preserve">                Depreciation for the three months and for the year ended December 31, 2010  were Baht  22.22  million and Baht  87.86   million, respectively. (2009: Baht 21.27 million and Baht 85.49 million, respectively).</t>
  </si>
  <si>
    <t xml:space="preserve"> December 31, 2009</t>
  </si>
  <si>
    <r>
      <t xml:space="preserve">         1,600  million and Baht 1,650 million, respectively  </t>
    </r>
    <r>
      <rPr>
        <sz val="16"/>
        <rFont val="AngsanaUPC"/>
        <family val="1"/>
      </rPr>
      <t>and loans</t>
    </r>
    <r>
      <rPr>
        <sz val="16"/>
        <color indexed="10"/>
        <rFont val="AngsanaUPC"/>
        <family val="1"/>
      </rPr>
      <t xml:space="preserve"> </t>
    </r>
    <r>
      <rPr>
        <sz val="16"/>
        <rFont val="AngsanaUPC"/>
        <family val="1"/>
      </rPr>
      <t>from 3 and 5 foreign banks  of  Baht 790  million and  Bath 841 million,</t>
    </r>
  </si>
  <si>
    <t xml:space="preserve">               As at  December 31, 2010 and 2009, the Company has provided a legal reserve of  Baht  80 million equal to 10%  of</t>
  </si>
  <si>
    <t xml:space="preserve">     of Baht  1,144.51  million  and  Baht  1,033.05  million, and  received  from other  companies of  Baht  222.57  million  and  Baht 187.72</t>
  </si>
  <si>
    <t xml:space="preserve"> Products</t>
  </si>
  <si>
    <t>DISTRIBUTION CO.,LTD.</t>
  </si>
  <si>
    <r>
      <t xml:space="preserve">       423,080.48, respectively.</t>
    </r>
    <r>
      <rPr>
        <sz val="16"/>
        <rFont val="AngsanaUPC"/>
        <family val="1"/>
      </rPr>
      <t xml:space="preserve"> ( 2009 : Baht  160,955.27 and Baht  329,952.99, respectively )</t>
    </r>
  </si>
  <si>
    <r>
      <t xml:space="preserve">        respectively at the interest rate of  1.90 - 2.25% per annum. </t>
    </r>
    <r>
      <rPr>
        <sz val="16"/>
        <rFont val="AngsanaUPC"/>
        <family val="1"/>
      </rPr>
      <t>( 2009 : interest rate of 1.75 - 2.00% per annum)</t>
    </r>
    <r>
      <rPr>
        <sz val="16"/>
        <rFont val="AngsanaUPC"/>
        <family val="1"/>
      </rPr>
      <t>.</t>
    </r>
  </si>
  <si>
    <t xml:space="preserve">      authorized  share capital.  This reserve  is set  up in accordance with the Public Company Limited Act. Such legal reserve </t>
  </si>
  <si>
    <t xml:space="preserve">      is not available for dividend distribution.</t>
  </si>
  <si>
    <t xml:space="preserve">Investment </t>
  </si>
  <si>
    <t>Land Development</t>
  </si>
  <si>
    <t xml:space="preserve">            The Federation of Accounting Professions issued  Notification 17/2553, 50/2553 through 55/2553,  as pertinent to </t>
  </si>
  <si>
    <t xml:space="preserve">     Accounting Standards (Revised 2552),  Financial Reporting Standards (Revised 2552),  and Interpretation of Financial</t>
  </si>
  <si>
    <t xml:space="preserve">     Reporting Standards  announced through  the Royal  Gazettes  on 26 May 2010,  and 15 December 2010  respectively </t>
  </si>
  <si>
    <t xml:space="preserve">     implementing 32 accounting standards, financial reporting standards, and interpretation of financial reporting standards.</t>
  </si>
  <si>
    <t xml:space="preserve">     These comprise 25 standards replacing the previous versions with identification numbers rearranged to be identical to </t>
  </si>
  <si>
    <t xml:space="preserve">     international accounting standards,  of which certain standards were unchanged in principle,  certain others were with </t>
  </si>
  <si>
    <t xml:space="preserve">     partial change in principle, and 7 standards were newly implemented detailed as follows:</t>
  </si>
  <si>
    <t xml:space="preserve">                 TAS 16 (Revised 2009)</t>
  </si>
  <si>
    <t>Property, Plant and Equipment</t>
  </si>
  <si>
    <t xml:space="preserve">                 TAS 18 (Revised 2009)</t>
  </si>
  <si>
    <t>Revenue</t>
  </si>
  <si>
    <t xml:space="preserve">                 TAS 21 (Revised 2009)</t>
  </si>
  <si>
    <t>The Effects of Changes in Foreign Exchange Rate</t>
  </si>
  <si>
    <t xml:space="preserve">                 TFRS 3 (Revised 2009)</t>
  </si>
  <si>
    <t>Business Combination</t>
  </si>
  <si>
    <t xml:space="preserve">            The Company's management has assessed the effect  of these standards and believes that TAS 11  (Revised 2009),</t>
  </si>
  <si>
    <t xml:space="preserve">      TAS 20  (Revised 2009),  TFRS 3  (Revised 2009)  and  TFRS 5 (Revised  2009)  are not  relevant to  the  Company’s   </t>
  </si>
  <si>
    <t xml:space="preserve">      business. As  for  relevant  accounting  standards, and  financial reporting  standards,  the management  has  assessed    </t>
  </si>
  <si>
    <t xml:space="preserve">      the effect  and  found  to  have  no  material  impact on  financial statements.  The Company shall adopt these relevant </t>
  </si>
  <si>
    <t xml:space="preserve">      standards beginning on the effective dates.  </t>
  </si>
  <si>
    <t xml:space="preserve">      3.2  New Accounting Standards and Financial Reporting Standard in issue for adoption</t>
  </si>
  <si>
    <t xml:space="preserve">                 TAS 19</t>
  </si>
  <si>
    <t>Employee benefits</t>
  </si>
  <si>
    <t xml:space="preserve">                 TAS 26</t>
  </si>
  <si>
    <t>Accounting and Reporting by Retirement Benefit Plans</t>
  </si>
  <si>
    <t xml:space="preserve">                 TFRS 2</t>
  </si>
  <si>
    <t>Share Based Payment</t>
  </si>
  <si>
    <t xml:space="preserve">                 ITFRS 15</t>
  </si>
  <si>
    <t>Construction Contract</t>
  </si>
  <si>
    <t xml:space="preserve">               TAS 29,  TFRS 2,  TFRS 6  and  ITFRS 15  are not relevant to the Company’s business,  the Company will apply </t>
  </si>
  <si>
    <t xml:space="preserve">     TAS 12, TAS 19  and  TAS 26  on the effective  date which the management of the Company assesses and believes  that it</t>
  </si>
  <si>
    <t xml:space="preserve">      will not have material impacts  on  the  financial  statements.</t>
  </si>
  <si>
    <t>Purchase of immovable</t>
  </si>
  <si>
    <t xml:space="preserve">As at  December 31, 2010,  the  Company  recorded  investment  in  16  associated companies  under  equity  method  from  management's financial  statements which  were not reviewed by  the auditors  for totaling  Baht  4,494.85  million equal to  29.97% of total assets and share of profit from investments </t>
  </si>
  <si>
    <t xml:space="preserve">      for the three months and for the year ended December 31, 2010 of Baht  107.92  million and Baht  388.97  million equal to 39.60% and 37.86%  of net profit,  respectively. Since the Company has no authority in commanding those associated companies to have financial statements reviewed quarterly.</t>
  </si>
  <si>
    <t>(Restated)</t>
  </si>
  <si>
    <t>Cost of  service</t>
  </si>
  <si>
    <t>31. RECLASSIFICATION</t>
  </si>
  <si>
    <t>32. INTERIM FINANCIAL STATEMENTS APPROVAL</t>
  </si>
  <si>
    <t xml:space="preserve">HK$ 2,000 </t>
  </si>
  <si>
    <t>PENS MARKETING AND</t>
  </si>
  <si>
    <t>USD 17,000</t>
  </si>
  <si>
    <t xml:space="preserve">30. CUMULATIVE EFFECTS OF ERRORS CORRECTION </t>
  </si>
  <si>
    <t xml:space="preserve">      under equity method. Such companyrevaluated land amount of Baht 554.37 million which presented  in shareholders’ equity  </t>
  </si>
  <si>
    <t xml:space="preserve">      based on the accounting standards no. 40 “Investment Property” since  they  are  not  conformed  to the  Company’s  policy.  </t>
  </si>
  <si>
    <t xml:space="preserve">      company amount of Baht  145.52 million,  increases in unrealized gain on changes in fair value of investment  in  associated </t>
  </si>
  <si>
    <t xml:space="preserve">      amount of Baht 0.10 million and Baht 0.22 million.</t>
  </si>
  <si>
    <t xml:space="preserve">      in investment  by using  equity method amount of  Baht 136.45  million and revaluation surplus of investment  in associated  </t>
  </si>
  <si>
    <t xml:space="preserve">      previous  rental income is from the  temporarily rent. The  associated  company   intended  to  hold  land  as  real  estate   for  </t>
  </si>
  <si>
    <t xml:space="preserve">      (at that moment)  and  associated  company  is  unable  to  apply the  accounting  policy  for land valuation  at  the fair  value </t>
  </si>
  <si>
    <t xml:space="preserve">      investment  not  for  operating.  Thus,  such land  could not be revaluation   base   on   the   accounting    standards    no. 32 </t>
  </si>
  <si>
    <t xml:space="preserve">      which is applied in conformity withthe  accounting standards  no. 32 “Property, Plant and Equipment”  since at that moment, </t>
  </si>
  <si>
    <t xml:space="preserve">      Therefore, the  Company  has  retroactively  adjusted  the  accounting  which  effect to  the balance  sheet  and  statements of  </t>
  </si>
  <si>
    <t xml:space="preserve">In 2007, the  Company  has  recorded  investment  of  SAHAPAT PROPERTIES CO., LTD., an associated  company  </t>
  </si>
  <si>
    <t xml:space="preserve">      associated company  has  rented such land,  the Company then recognized share of profit(loss) based on the  percentage   of </t>
  </si>
  <si>
    <t xml:space="preserve">      rental  income  derived  from such rent,  nevertheless, its  financial  statements were  additionally  examined  and  found   the </t>
  </si>
  <si>
    <t xml:space="preserve">      changes  in  shareholders’ equity  in which  equity  method  is  applied,  as  at  December 31, 2009  resulted to  the  decrease  </t>
  </si>
  <si>
    <t xml:space="preserve">      company amount of  Baht 1.02 million and retained  earnings  amount of Baht  7.84 million  and  statements  of  income  for  </t>
  </si>
  <si>
    <t xml:space="preserve">      the  three  month  periods ended  December 31, 2009 and  for the year then  ended  represented  the decrease in share of loss </t>
  </si>
  <si>
    <t xml:space="preserve">     Cost of  royalties</t>
  </si>
  <si>
    <t>VND 426,530</t>
  </si>
  <si>
    <t xml:space="preserve">      investment  by  recognizing  the  suspended  share  of  profit(loss)  amount of  Baht  6.99  million  and  revaluation surplus  of</t>
  </si>
  <si>
    <t xml:space="preserve">      investment  in  real  estate  for  investment  amount of  Baht  145.52 million, Subsequent in  2010, such  company   has a  little  </t>
  </si>
  <si>
    <t xml:space="preserve"> amounting to Baht  7.60 million.  At present,  the percentage  of investment in such company is 19 percent and will be recorded under equity method which recognized loss on operation</t>
  </si>
  <si>
    <t xml:space="preserve">               Other accrued income  - net</t>
  </si>
  <si>
    <t>7.  OTHER ACCRUED INCOME - NET</t>
  </si>
  <si>
    <t xml:space="preserve">      Maesot</t>
  </si>
  <si>
    <t xml:space="preserve">      and the Company  will transfer  from  the provided  amount when the payment is made.</t>
  </si>
  <si>
    <t xml:space="preserve">      in  shareholders' equity  and  statements  of cash  flows are presented  the  same as previous  annual financial statements.  </t>
  </si>
  <si>
    <t xml:space="preserve">      Therefore, this interim financial statements should access to the most recent annual financial statements.</t>
  </si>
  <si>
    <t xml:space="preserve">      under the Accounting Professions  Act   B.E.  2547 and  presented in  accordance  with  the  notification  of  Department</t>
  </si>
  <si>
    <t xml:space="preserve">      related accounting policy.</t>
  </si>
  <si>
    <t xml:space="preserve">      for corresponding with the issues of the International Accounting Standards (IAS), became effective on June 26, 2009.  </t>
  </si>
  <si>
    <t xml:space="preserve">      set of  annual  financial statements.  Accordingly,  it  focuses  on new activities,  events, and circumstances  and  does not</t>
  </si>
  <si>
    <t xml:space="preserve">      duplicate  information  previously  reported.  However,  the balance sheets, statements of  income,  statements of changes</t>
  </si>
  <si>
    <t xml:space="preserve">            The financial statements  have been prepared in conformity with generally accepted accounting principles enunciated</t>
  </si>
  <si>
    <t xml:space="preserve">      of  Business Development by  Ministry  of  Commerce dated  January  30, 2009   regarding  the condensed  form should</t>
  </si>
  <si>
    <t xml:space="preserve">      be  included  in  the  financial  statements B.E. 2552  and  the  regulations of  the  Securities and  Exchange  Commission</t>
  </si>
  <si>
    <t xml:space="preserve">               These interim financial statements have been prepared by using the accounting policy and estimates of the financial</t>
  </si>
  <si>
    <t xml:space="preserve">                 TFRS 5 (Revised 2009)</t>
  </si>
  <si>
    <t xml:space="preserve">                 TFRS 6</t>
  </si>
  <si>
    <t xml:space="preserve">HAIR SERVICE (THAI) CO., LTD. </t>
  </si>
  <si>
    <t xml:space="preserve"> CO., LTD.)</t>
  </si>
  <si>
    <t xml:space="preserve"> (formerly name QB (THAILAND) </t>
  </si>
  <si>
    <t>EASTERN RUBBER CO., LTD.</t>
  </si>
  <si>
    <t>and Separate financial statements</t>
  </si>
  <si>
    <t xml:space="preserve">       assets  and  liabilities  are  close  to their  fair  value.  The  management  believes that  there  is  no  material  risk  financial </t>
  </si>
  <si>
    <t xml:space="preserve">                As at December 31, 2009, the Company has loans from related persons by issuing  4  promissory notes amount of  Baht 200</t>
  </si>
  <si>
    <t xml:space="preserve">       18.1  According to  the resolution  of the General Meeting  of the shareholders  for the year 2010  No. 39  held on April 26, 2010</t>
  </si>
  <si>
    <t xml:space="preserve">HIRAISEIMITSU </t>
  </si>
  <si>
    <t>service</t>
  </si>
  <si>
    <t xml:space="preserve">U.C.C. UESHIMA COFFEE </t>
  </si>
  <si>
    <t xml:space="preserve">COCKSEC CHEMICAL </t>
  </si>
  <si>
    <t xml:space="preserve">       INDUSTRY CO., LTD.</t>
  </si>
  <si>
    <t xml:space="preserve">SAHA ASIA PACIFIC </t>
  </si>
  <si>
    <t>Maintenance</t>
  </si>
  <si>
    <t>Broker</t>
  </si>
  <si>
    <t xml:space="preserve">KENMIN FOOD </t>
  </si>
  <si>
    <t xml:space="preserve">M B T S BROKING </t>
  </si>
  <si>
    <t xml:space="preserve">       SERVICE CO., LTD. </t>
  </si>
  <si>
    <t xml:space="preserve">SIAM TREE DEVELOPMENT </t>
  </si>
  <si>
    <t xml:space="preserve">          CO., LTD.</t>
  </si>
  <si>
    <t xml:space="preserve">SIAM COMMERCIAL </t>
  </si>
  <si>
    <t xml:space="preserve">RATCHASRIMA SHOPPING </t>
  </si>
  <si>
    <t xml:space="preserve">          COMPLEX CO., LTD.</t>
  </si>
  <si>
    <t xml:space="preserve">THAI HERBAL PRODUCTS </t>
  </si>
  <si>
    <t>Industrial</t>
  </si>
  <si>
    <t xml:space="preserve">AMATA (VIETNAM) </t>
  </si>
  <si>
    <t xml:space="preserve">IMPERIAL TECHNOLOGY </t>
  </si>
  <si>
    <t xml:space="preserve">          MANAGEMENT </t>
  </si>
  <si>
    <t xml:space="preserve">SOMPHO JAPAN INSURANCE </t>
  </si>
  <si>
    <t xml:space="preserve">          (THAILAND) CO., LTD.</t>
  </si>
  <si>
    <t xml:space="preserve">KHON KAEN VITHES SUKSA </t>
  </si>
  <si>
    <t>School</t>
  </si>
  <si>
    <t xml:space="preserve">UDORNPANYAWET HOSPITAL </t>
  </si>
  <si>
    <t xml:space="preserve">SIAM I - LOGISTICS </t>
  </si>
  <si>
    <t xml:space="preserve">DEEHON FARMACUTICAL </t>
  </si>
  <si>
    <t xml:space="preserve">     Associated company</t>
  </si>
  <si>
    <t xml:space="preserve">               Transfer </t>
  </si>
  <si>
    <t xml:space="preserve">          (THAILAND) CO., LTD. </t>
  </si>
  <si>
    <t xml:space="preserve">WASEDA EDUCATION </t>
  </si>
  <si>
    <t xml:space="preserve">BSC ENTERTAINMENT </t>
  </si>
  <si>
    <t xml:space="preserve">DAI SO SUNGKEAW </t>
  </si>
  <si>
    <t xml:space="preserve">MORGAN DE TOI </t>
  </si>
  <si>
    <t xml:space="preserve">OTSUKA SAHA ASIA </t>
  </si>
  <si>
    <t xml:space="preserve">          RESEARCH CO., LTD.</t>
  </si>
  <si>
    <t xml:space="preserve">THAI ASAHI KASEI </t>
  </si>
  <si>
    <t>THAI Q. P. CO., LTD.</t>
  </si>
  <si>
    <t>2009</t>
  </si>
  <si>
    <t>57</t>
  </si>
  <si>
    <t xml:space="preserve">          SPANDEX CO., LTD.</t>
  </si>
  <si>
    <t xml:space="preserve">     Total general investment - other companies</t>
  </si>
  <si>
    <t xml:space="preserve">      Ratchaburi</t>
  </si>
  <si>
    <t xml:space="preserve">      Sriracha</t>
  </si>
  <si>
    <t xml:space="preserve">      Lopburi</t>
  </si>
  <si>
    <t xml:space="preserve">      Chainart</t>
  </si>
  <si>
    <t>SAHA PATHANA INTER - HOLDING PUBLIC COMPANY LIMITED</t>
  </si>
  <si>
    <t>NOTES TO FINANCIAL STATEMENTS</t>
  </si>
  <si>
    <t>1.  PRESENTATION OF FINANCIAL STATEMENTS</t>
  </si>
  <si>
    <t>2.  GENERAL INFORMATION</t>
  </si>
  <si>
    <t xml:space="preserve">                                   Province</t>
  </si>
  <si>
    <t xml:space="preserve"> - 2 -</t>
  </si>
  <si>
    <t xml:space="preserve">                                     Total</t>
  </si>
  <si>
    <t xml:space="preserve">               Undue</t>
  </si>
  <si>
    <t xml:space="preserve">               From 1 month to 3 months</t>
  </si>
  <si>
    <t xml:space="preserve">               Over 3 months to 6 months</t>
  </si>
  <si>
    <t xml:space="preserve">               Over 6 months to 12 months</t>
  </si>
  <si>
    <t xml:space="preserve">               Over 12 months </t>
  </si>
  <si>
    <t>Relationship</t>
  </si>
  <si>
    <t>No.</t>
  </si>
  <si>
    <t>Percentage</t>
  </si>
  <si>
    <t>Cost method</t>
  </si>
  <si>
    <t>Dividend</t>
  </si>
  <si>
    <t>(Baht)</t>
  </si>
  <si>
    <t>(Thousand Baht)</t>
  </si>
  <si>
    <t>THANULUX PLC.</t>
  </si>
  <si>
    <t>Garment</t>
  </si>
  <si>
    <t>A, E</t>
  </si>
  <si>
    <t>THAI PRESIDENT FOODS PLC.</t>
  </si>
  <si>
    <t>Food processing</t>
  </si>
  <si>
    <t>THAI WACOAL PLC.</t>
  </si>
  <si>
    <t>Lingeries</t>
  </si>
  <si>
    <t>SAHA PATHANAPIBUL PLC.</t>
  </si>
  <si>
    <t>Consumer products</t>
  </si>
  <si>
    <t>I.C.C. INTERNATIONAL PLC.</t>
  </si>
  <si>
    <t>THAI HOOVER INDUSTRY CO., LTD.</t>
  </si>
  <si>
    <t>Plastic products</t>
  </si>
  <si>
    <t>A</t>
  </si>
  <si>
    <t>PITAKKIJ CO., LTD.</t>
  </si>
  <si>
    <t>Service</t>
  </si>
  <si>
    <t>THAI ITOKIN CO., LTD.</t>
  </si>
  <si>
    <t>A, C, E</t>
  </si>
  <si>
    <t xml:space="preserve"> - 3 -</t>
  </si>
  <si>
    <t>6.  ACCRUED INCOME FROM RELATED PARTIES - NET</t>
  </si>
  <si>
    <t xml:space="preserve">    9.1  Investment in associated companies - recording by equity method</t>
  </si>
  <si>
    <t xml:space="preserve">      </t>
  </si>
  <si>
    <t>ERAWAN TEXTILE CO., LTD.</t>
  </si>
  <si>
    <t>BELLE MAISON (THAILAND)</t>
  </si>
  <si>
    <t>MCT HOLDING CO., LTD.</t>
  </si>
  <si>
    <t>S. APPAREL CO., LTD.</t>
  </si>
  <si>
    <t>11. OTHER LONG - TERM INVESTMENTS (Continued)</t>
  </si>
  <si>
    <t xml:space="preserve">        15.1  Bank overdrafts</t>
  </si>
  <si>
    <t xml:space="preserve">        15.2  Loans from banks</t>
  </si>
  <si>
    <t>EASTERN THAI CONSULTING 1992 CO., LTD.</t>
  </si>
  <si>
    <t>SAHACHOL FOOD SUPPLIES CO., LTD.</t>
  </si>
  <si>
    <t>Agriculture products</t>
  </si>
  <si>
    <t>FIRST UNITED INDUSTRY CO., LTD.</t>
  </si>
  <si>
    <t>Investment</t>
  </si>
  <si>
    <t>THE LION CORPORATION (THAILAND) CO., LTD.</t>
  </si>
  <si>
    <t>Detergent</t>
  </si>
  <si>
    <t>SAHAPAT PROPERTIES CO., LTD.</t>
  </si>
  <si>
    <t>A, B, E</t>
  </si>
  <si>
    <t>Cosmetics</t>
  </si>
  <si>
    <t>Sport shoes</t>
  </si>
  <si>
    <t>Air refresher</t>
  </si>
  <si>
    <t>FAMILY GLOVE CO., LTD.</t>
  </si>
  <si>
    <t>Rubber glove</t>
  </si>
  <si>
    <t>CHAMP ACE CO., LTD.</t>
  </si>
  <si>
    <t>T.U.C ELASTIC CO., LTD.</t>
  </si>
  <si>
    <t>Power net</t>
  </si>
  <si>
    <t>TOP TREND MANUFACTURING CO., LTD.</t>
  </si>
  <si>
    <t>SAHAPAT REAL ESTATE CO., LTD.</t>
  </si>
  <si>
    <t>Property developer</t>
  </si>
  <si>
    <t>K.R.S. LOGISTICS CO., LTD.</t>
  </si>
  <si>
    <t>Logistic</t>
  </si>
  <si>
    <t>BANGKOK NYLON PLC.</t>
  </si>
  <si>
    <t>BANGKOK RUBBER PLC.</t>
  </si>
  <si>
    <t>BOUTIQUE NEWCITY PLC.</t>
  </si>
  <si>
    <t>PAN ASIA FOOTWEAR PLC.</t>
  </si>
  <si>
    <t>Total</t>
  </si>
  <si>
    <t xml:space="preserve">       PUBLIC COMPANY LIMITED</t>
  </si>
  <si>
    <t>GENERAL GLASS CO., LTD.</t>
  </si>
  <si>
    <t>A, B, E, F</t>
  </si>
  <si>
    <t>A, B, C, E, F</t>
  </si>
  <si>
    <t>A, E, F</t>
  </si>
  <si>
    <t>A,  E, F</t>
  </si>
  <si>
    <t>A, F</t>
  </si>
  <si>
    <t>A, C, F</t>
  </si>
  <si>
    <t>A, C,  E, F</t>
  </si>
  <si>
    <t>A, B, F</t>
  </si>
  <si>
    <t>THAI MONSTER CO., LTD.</t>
  </si>
  <si>
    <t>THAI SHIKIBO CO., LTD.</t>
  </si>
  <si>
    <t>RACHA UCHINO CO., LTD.</t>
  </si>
  <si>
    <t>THAI STAFLEX CO., LTD.</t>
  </si>
  <si>
    <t>THAI ARAI CO., LTD.</t>
  </si>
  <si>
    <t>THAI LOTTE CO., LTD.</t>
  </si>
  <si>
    <t>TREASURE HILLS CO., LTD.</t>
  </si>
  <si>
    <t>TAKE HI-TECH CO., LTD.</t>
  </si>
  <si>
    <t>Other companies</t>
  </si>
  <si>
    <t>3.  NEW ACCOUNTING STANDARDS ISSUANCE</t>
  </si>
  <si>
    <t xml:space="preserve">14. INTANGIBLE ASSETS - NET </t>
  </si>
  <si>
    <t xml:space="preserve">        fee except for the company who has jointly invested with foreigner will not be collected the guarantee fee.</t>
  </si>
  <si>
    <t xml:space="preserve">        from the company  who has paid the business advisory fee  and at 1% from the company  who has not paid business advisory </t>
  </si>
  <si>
    <t xml:space="preserve">Exhibition income </t>
  </si>
  <si>
    <t xml:space="preserve">     as follows :</t>
  </si>
  <si>
    <t>The Company has no policy to hold financial instruments for speculation and trading.</t>
  </si>
  <si>
    <t>Accrued expenses and unearned revenue</t>
  </si>
  <si>
    <t>method is applied and separate financial statements</t>
  </si>
  <si>
    <t>5.  CASH AND CASH EQUIVALENTS</t>
  </si>
  <si>
    <t>8.   SHORT - TERM LOANS TO RELATED PARTIES</t>
  </si>
  <si>
    <t>Type  of business</t>
  </si>
  <si>
    <t>Paid-up capital</t>
  </si>
  <si>
    <t xml:space="preserve">Financial statements in which the </t>
  </si>
  <si>
    <t>A, C</t>
  </si>
  <si>
    <t>Separate financial statements - cost method</t>
  </si>
  <si>
    <t>of investment</t>
  </si>
  <si>
    <t>equity method is applied</t>
  </si>
  <si>
    <t>¥34,433</t>
  </si>
  <si>
    <t>JANOME (THAILAND) CO., LTD.</t>
  </si>
  <si>
    <t xml:space="preserve">Sewing </t>
  </si>
  <si>
    <t xml:space="preserve">machine </t>
  </si>
  <si>
    <t>Electronics</t>
  </si>
  <si>
    <t>10. INVESTMENT IN RELATED PARTIES</t>
  </si>
  <si>
    <t xml:space="preserve">HWATOR  (THAILAND) </t>
  </si>
  <si>
    <t xml:space="preserve">FANCL (THAILAND) </t>
  </si>
  <si>
    <t>THAI SECOM PITAKKIJ</t>
  </si>
  <si>
    <t xml:space="preserve">      10.2  General investment (continued)</t>
  </si>
  <si>
    <t>SIAM  AUTOBACS CO., LTD.</t>
  </si>
  <si>
    <t xml:space="preserve">          Fair value of investment in associated companies consist of :</t>
  </si>
  <si>
    <t xml:space="preserve">Unit : Baht </t>
  </si>
  <si>
    <t>Associated companies</t>
  </si>
  <si>
    <r>
      <t xml:space="preserve">      </t>
    </r>
    <r>
      <rPr>
        <sz val="16"/>
        <rFont val="Angsana New"/>
        <family val="1"/>
      </rPr>
      <t xml:space="preserve">9.2  Supplemental information of associated companies </t>
    </r>
  </si>
  <si>
    <t xml:space="preserve">                The Company  has long - term loans  with  banks  as follows :</t>
  </si>
  <si>
    <t xml:space="preserve">     Cost of water and steam</t>
  </si>
  <si>
    <t xml:space="preserve">12.  PROPERTY, PLANT AND EQUIPMENT - NET </t>
  </si>
  <si>
    <t>11. OTHER LONG - TERM INVESTMENTS</t>
  </si>
  <si>
    <t xml:space="preserve">      11.1  Investment in securities available for sales</t>
  </si>
  <si>
    <t xml:space="preserve">      11.2  General investment </t>
  </si>
  <si>
    <t>Financial statements in which the equity method is applied</t>
  </si>
  <si>
    <t>and separate financial statements</t>
  </si>
  <si>
    <t>PAN LAND CO., LTD.</t>
  </si>
  <si>
    <t>THAI KOBASHI CO., LTD.</t>
  </si>
  <si>
    <t>K.T.Y INDUSTRY CO., LTD.</t>
  </si>
  <si>
    <t>THAI GUNZE CO., LTD.</t>
  </si>
  <si>
    <t>UNILEASE CO., LTD.</t>
  </si>
  <si>
    <t>THAI TAKAYA CO., LTD.</t>
  </si>
  <si>
    <t>DAIRY THAI CO., LTD.</t>
  </si>
  <si>
    <t>UNITED UTILITY CO., LTD.</t>
  </si>
  <si>
    <t>BOONRAVEE CO., LTD.</t>
  </si>
  <si>
    <t>SAHA SEREN CO., LTD.</t>
  </si>
  <si>
    <t>WIEN CO., LTD.</t>
  </si>
  <si>
    <t>SAHA SEHWA CO., LTD.</t>
  </si>
  <si>
    <t>NUBOON CO., LTD.</t>
  </si>
  <si>
    <t>UNION FROST CO., LTD.</t>
  </si>
  <si>
    <t>- 12 -</t>
  </si>
  <si>
    <t>BANGKOK CLUB CO., LTD.</t>
  </si>
  <si>
    <t>NOBLE PLACE CO., LTD.</t>
  </si>
  <si>
    <t>AMATA CITY CO., LTD.</t>
  </si>
  <si>
    <t>WINSTORE CO., LTD.</t>
  </si>
  <si>
    <t>Land</t>
  </si>
  <si>
    <t xml:space="preserve">Development </t>
  </si>
  <si>
    <t>cost</t>
  </si>
  <si>
    <t xml:space="preserve">      Lamphun</t>
  </si>
  <si>
    <t xml:space="preserve">      Kabinburi</t>
  </si>
  <si>
    <t xml:space="preserve">      Total</t>
  </si>
  <si>
    <t xml:space="preserve">      Grand total</t>
  </si>
  <si>
    <t>(Unit : Baht)</t>
  </si>
  <si>
    <t>Construction</t>
  </si>
  <si>
    <t>Office equipment</t>
  </si>
  <si>
    <t>Development</t>
  </si>
  <si>
    <t>Work in progress</t>
  </si>
  <si>
    <t>and others</t>
  </si>
  <si>
    <t xml:space="preserve">      Cost:</t>
  </si>
  <si>
    <t xml:space="preserve">               Purchases</t>
  </si>
  <si>
    <t xml:space="preserve">                Depreciation</t>
  </si>
  <si>
    <t>Park</t>
  </si>
  <si>
    <t>TOYO TEXTILE THAI CO., LTD.</t>
  </si>
  <si>
    <t xml:space="preserve">Land </t>
  </si>
  <si>
    <t>Sole</t>
  </si>
  <si>
    <t>Spinning, Dyeing</t>
  </si>
  <si>
    <t>Leather shoes</t>
  </si>
  <si>
    <t>Project</t>
  </si>
  <si>
    <t>Men's inner</t>
  </si>
  <si>
    <t xml:space="preserve">A, B </t>
  </si>
  <si>
    <t xml:space="preserve">K.COMMERCIAL &amp; CONSTRUCTION </t>
  </si>
  <si>
    <t xml:space="preserve">A, F </t>
  </si>
  <si>
    <t>Auto part</t>
  </si>
  <si>
    <t xml:space="preserve">      CO., LTD.</t>
  </si>
  <si>
    <t>Ball</t>
  </si>
  <si>
    <t xml:space="preserve">SAMPAN TRAMITR CO., LTD. </t>
  </si>
  <si>
    <t>Products</t>
  </si>
  <si>
    <t>Plastic</t>
  </si>
  <si>
    <t>Coffee can</t>
  </si>
  <si>
    <t>Insecticide</t>
  </si>
  <si>
    <t>THAI FLYING MAINTENANCE</t>
  </si>
  <si>
    <t>Airplane</t>
  </si>
  <si>
    <t>Noodle</t>
  </si>
  <si>
    <t>A, E ,F</t>
  </si>
  <si>
    <t>Shopping</t>
  </si>
  <si>
    <t>center</t>
  </si>
  <si>
    <t>Department</t>
  </si>
  <si>
    <t xml:space="preserve">Store </t>
  </si>
  <si>
    <t>SRIRACHA AVEATION CO., LTD.</t>
  </si>
  <si>
    <t>and logistic</t>
  </si>
  <si>
    <t xml:space="preserve">                Disposal</t>
  </si>
  <si>
    <t xml:space="preserve">         1.  Miss Pavinee       Poonsakudomsin</t>
  </si>
  <si>
    <t xml:space="preserve">         2.  Miss Ratiporn      Poonsakudomsin</t>
  </si>
  <si>
    <t xml:space="preserve">         3.  Mrs. Orapin         Poonsakudomsin</t>
  </si>
  <si>
    <t xml:space="preserve">         4.  Mrs. Malee          Poonsakudomsin</t>
  </si>
  <si>
    <t>Vehicles</t>
  </si>
  <si>
    <t xml:space="preserve">      Net book value</t>
  </si>
  <si>
    <t xml:space="preserve">     - SAHACHOL FOOD SUPPLIES CO., LTD.</t>
  </si>
  <si>
    <t xml:space="preserve">     - PITAKKIJ CO., LTD.</t>
  </si>
  <si>
    <t xml:space="preserve">     - FAMILY GLOVE CO., LTD.</t>
  </si>
  <si>
    <t xml:space="preserve">     - SHALDAN (THAILAND) CO., LTD.</t>
  </si>
  <si>
    <t xml:space="preserve">     - THAI ITOKIN CO., LTD.</t>
  </si>
  <si>
    <t xml:space="preserve">     - EASTERN THAI CONSULTING 1992 CO., LTD.</t>
  </si>
  <si>
    <t>Equipment</t>
  </si>
  <si>
    <t>THAI OZUKA CO., LTD.</t>
  </si>
  <si>
    <t xml:space="preserve">     - OSOTH INTER LABORATORIES CO., LTD.</t>
  </si>
  <si>
    <t xml:space="preserve">     - SSDC (TIGERTEX) CO., LTD.</t>
  </si>
  <si>
    <t>Total commitment</t>
  </si>
  <si>
    <t>Industrial park</t>
  </si>
  <si>
    <t xml:space="preserve">     Revenues</t>
  </si>
  <si>
    <t xml:space="preserve">     Expenses</t>
  </si>
  <si>
    <t xml:space="preserve">     Profit from operation</t>
  </si>
  <si>
    <t xml:space="preserve">     Common facilities</t>
  </si>
  <si>
    <t xml:space="preserve">     Interest expenses</t>
  </si>
  <si>
    <t xml:space="preserve">     Other assets</t>
  </si>
  <si>
    <t xml:space="preserve">     Total assets</t>
  </si>
  <si>
    <t xml:space="preserve">       </t>
  </si>
  <si>
    <t xml:space="preserve">          Note : Relationship</t>
  </si>
  <si>
    <t xml:space="preserve">      3.1  Accounting standards/Financial reporting standards in issue instead of the former standards </t>
  </si>
  <si>
    <t xml:space="preserve">Statements of Cash Flows </t>
  </si>
  <si>
    <t>Construction Contracts</t>
  </si>
  <si>
    <t xml:space="preserve">               Cash  and  cash  equivalents  consist  of  cash  on  hand and deposit  at  bank  and  financial institution.</t>
  </si>
  <si>
    <t xml:space="preserve">     call at the interest  rate  of 7%  without  collateral  and  in the first quarter of  2010, the Company has received such loans </t>
  </si>
  <si>
    <t xml:space="preserve">THE MALL RATCHASIMA </t>
  </si>
  <si>
    <t>Loans to related parties</t>
  </si>
  <si>
    <t xml:space="preserve">                    A  Shareholding by the Company</t>
  </si>
  <si>
    <t>D  Loan given by the Company</t>
  </si>
  <si>
    <t>E  Inter - company trading</t>
  </si>
  <si>
    <t>-</t>
  </si>
  <si>
    <t xml:space="preserve">                    C  Guaranteed by the Company</t>
  </si>
  <si>
    <t>(%)</t>
  </si>
  <si>
    <t>Distributor</t>
  </si>
  <si>
    <t>Security</t>
  </si>
  <si>
    <t>system</t>
  </si>
  <si>
    <t>Instant noodles</t>
  </si>
  <si>
    <t>Motorcycle</t>
  </si>
  <si>
    <t>accessories</t>
  </si>
  <si>
    <t xml:space="preserve">Embroidered </t>
  </si>
  <si>
    <t>Clothes</t>
  </si>
  <si>
    <t>parts</t>
  </si>
  <si>
    <t xml:space="preserve">Cosmetic </t>
  </si>
  <si>
    <t>Golf course</t>
  </si>
  <si>
    <t xml:space="preserve">TEXTILE PRESTIGE PUBLIC </t>
  </si>
  <si>
    <t xml:space="preserve">       COMPANY LIMITED</t>
  </si>
  <si>
    <t>AND AS AT DECEMBER 31, 2009 (AUDITED)</t>
  </si>
  <si>
    <t>A, C, E, F</t>
  </si>
  <si>
    <t xml:space="preserve">     Related companies:</t>
  </si>
  <si>
    <t>Bowling</t>
  </si>
  <si>
    <t xml:space="preserve">          LOGISTICS CO., LTD.</t>
  </si>
  <si>
    <t>Electric</t>
  </si>
  <si>
    <t>Product  lace</t>
  </si>
  <si>
    <t>circuit</t>
  </si>
  <si>
    <t xml:space="preserve">     (Less)  Provision for loss on decrease of investment</t>
  </si>
  <si>
    <t>Environment</t>
  </si>
  <si>
    <t xml:space="preserve">Beauty Service </t>
  </si>
  <si>
    <t>Spandex</t>
  </si>
  <si>
    <t>THAI BUNKA FASHION</t>
  </si>
  <si>
    <t>13. REAL ESTATE FOR SALE</t>
  </si>
  <si>
    <t xml:space="preserve">          Expenses</t>
  </si>
  <si>
    <t>Cost of electricity and steam</t>
  </si>
  <si>
    <t>Security expense</t>
  </si>
  <si>
    <t>Waste water treatment</t>
  </si>
  <si>
    <t>Water filtration expenses</t>
  </si>
  <si>
    <t>Analysis water expenses</t>
  </si>
  <si>
    <t>Exhibition expenses</t>
  </si>
  <si>
    <t>Rented car expenses</t>
  </si>
  <si>
    <t>Other expenses</t>
  </si>
  <si>
    <t>Interest expense</t>
  </si>
  <si>
    <t>Insurance premium</t>
  </si>
  <si>
    <t xml:space="preserve">     Property, plant and equipment </t>
  </si>
  <si>
    <t xml:space="preserve">     Net profit </t>
  </si>
  <si>
    <t xml:space="preserve">     - T.U.C.  ELASTIC CO., LTD.</t>
  </si>
  <si>
    <t xml:space="preserve">                     Note : Relationship</t>
  </si>
  <si>
    <t xml:space="preserve">                     A  Shareholding by the Company</t>
  </si>
  <si>
    <t xml:space="preserve">                     B  Directorship</t>
  </si>
  <si>
    <t xml:space="preserve">                     C  Guaranteed by the Company</t>
  </si>
  <si>
    <t xml:space="preserve">Goods reserch and </t>
  </si>
  <si>
    <t>1</t>
  </si>
  <si>
    <t>2</t>
  </si>
  <si>
    <t>3</t>
  </si>
  <si>
    <t>4</t>
  </si>
  <si>
    <t xml:space="preserve">                 -</t>
  </si>
  <si>
    <t>5</t>
  </si>
  <si>
    <t>A,  E</t>
  </si>
  <si>
    <t>6</t>
  </si>
  <si>
    <t>7</t>
  </si>
  <si>
    <t>8</t>
  </si>
  <si>
    <t xml:space="preserve">      2.2  The Company operates in business of investment, rental and services and industrial park (real estate business).</t>
  </si>
  <si>
    <t xml:space="preserve">           </t>
  </si>
  <si>
    <t>16</t>
  </si>
  <si>
    <t>17</t>
  </si>
  <si>
    <t>18</t>
  </si>
  <si>
    <t>19</t>
  </si>
  <si>
    <t>20</t>
  </si>
  <si>
    <t>21</t>
  </si>
  <si>
    <t>22</t>
  </si>
  <si>
    <t>23</t>
  </si>
  <si>
    <t>24</t>
  </si>
  <si>
    <t>25</t>
  </si>
  <si>
    <t>26</t>
  </si>
  <si>
    <t>27</t>
  </si>
  <si>
    <t>28</t>
  </si>
  <si>
    <t>29</t>
  </si>
  <si>
    <t>30</t>
  </si>
  <si>
    <t>31</t>
  </si>
  <si>
    <t xml:space="preserve">S.S.D.C (TIGERTEX) </t>
  </si>
  <si>
    <t>32</t>
  </si>
  <si>
    <t>33</t>
  </si>
  <si>
    <t>34</t>
  </si>
  <si>
    <t>A,C, E</t>
  </si>
  <si>
    <t>35</t>
  </si>
  <si>
    <t>36</t>
  </si>
  <si>
    <t>37</t>
  </si>
  <si>
    <t>38</t>
  </si>
  <si>
    <t>39</t>
  </si>
  <si>
    <t>40</t>
  </si>
  <si>
    <t>41</t>
  </si>
  <si>
    <t>42</t>
  </si>
  <si>
    <t>43</t>
  </si>
  <si>
    <t>44</t>
  </si>
  <si>
    <t xml:space="preserve">KEWPIE (THAILAND) </t>
  </si>
  <si>
    <t>45</t>
  </si>
  <si>
    <t>46</t>
  </si>
  <si>
    <t>47</t>
  </si>
  <si>
    <t>48</t>
  </si>
  <si>
    <t>49</t>
  </si>
  <si>
    <t>50</t>
  </si>
  <si>
    <t>51</t>
  </si>
  <si>
    <t>52</t>
  </si>
  <si>
    <t>53</t>
  </si>
  <si>
    <t>Beauty salon</t>
  </si>
  <si>
    <t>54</t>
  </si>
  <si>
    <t xml:space="preserve">SRIRACHA BSC BOWLING </t>
  </si>
  <si>
    <t xml:space="preserve">Bowling </t>
  </si>
  <si>
    <t>55</t>
  </si>
  <si>
    <t xml:space="preserve">MIT PATHANA HOME </t>
  </si>
  <si>
    <t xml:space="preserve">          SHOPPING CO., LTD.</t>
  </si>
  <si>
    <t xml:space="preserve">NEW CITY (BANGKOK) PUBLIC </t>
  </si>
  <si>
    <t xml:space="preserve">COMPANY  LIMITED </t>
  </si>
  <si>
    <t>COMPANY LIMITED</t>
  </si>
  <si>
    <t>Embroidery</t>
  </si>
  <si>
    <t>FAR EAST DDB PUBLIC</t>
  </si>
  <si>
    <t xml:space="preserve"> COMPANY LIMITED </t>
  </si>
  <si>
    <t>Rice</t>
  </si>
  <si>
    <t xml:space="preserve">PUBLIC COMPANY LIMITED </t>
  </si>
  <si>
    <t>PRESIDENT  BAKERY PUBLIC</t>
  </si>
  <si>
    <t>Bekery</t>
  </si>
  <si>
    <t>59</t>
  </si>
  <si>
    <t>60</t>
  </si>
  <si>
    <t>61</t>
  </si>
  <si>
    <t>62</t>
  </si>
  <si>
    <t>63</t>
  </si>
  <si>
    <t>64</t>
  </si>
  <si>
    <t>Land development expenses</t>
  </si>
  <si>
    <t xml:space="preserve">                amounting to Baht 98,806,860.00 which was paid on May 22, 2009.</t>
  </si>
  <si>
    <t>equity method is applied and Separated Financial statements</t>
  </si>
  <si>
    <t>Real estate under to buy</t>
  </si>
  <si>
    <t>19. LEGAL RESERVE</t>
  </si>
  <si>
    <t xml:space="preserve">                amounting to Baht 98,806,860.00 which was paid on May 21, 2010.</t>
  </si>
  <si>
    <t>20. GENERAL RESERVE</t>
  </si>
  <si>
    <t xml:space="preserve">21. EXPENSES ANALYZED BY NATURE </t>
  </si>
  <si>
    <t>22. CAPITAL MANAGEMENT</t>
  </si>
  <si>
    <t>23. DIRECTORS' REMUNERATION</t>
  </si>
  <si>
    <t xml:space="preserve">24. MANAGEMENT BENEFIT EXPENSE </t>
  </si>
  <si>
    <t>25.  COMMITMENT AND CONTINGENT LIABILITIES</t>
  </si>
  <si>
    <t>27. TRANSACTION WITH RELATED PARTIES</t>
  </si>
  <si>
    <t>27. TRANSACTION WITH RELATED PARTIES (Continued)</t>
  </si>
  <si>
    <t xml:space="preserve">       and water treatment</t>
  </si>
  <si>
    <t>29. FINANCIAL  INSTRUMENTS  DISCLOSURE</t>
  </si>
  <si>
    <t xml:space="preserve">       29.1  Accounting policies</t>
  </si>
  <si>
    <t xml:space="preserve">       29.2  Management Risk</t>
  </si>
  <si>
    <t xml:space="preserve">       29.3  Interest Rate Risk</t>
  </si>
  <si>
    <t xml:space="preserve">       29.4  Credit Risk</t>
  </si>
  <si>
    <t>29. FINANCIAL  INSTRUMENTS  DISCLOSURE (Continued)</t>
  </si>
  <si>
    <t xml:space="preserve">       29.5  Exchange rate Risk</t>
  </si>
  <si>
    <t xml:space="preserve">       29.6  Fair value of Financial instruments</t>
  </si>
  <si>
    <t>Accounting standards/Financial reporting standards</t>
  </si>
  <si>
    <t>May 26, 2010</t>
  </si>
  <si>
    <t>Presentation of Financial Statements</t>
  </si>
  <si>
    <t>Inventories</t>
  </si>
  <si>
    <t xml:space="preserve">Accounting Policies, Changes in Accounting </t>
  </si>
  <si>
    <t>Estimates and Errors</t>
  </si>
  <si>
    <t xml:space="preserve">Events After the Reporting Period </t>
  </si>
  <si>
    <t>Leases</t>
  </si>
  <si>
    <t xml:space="preserve">Accounting for Government Grants and Disclosure </t>
  </si>
  <si>
    <t>January 1, 2013</t>
  </si>
  <si>
    <t>of Government Assistance</t>
  </si>
  <si>
    <t>Borrowing Costs</t>
  </si>
  <si>
    <t>Related Party Disclosures</t>
  </si>
  <si>
    <t>Consolidated and Separate Financial Statements</t>
  </si>
  <si>
    <t>Investments in Associates</t>
  </si>
  <si>
    <t>Interests in Joint Venture</t>
  </si>
  <si>
    <t>Earnings per Share</t>
  </si>
  <si>
    <t>Interim Financial Reporting</t>
  </si>
  <si>
    <t>Impairment of Assets</t>
  </si>
  <si>
    <t>Provisions, Contingent Liabilities and Contingent Assets</t>
  </si>
  <si>
    <t>Intangible Assets</t>
  </si>
  <si>
    <t>Investment Property</t>
  </si>
  <si>
    <t xml:space="preserve">Non-current Assets Held for Sale and Discontinued </t>
  </si>
  <si>
    <t>Operations</t>
  </si>
  <si>
    <t>Income Taxes</t>
  </si>
  <si>
    <t>Financial Reporting in Hyperinflationary Economies</t>
  </si>
  <si>
    <t>Exploration for and Evaluation of Mineral Resources</t>
  </si>
  <si>
    <t xml:space="preserve">         of 2010, the Company has received such loans repayment in full amount.</t>
  </si>
  <si>
    <t xml:space="preserve">        million for the term of 2 years  at the interest rate of 4.50% per annum,  matured on February 1 and 18, 2010 and in the first quarter</t>
  </si>
  <si>
    <t xml:space="preserve">        MLR - 1.75% per  annum.  The  interest  is payable  on  6 semi-annually by  5 installments of Baht 60  million each.  The principal</t>
  </si>
  <si>
    <t xml:space="preserve">                passed  to  pay dividend  from  the  results of  operation  for the  year 2009  at  Baht 0.20 per share  for 494,034,300 shares, </t>
  </si>
  <si>
    <t xml:space="preserve">       18.2  According to the resolution  of the  General Meeting  of the shareholders  for the year 2009  No. 38  held on April 27, 2009</t>
  </si>
  <si>
    <t xml:space="preserve">                passed   to pay  dividend  from  the results of  operation  for the  year 2008  at  Baht 0.20 per share  for 494,034,300 shares, </t>
  </si>
  <si>
    <t xml:space="preserve">       entitled to receive as employee of the Company.  The allocation  is the responsibility of  the Board of directors.  This transaction </t>
  </si>
  <si>
    <t xml:space="preserve">       Limited Company Act, excluding salaries and related benefits payable to executive director.</t>
  </si>
  <si>
    <t xml:space="preserve">               Directors' remuneration represents the benefits paid to the Company's directors in accordance with Section 90 of the Public </t>
  </si>
  <si>
    <t xml:space="preserve">                 25.1.2  The Company  entered into an  agreement  for  using  trademark  for consumer products with  a foreign company.  </t>
  </si>
  <si>
    <t xml:space="preserve">                 25.1.3  The  Company  made  an  agreement  to  purchase  electricity  current  from  an  affiliated company  for 15 years </t>
  </si>
  <si>
    <t xml:space="preserve">        25.1  The Company  has commitment  which presented  in the  financial statements  in which  the equity method  is applied and </t>
  </si>
  <si>
    <t xml:space="preserve">                 25.1.1  The Company  has commitment  for  letter  of  guarantee  issuance by a commercial  bank   for electricity  usage to</t>
  </si>
  <si>
    <t xml:space="preserve">                             1,741,000.00,  respectively.</t>
  </si>
  <si>
    <t xml:space="preserve">                             Baht  3,114,000.00,   respectively   and  guarantee   the  unfiltered   water  usage   with   East - Water    Resources </t>
  </si>
  <si>
    <t xml:space="preserve">                             This agreements  is  the  reciprocal  contract  which either  of  parties has to perform according to the agreement.</t>
  </si>
  <si>
    <t xml:space="preserve">                             in order  to distribute  to  the  user  in  Industrial  Park  Project-Sriracha.   The  Company  has  to  pay  electricity </t>
  </si>
  <si>
    <t xml:space="preserve">                             expense  according  to  the  contract  and  the  users  have  to  guarantee  to  the  Company   for  electricity  used </t>
  </si>
  <si>
    <t xml:space="preserve">                             according to the size of  transformer, charging  in amount of  Baht 400.00 per 1 KVA. </t>
  </si>
  <si>
    <t xml:space="preserve">                                      As at  December 31, 2009,  there were  56  electricity  users  of  which 46 users guaranteed  their electricity </t>
  </si>
  <si>
    <t>- 21 -</t>
  </si>
  <si>
    <t xml:space="preserve"> - 22 -</t>
  </si>
  <si>
    <t>- 24 -</t>
  </si>
  <si>
    <t xml:space="preserve">The Company  has significant  transaction with  related companies.  These companies  are related  through common </t>
  </si>
  <si>
    <t xml:space="preserve">      similar to other parties.  </t>
  </si>
  <si>
    <t xml:space="preserve">      shareholding or co-shareholders  or directorship.  Those  transaction  are determined  in the normal course  of business as </t>
  </si>
  <si>
    <t xml:space="preserve">The Company and its employees  have jointly estabished a provident fund  on May 30, 1990 in accordance  with the </t>
  </si>
  <si>
    <t xml:space="preserve">      provident  fund  Act  B.E.  2530  and assigned the  authorized manager to manage  this fund  by deducting  the employee's  </t>
  </si>
  <si>
    <t xml:space="preserve">      and  the  Company's  contribution   to the  fund.  The benefits  will  be  entitled  to  the  employees  on their  resignation  in </t>
  </si>
  <si>
    <t xml:space="preserve">The Company  has  policy  for  retirement  of employees  when  they  are  60  years old  and the  Company will  pay </t>
  </si>
  <si>
    <t xml:space="preserve">      retirement  benefit  to its  employees  when they are retired.  The retirement  benefit  will  be pay   at the  rate separated  by </t>
  </si>
  <si>
    <t xml:space="preserve">      qualities  of each  employee in  accordance  with announcement  regarding  to the employees'  retirement  regulation  dated </t>
  </si>
  <si>
    <t xml:space="preserve">      December  20, 1999.  The retirement  benefit payment  should not  less than the amount determined  by the labor law.  The </t>
  </si>
  <si>
    <t xml:space="preserve">      Company  has gradually provided the  reserve for retirement benefit   for the employees who are 55 years old onwards by</t>
  </si>
  <si>
    <t xml:space="preserve">       note no. 4.</t>
  </si>
  <si>
    <t xml:space="preserve">       of operation and  cash  flows.    </t>
  </si>
  <si>
    <t>Significant accounting policies, recognition of measurement  of each items of assets and liabilities  are disclosed in</t>
  </si>
  <si>
    <t>The company may have interest rate risk arises from the fluctuation of the market rate  which affected the results of</t>
  </si>
  <si>
    <t xml:space="preserve">       Company, so no significant loss from debt collection is expected.</t>
  </si>
  <si>
    <t xml:space="preserve">The Company has policy to give credit facilities cautiously  and  most of the debtors have a long time dealt with the </t>
  </si>
  <si>
    <t xml:space="preserve">The Company may have a risk  from the fluctuation in foreign  currencies exchange  rate in its business of royalties,  </t>
  </si>
  <si>
    <t xml:space="preserve">       rate risk since the risk is minimum.</t>
  </si>
  <si>
    <t xml:space="preserve">       loans  from oversea  in which  the Company has not  made  the forward exchange contracts  for hedging  such  exchange </t>
  </si>
  <si>
    <t xml:space="preserve">Most of financial  assets are short - term assets and loans bear the market  interest  rate. The book value of financial  </t>
  </si>
  <si>
    <t xml:space="preserve">       instruments.</t>
  </si>
  <si>
    <t xml:space="preserve">                 TAS 1 (Revised 2009)</t>
  </si>
  <si>
    <t xml:space="preserve">                 TAS 2 (Revised 2009)</t>
  </si>
  <si>
    <t xml:space="preserve">                 TAS 7 (Revised 2009)</t>
  </si>
  <si>
    <t xml:space="preserve">                 TAS 8 (Revised 2009)</t>
  </si>
  <si>
    <t xml:space="preserve">                 TAS 10 (Revised 2009)</t>
  </si>
  <si>
    <t xml:space="preserve">                 TAS 11 (Revised 2009)</t>
  </si>
  <si>
    <t xml:space="preserve">                 TAS 17 (Revised 2009)</t>
  </si>
  <si>
    <t xml:space="preserve">                 TAS 23 (Revised 2009)</t>
  </si>
  <si>
    <t xml:space="preserve">                 TAS 24 (Revised 2009)</t>
  </si>
  <si>
    <t xml:space="preserve">                 TAS 27 (Revised 2009)</t>
  </si>
  <si>
    <t xml:space="preserve">                 TAS 28 (Revised 2009)</t>
  </si>
  <si>
    <t xml:space="preserve">                 TAS 31 (Revised 2009)</t>
  </si>
  <si>
    <t xml:space="preserve">                 TAS 33 (Revised 2009)</t>
  </si>
  <si>
    <t xml:space="preserve">                 TAS 34 (Revised 2009)</t>
  </si>
  <si>
    <t xml:space="preserve">                 TAS 36 (Revised 2009)</t>
  </si>
  <si>
    <t xml:space="preserve">                 TAS 37 (Revised 2009)</t>
  </si>
  <si>
    <t xml:space="preserve">                 TAS 38 (Revised 2009)</t>
  </si>
  <si>
    <t xml:space="preserve">                 TAS 40 (Revised 2009)</t>
  </si>
  <si>
    <t xml:space="preserve">                 TAS 29</t>
  </si>
  <si>
    <t xml:space="preserve"> - 6 -</t>
  </si>
  <si>
    <t>18. DIVIDEND</t>
  </si>
  <si>
    <t xml:space="preserve">                 TAS 20 (Revised 2009)</t>
  </si>
  <si>
    <t>28. EMPLOYEES BENEFIT EXPENSES</t>
  </si>
  <si>
    <t xml:space="preserve">      28.1  Providend fund </t>
  </si>
  <si>
    <t xml:space="preserve">      28.2 Retirement benefit</t>
  </si>
  <si>
    <t xml:space="preserve">                  Framework for the Preparation and Presentation of Financial Statements (Revised 2009)</t>
  </si>
  <si>
    <t xml:space="preserve">                 TAS 12 </t>
  </si>
  <si>
    <t>Financial statements in which equity</t>
  </si>
  <si>
    <t>Financial statements in which equity method</t>
  </si>
  <si>
    <t>Financial statements in which</t>
  </si>
  <si>
    <t>equity method is applied and Separate Financial statements</t>
  </si>
  <si>
    <t>For the three months ended</t>
  </si>
  <si>
    <t>25.  COMMITMENT AND CONTINGENT LIABILITIES (Continued)</t>
  </si>
  <si>
    <t xml:space="preserve">        25.2  The Company has commitment lines with banks,  financial  institutions and  other  companies  for  its  related  parties</t>
  </si>
  <si>
    <t xml:space="preserve">                 as presented in the financial statements in which equity method is  applied  and  separate  financial  statements as </t>
  </si>
  <si>
    <t>26.  SEGMENT FINANCIAL INFORMATION</t>
  </si>
  <si>
    <t xml:space="preserve">       26.1  Financial information is classified by investment and others, rent and services and industrial park in the financial statements in which equity method is applied </t>
  </si>
  <si>
    <t>26. SEGMENT FINANCIAL INFORMATION (Continued)</t>
  </si>
  <si>
    <t>Separate financial statement</t>
  </si>
  <si>
    <t>Financial statements in which equity method is applied</t>
  </si>
  <si>
    <t xml:space="preserve">Electricity for water filtration </t>
  </si>
  <si>
    <t xml:space="preserve">            The financial statements  have been prepared  in conformity with the Accounting  Standards  no. 34  (Revised 2007)</t>
  </si>
  <si>
    <t xml:space="preserve">            The financial statements have been prepared  under the historical cost convention,  except as transaction disclosed in</t>
  </si>
  <si>
    <t xml:space="preserve">     2.1   Saha  Pathana Inter-Holding  Public Company Limited  was registered as a public company limited which is located </t>
  </si>
  <si>
    <t xml:space="preserve">               Branch 1     Located   at   999    Moo  11,    Sukhapiban   8     Road,    Tambon   Nong-Kham,   Amphur  Sriracha, </t>
  </si>
  <si>
    <t xml:space="preserve">               Branch 2     Located  at  1  Moo  5,   Suwannasorn   Road,   Tambon   Non-si,   Amphur  Kabinburi,   Prachinburi </t>
  </si>
  <si>
    <t xml:space="preserve">     statements for the year ended December 31, 2009.</t>
  </si>
  <si>
    <t xml:space="preserve">               As at December 31, 2009,  the Company has loans  to Pitakkij Co., Ltd.  in the form  of promissory notes  due at </t>
  </si>
  <si>
    <t xml:space="preserve"> - 16 -</t>
  </si>
  <si>
    <t>- 17 -</t>
  </si>
  <si>
    <t xml:space="preserve">               Branch 5     Located  at  269 Moo 15, Tambon Maekasa, Amphur Maesot, Tak Province. </t>
  </si>
  <si>
    <t>Dying</t>
  </si>
  <si>
    <t xml:space="preserve">P.C.B.CENTER CO., LTD. </t>
  </si>
  <si>
    <t xml:space="preserve">                              F  Shareholders or directors are intimate of the Company's directors</t>
  </si>
  <si>
    <t>Separate financial statements</t>
  </si>
  <si>
    <t>- 20 -</t>
  </si>
  <si>
    <t>Leather cloth</t>
  </si>
  <si>
    <t xml:space="preserve">      13.1  Land in Saha group industrial parks  are as follows :</t>
  </si>
  <si>
    <t>Waste water treatment income</t>
  </si>
  <si>
    <t>equity method is applied and</t>
  </si>
  <si>
    <t xml:space="preserve">               Less  Allowance for doubtful accounts</t>
  </si>
  <si>
    <t xml:space="preserve">             at 757/10  Soi Pradoo 1, Sathupradit Road, Bangpongpang, Yannawa, Bangkok with 5 branches as follows :</t>
  </si>
  <si>
    <t>Effective date</t>
  </si>
  <si>
    <t>January 1, 2011</t>
  </si>
  <si>
    <t>- 18 -</t>
  </si>
  <si>
    <t xml:space="preserve"> - 23 -</t>
  </si>
  <si>
    <t>- 25 -</t>
  </si>
  <si>
    <t>- 26 -</t>
  </si>
  <si>
    <t>Sale</t>
  </si>
  <si>
    <t xml:space="preserve">DOME COMPOSITES </t>
  </si>
  <si>
    <t>Cars</t>
  </si>
  <si>
    <t>Composite</t>
  </si>
  <si>
    <t xml:space="preserve">PRESIDENT RICE PRODUCT </t>
  </si>
  <si>
    <t>KYOSHUN CO.,  LTD.</t>
  </si>
  <si>
    <t xml:space="preserve">          Increase</t>
  </si>
  <si>
    <t xml:space="preserve">          Decrease</t>
  </si>
  <si>
    <t xml:space="preserve">     (Less) Provision for impairment loss</t>
  </si>
  <si>
    <t>56</t>
  </si>
  <si>
    <t>The significant expenses analyzed by nature are as follows:</t>
  </si>
  <si>
    <t xml:space="preserve">     Paid - up share capital  </t>
  </si>
  <si>
    <t xml:space="preserve">Paid - up share capital </t>
  </si>
  <si>
    <t xml:space="preserve">Percentage of  investment </t>
  </si>
  <si>
    <t>O.C.C PLC.</t>
  </si>
  <si>
    <r>
      <t xml:space="preserve">                  </t>
    </r>
    <r>
      <rPr>
        <u val="single"/>
        <sz val="16"/>
        <rFont val="AngsanaUPC"/>
        <family val="1"/>
      </rPr>
      <t xml:space="preserve">Less </t>
    </r>
    <r>
      <rPr>
        <sz val="16"/>
        <rFont val="AngsanaUPC"/>
        <family val="1"/>
      </rPr>
      <t xml:space="preserve"> Current portion of long - term debt</t>
    </r>
  </si>
  <si>
    <t xml:space="preserve">                  Long - term loans - net</t>
  </si>
  <si>
    <t>(Baht : Thousand )</t>
  </si>
  <si>
    <t xml:space="preserve">                                   Cholburi Province</t>
  </si>
  <si>
    <t xml:space="preserve">               Accrued income from related parties - net</t>
  </si>
  <si>
    <t xml:space="preserve">     Add  Unrealized gain (loss) from adjust fair value</t>
  </si>
  <si>
    <t xml:space="preserve">    As at December 31, 2009</t>
  </si>
  <si>
    <t xml:space="preserve">         Purchases</t>
  </si>
  <si>
    <t xml:space="preserve">         Amortization </t>
  </si>
  <si>
    <t xml:space="preserve">                     Bank overdrafts</t>
  </si>
  <si>
    <t xml:space="preserve">                     Loans from banks</t>
  </si>
  <si>
    <t>- 14 -</t>
  </si>
  <si>
    <t>- 15 -</t>
  </si>
  <si>
    <t xml:space="preserve">       general reserve without the objectives indication.</t>
  </si>
  <si>
    <t xml:space="preserve">       and all persons in positions comparable to these fourth executive levels consist of salaries, bonus, retirement benefit and meeting </t>
  </si>
  <si>
    <t xml:space="preserve">      Benefit expenses paid to chief executive officer, the next four executive levels immediately below that chief executive officer</t>
  </si>
  <si>
    <t xml:space="preserve">       allowance.</t>
  </si>
  <si>
    <t xml:space="preserve">     10.2  General investment (continued)</t>
  </si>
  <si>
    <t xml:space="preserve">      regarding  the preparation  and presentation of financial  reporting  under  the Securities  and  Exchange Act B.E. 2535</t>
  </si>
  <si>
    <t xml:space="preserve">                In 2009,  the  Company  entered  into  loans  agreement  with  a  commercial  bank of Baht 300 million at  the  interest  rate of </t>
  </si>
  <si>
    <t xml:space="preserve">        repayment will begin on January 29, 2010 and matured on January 31, 2012.</t>
  </si>
  <si>
    <t xml:space="preserve">     Cost of rental</t>
  </si>
  <si>
    <t xml:space="preserve">     Cost of exhibition</t>
  </si>
  <si>
    <t xml:space="preserve">      "Interim Financial Reporting" (formerly No. 41) for the purpose to provide an update information on the latest complete  </t>
  </si>
  <si>
    <t xml:space="preserve"> is applied and separate financial statements</t>
  </si>
  <si>
    <t xml:space="preserve">SUN 108 CO., LTD. </t>
  </si>
  <si>
    <t xml:space="preserve">THE GRAND U.B. CO.,LTD. </t>
  </si>
  <si>
    <t xml:space="preserve">WINSOR PARK AND GOLF  </t>
  </si>
  <si>
    <t xml:space="preserve">          CLUB CO., LTD. </t>
  </si>
  <si>
    <t>Loans from related persons</t>
  </si>
  <si>
    <t xml:space="preserve">     repayment in full amount.</t>
  </si>
  <si>
    <t>4.  ACCOUNTING POLICY</t>
  </si>
  <si>
    <t>Cost :</t>
  </si>
  <si>
    <t>Net book value</t>
  </si>
  <si>
    <t>Trademark</t>
  </si>
  <si>
    <t xml:space="preserve"> The details are as follows :</t>
  </si>
  <si>
    <t>be  traded in the SET,  is calculated from  the bid price as at  the balance sheet date of  the Stock Exchange of  Thailand).</t>
  </si>
  <si>
    <t xml:space="preserve">          Fair value  of investment  in associated  companies (only associated  companies  in  which  the  equity  securities can  </t>
  </si>
  <si>
    <t xml:space="preserve">                 follows:</t>
  </si>
  <si>
    <t xml:space="preserve">               Branch 3     Located  at 189  Moo 15,  By-Pass  Lamphun-Pasang  Road, Amphur  Mueng, Lamphun Province</t>
  </si>
  <si>
    <t xml:space="preserve"> - 4 -</t>
  </si>
  <si>
    <t xml:space="preserve"> - 5 -</t>
  </si>
  <si>
    <t>FIVE STAR PLUS CO.,  LTD.</t>
  </si>
  <si>
    <t>- 7 -</t>
  </si>
  <si>
    <t>- 8 -</t>
  </si>
  <si>
    <t>- 9 -</t>
  </si>
  <si>
    <t xml:space="preserve">               Disposal or amortization</t>
  </si>
  <si>
    <t xml:space="preserve">     Cost of electricity </t>
  </si>
  <si>
    <t xml:space="preserve">     Employees benefit expenses</t>
  </si>
  <si>
    <t xml:space="preserve">     Depreciation and amortization </t>
  </si>
  <si>
    <t xml:space="preserve">     Premises and equipment expenses</t>
  </si>
  <si>
    <t>- 19 -</t>
  </si>
  <si>
    <t>Computer software</t>
  </si>
  <si>
    <t>LION CORPORATION (JAPAN)</t>
  </si>
  <si>
    <t xml:space="preserve">               PITAKKIJ CO., LTD.</t>
  </si>
  <si>
    <t>A,B,C,D,E</t>
  </si>
  <si>
    <t xml:space="preserve">                Note :-  Relationship</t>
  </si>
  <si>
    <t xml:space="preserve">                              A  Shareholding by the Company</t>
  </si>
  <si>
    <t xml:space="preserve">                              B  Directorship</t>
  </si>
  <si>
    <t xml:space="preserve">                              C  Guaranteed by the Company</t>
  </si>
  <si>
    <t xml:space="preserve">                              D  Loan given by the Company</t>
  </si>
  <si>
    <t xml:space="preserve">                              E  Inter - company trading</t>
  </si>
  <si>
    <t xml:space="preserve">      10.1  Investment in securities available for sales</t>
  </si>
  <si>
    <t>- 11 -</t>
  </si>
  <si>
    <t>- 13 -</t>
  </si>
  <si>
    <t xml:space="preserve">                   Total</t>
  </si>
  <si>
    <t xml:space="preserve">                     The Company will charge the fees from guarantee at the rate 0.5 - 1% of credit lines by collecting at the rate of 0.5% </t>
  </si>
  <si>
    <t xml:space="preserve">     Accumulated depreciation</t>
  </si>
  <si>
    <t xml:space="preserve">     Provision for impairment</t>
  </si>
  <si>
    <t xml:space="preserve">         Less  Current portion of long - term debts</t>
  </si>
  <si>
    <t xml:space="preserve">         Long - term loans from related person - net</t>
  </si>
  <si>
    <t xml:space="preserve">(Unit : Baht) </t>
  </si>
  <si>
    <t xml:space="preserve">               Branch 4     Located  at  196 Moo 11, Tambon Wangdan, Amphur Kabinburi, Prachinburi Province. </t>
  </si>
  <si>
    <t>9.  INVESTMENT IN ASSOCIATED COMPANIES</t>
  </si>
  <si>
    <t>F  Shareholders or directors are intimate of the Company's directors</t>
  </si>
  <si>
    <t xml:space="preserve">        </t>
  </si>
  <si>
    <t xml:space="preserve">     Total investment in associated companies </t>
  </si>
  <si>
    <t xml:space="preserve">     Segment liabilities</t>
  </si>
  <si>
    <t xml:space="preserve">     Non-segment liabilities</t>
  </si>
  <si>
    <t xml:space="preserve">     Total liabilities</t>
  </si>
  <si>
    <t>Facility income</t>
  </si>
  <si>
    <t>INTERNATIONAL LABORATORIES CORP., LTD.</t>
  </si>
  <si>
    <t>THAI KAMAYA CO., LTD.</t>
  </si>
  <si>
    <t>Center</t>
  </si>
  <si>
    <t>SHISEIDO PROFESSIONAL</t>
  </si>
  <si>
    <t>Director' s near relative</t>
  </si>
  <si>
    <t>SIAM DCM CO., LTD.</t>
  </si>
  <si>
    <t>Rent and services</t>
  </si>
  <si>
    <t>Company names</t>
  </si>
  <si>
    <t>Company  names</t>
  </si>
  <si>
    <t xml:space="preserve">          Assets/Liabilities</t>
  </si>
  <si>
    <t>Accrued income</t>
  </si>
  <si>
    <t>Other  payables</t>
  </si>
  <si>
    <t>Accrued interest</t>
  </si>
  <si>
    <t>Guarantee income</t>
  </si>
  <si>
    <t>Electricity and steam income</t>
  </si>
  <si>
    <t>Royalties income</t>
  </si>
  <si>
    <t>Consulting income</t>
  </si>
  <si>
    <t>Rental income</t>
  </si>
  <si>
    <t>Water income</t>
  </si>
  <si>
    <t>Interest income</t>
  </si>
  <si>
    <t>Dividend income</t>
  </si>
  <si>
    <t>Other income</t>
  </si>
  <si>
    <t xml:space="preserve">               Total investment - other companies</t>
  </si>
  <si>
    <t>A, B, C, D, E</t>
  </si>
  <si>
    <t xml:space="preserve">                    B  Directorship</t>
  </si>
  <si>
    <t>THAI TOMADO CO., LTD.</t>
  </si>
  <si>
    <t xml:space="preserve">S&amp;J INTERNATIONAL </t>
  </si>
  <si>
    <t xml:space="preserve">       ENTERPRISE PLC.</t>
  </si>
  <si>
    <t xml:space="preserve">     Total investment in securities available for sales - related parties</t>
  </si>
  <si>
    <t xml:space="preserve">     Total general investment - related parties</t>
  </si>
  <si>
    <t xml:space="preserve">                     Total investment - related parties</t>
  </si>
  <si>
    <t>THAI NAXIS CO., LTD.</t>
  </si>
  <si>
    <t>A, B, C, E</t>
  </si>
  <si>
    <t>A, B</t>
  </si>
  <si>
    <t>Accumulated amortization of expenses</t>
  </si>
  <si>
    <t>String, weave</t>
  </si>
  <si>
    <t xml:space="preserve">      13.2  Other land are detailed as follows:</t>
  </si>
  <si>
    <t>16.  LONG - TERM LOANS FROM RELATED PERSONS</t>
  </si>
  <si>
    <t>17.  LONG-TERM LOANS - NET</t>
  </si>
  <si>
    <t xml:space="preserve">       is recorded in expenses account. </t>
  </si>
  <si>
    <t xml:space="preserve">               Cash on hand</t>
  </si>
  <si>
    <t xml:space="preserve">               Current accounts</t>
  </si>
  <si>
    <t xml:space="preserve">               Savings deposit</t>
  </si>
  <si>
    <t xml:space="preserve">SAHACOGEN (CHONBURI) </t>
  </si>
  <si>
    <t xml:space="preserve">TIGER DISTRIBUTION AND </t>
  </si>
  <si>
    <t>- 10 -</t>
  </si>
  <si>
    <t>Women's wear</t>
  </si>
  <si>
    <t>Woven lining</t>
  </si>
  <si>
    <t>Cubic</t>
  </si>
  <si>
    <t>Printing</t>
  </si>
  <si>
    <t xml:space="preserve">Type of </t>
  </si>
  <si>
    <t>business</t>
  </si>
  <si>
    <t>Cosmetic</t>
  </si>
  <si>
    <t>Consumer</t>
  </si>
  <si>
    <t>product</t>
  </si>
  <si>
    <t>products</t>
  </si>
  <si>
    <t>Sock</t>
  </si>
  <si>
    <t xml:space="preserve">     (Add) Unrealized gain from adjust fair value</t>
  </si>
  <si>
    <t xml:space="preserve">BANGKOK ATHLETIC </t>
  </si>
  <si>
    <t xml:space="preserve">       CO., LTD.</t>
  </si>
  <si>
    <t xml:space="preserve">SRIRACHA TRANSPORT </t>
  </si>
  <si>
    <t xml:space="preserve">THAI TAKEDA LACE </t>
  </si>
  <si>
    <t xml:space="preserve">TOTAL WAY IMAGE </t>
  </si>
  <si>
    <t xml:space="preserve">GRAND STAR INDUSTRY </t>
  </si>
  <si>
    <t xml:space="preserve">INTERNATIONAL COMMERCIAL </t>
  </si>
  <si>
    <t xml:space="preserve">PATTAYA MANUFACTURING </t>
  </si>
  <si>
    <t>Sport ware</t>
  </si>
  <si>
    <t>Transportation</t>
  </si>
  <si>
    <t>Glass</t>
  </si>
  <si>
    <t>Accessories</t>
  </si>
  <si>
    <t>Direct sale</t>
  </si>
  <si>
    <t>appliances</t>
  </si>
  <si>
    <t xml:space="preserve">       ELECTRONICS CO., LTD.</t>
  </si>
  <si>
    <t xml:space="preserve">THAI SUMSUNG  </t>
  </si>
  <si>
    <t xml:space="preserve">Electrical </t>
  </si>
  <si>
    <t xml:space="preserve">BETTER WAY (THAILAND) </t>
  </si>
  <si>
    <t xml:space="preserve">BANGKOK TOKYO SOCKS </t>
  </si>
  <si>
    <t xml:space="preserve">THAI SPORT GARMENT </t>
  </si>
  <si>
    <t xml:space="preserve">NISSIN FOODS </t>
  </si>
  <si>
    <t xml:space="preserve">          As at December 31, 2009</t>
  </si>
  <si>
    <t>December 31, 2009</t>
  </si>
  <si>
    <t>58</t>
  </si>
  <si>
    <t>SHALDAN (THAILAND) CO.,LTD.</t>
  </si>
  <si>
    <t xml:space="preserve">             The Federation of Accounting Professions notifacation requires the permutation of Thai Accounting Standards (TAS)</t>
  </si>
  <si>
    <t xml:space="preserve">       to directors in the amount  not exceeding Baht 10.00  million per annum  excluding compensations  or benefits that directors are </t>
  </si>
  <si>
    <t xml:space="preserve">     Associated companies:</t>
  </si>
  <si>
    <t xml:space="preserve">       (THAILAND) CO., LTD.</t>
  </si>
  <si>
    <t xml:space="preserve">VALUE ADDED TEXTILE </t>
  </si>
  <si>
    <t xml:space="preserve">THAI CUBIC TECHNOLOGY </t>
  </si>
  <si>
    <t>SUNRISE GARMENT CO., LTD.</t>
  </si>
  <si>
    <t>SUNLOTS ENTERPRISE</t>
  </si>
  <si>
    <t xml:space="preserve">          FACTORING  PLC.</t>
  </si>
  <si>
    <t>THAI MEDICAL CENTER  PLC.</t>
  </si>
  <si>
    <t xml:space="preserve">          SERVICE  PLC.</t>
  </si>
  <si>
    <t xml:space="preserve">            Y 30,000</t>
  </si>
  <si>
    <t xml:space="preserve">           Y 30,000</t>
  </si>
  <si>
    <t>2010</t>
  </si>
  <si>
    <t xml:space="preserve">               According to the 39 th General Shareholders' meeting for the year 2010 held on April 26, 2010, pased to pay remuneration </t>
  </si>
  <si>
    <t xml:space="preserve">                             usage by commercial bank amount of Baht 96,454,000.00, 6 users guaranteed by cash amount of Baht 822,000.00 </t>
  </si>
  <si>
    <t xml:space="preserve">                             and the remaining 4 users guaranteed by commercial bank and cash total amount of Baht 10,130,000.00. </t>
  </si>
  <si>
    <t xml:space="preserve">ADVANCE MICRO TECH </t>
  </si>
  <si>
    <t>Spining</t>
  </si>
  <si>
    <t>Socks</t>
  </si>
  <si>
    <t>Cotton towels</t>
  </si>
  <si>
    <t>Gewing gum</t>
  </si>
  <si>
    <t>Electronic</t>
  </si>
  <si>
    <t>Medicines</t>
  </si>
  <si>
    <t xml:space="preserve">OSOTH INTER. LABORATORIES </t>
  </si>
  <si>
    <t xml:space="preserve">Plastic </t>
  </si>
  <si>
    <t>injection</t>
  </si>
  <si>
    <t>electronics</t>
  </si>
  <si>
    <t xml:space="preserve">SIAM SAMSUNG ASSURANCE </t>
  </si>
  <si>
    <t>Insurance</t>
  </si>
  <si>
    <t>Medical</t>
  </si>
  <si>
    <t xml:space="preserve">       PLC.</t>
  </si>
  <si>
    <t>current</t>
  </si>
  <si>
    <t xml:space="preserve">     Total</t>
  </si>
  <si>
    <t xml:space="preserve">     (Less)  Provision for impairment loss</t>
  </si>
  <si>
    <t xml:space="preserve">PEOPLES GARMENT PUBLIC </t>
  </si>
  <si>
    <t xml:space="preserve">NEW PLUS KNITTING PUBLIC </t>
  </si>
  <si>
    <t xml:space="preserve">       PUBLIC COMPANY </t>
  </si>
  <si>
    <t xml:space="preserve">THAI TORE TEXTILEMILLED </t>
  </si>
  <si>
    <t xml:space="preserve">SAHA UNION PUBLIC </t>
  </si>
  <si>
    <t xml:space="preserve">UNION PIONEER PUBLIC </t>
  </si>
  <si>
    <t xml:space="preserve">NATION MULTIMEDIA GROUP </t>
  </si>
  <si>
    <t xml:space="preserve">       LIMITED</t>
  </si>
  <si>
    <t xml:space="preserve">     Total investment in securities available for sales - other companies</t>
  </si>
  <si>
    <t xml:space="preserve">Consumer </t>
  </si>
  <si>
    <t>Advertising</t>
  </si>
  <si>
    <t xml:space="preserve">SAHA UBOL NAKORN </t>
  </si>
  <si>
    <t xml:space="preserve">INTERNATIONAL LEATHER </t>
  </si>
  <si>
    <t xml:space="preserve">       FASHION CO., LTD.</t>
  </si>
  <si>
    <t xml:space="preserve">SAHA RATTANA NAKORN </t>
  </si>
  <si>
    <t xml:space="preserve">THAI SANWA FOODS </t>
  </si>
  <si>
    <t xml:space="preserve">       INDUSTRIAL CO., LTD.</t>
  </si>
  <si>
    <t>development</t>
  </si>
  <si>
    <t>Leather</t>
  </si>
  <si>
    <t>Leasing</t>
  </si>
  <si>
    <t>Milk</t>
  </si>
  <si>
    <t>Label</t>
  </si>
  <si>
    <t>Sauce</t>
  </si>
  <si>
    <t xml:space="preserve">MOLTEN ASIA POLYMER </t>
  </si>
  <si>
    <t xml:space="preserve">      Less  Provision for impairment loss</t>
  </si>
  <si>
    <t xml:space="preserve">      Less  Provision for impairment loss </t>
  </si>
  <si>
    <t xml:space="preserve">           Revenues</t>
  </si>
  <si>
    <t xml:space="preserve">       PRODUCTS CO., LTD.</t>
  </si>
  <si>
    <t xml:space="preserve">INTERNATION KNITING MILLS </t>
  </si>
  <si>
    <t xml:space="preserve">MOLTEN (THAILAND) </t>
  </si>
  <si>
    <t>15. OVERDRAFTS AND LOANS FROM FINANCIAL INSTITUTIONS</t>
  </si>
  <si>
    <r>
      <t xml:space="preserve">                  Long - term loans</t>
    </r>
  </si>
  <si>
    <t xml:space="preserve">       structure to be properly appropriated.</t>
  </si>
  <si>
    <t xml:space="preserve">               The objective of  financial management of  the Company are  to maintain the continuity of operation capability and capital</t>
  </si>
  <si>
    <t>- 27 -</t>
  </si>
  <si>
    <t xml:space="preserve"> of such company until the investments value to be zero. </t>
  </si>
  <si>
    <t xml:space="preserve">    and to sell contract</t>
  </si>
  <si>
    <t>Cost of  sale immovable</t>
  </si>
  <si>
    <t>AS AT DECEMBER 31, 2010  (UNAUDITED/REVIEWED ONLY)</t>
  </si>
  <si>
    <t xml:space="preserve">               Accrued income from related parties which reclassified by aging as at December 31, 2010 and  2009</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</si>
</sst>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63" formatCode="t&quot;฿&quot;#,##0_);\(t&quot;฿&quot;#,##0\)"/>
    <numFmt numFmtId="64" formatCode="t&quot;฿&quot;#,##0_);[Red]\(t&quot;฿&quot;#,##0\)"/>
    <numFmt numFmtId="65" formatCode="t&quot;฿&quot;#,##0.00_);\(t&quot;฿&quot;#,##0.00\)"/>
    <numFmt numFmtId="66" formatCode="t&quot;฿&quot;#,##0.00_);[Red]\(t&quot;฿&quot;#,##0.00\)"/>
    <numFmt numFmtId="187" formatCode="\t&quot;฿&quot;#,##0_);\(\t&quot;฿&quot;#,##0\)"/>
    <numFmt numFmtId="188" formatCode="\t&quot;฿&quot;#,##0_);[Red]\(\t&quot;฿&quot;#,##0\)"/>
    <numFmt numFmtId="189" formatCode="\t&quot;฿&quot;#,##0.00_);\(\t&quot;฿&quot;#,##0.00\)"/>
    <numFmt numFmtId="190" formatCode="\t&quot;฿&quot;#,##0.00_);[Red]\(\t&quot;฿&quot;#,##0.00\)"/>
    <numFmt numFmtId="191" formatCode="&quot;$&quot;#,##0_);\(&quot;$&quot;#,##0\)"/>
    <numFmt numFmtId="192" formatCode="&quot;$&quot;#,##0_);[Red]\(&quot;$&quot;#,##0\)"/>
    <numFmt numFmtId="193" formatCode="&quot;$&quot;#,##0.00_);\(&quot;$&quot;#,##0.00\)"/>
    <numFmt numFmtId="194" formatCode="&quot;$&quot;#,##0.00_);[Red]\(&quot;$&quot;#,##0.00\)"/>
    <numFmt numFmtId="195" formatCode="_(&quot;$&quot;* #,##0_);_(&quot;$&quot;* \(#,##0\);_(&quot;$&quot;* &quot;-&quot;_);_(@_)"/>
    <numFmt numFmtId="196" formatCode="_(* #,##0_);_(* \(#,##0\);_(* &quot;-&quot;_);_(@_)"/>
    <numFmt numFmtId="197" formatCode="_(&quot;$&quot;* #,##0.00_);_(&quot;$&quot;* \(#,##0.00\);_(&quot;$&quot;* &quot;-&quot;??_);_(@_)"/>
    <numFmt numFmtId="198" formatCode="_(* #,##0.00_);_(* \(#,##0.00\);_(* &quot;-&quot;??_);_(@_)"/>
    <numFmt numFmtId="199" formatCode="\t&quot;$&quot;#,##0_);\(\t&quot;$&quot;#,##0\)"/>
    <numFmt numFmtId="200" formatCode="\t&quot;$&quot;#,##0_);[Red]\(\t&quot;$&quot;#,##0\)"/>
    <numFmt numFmtId="201" formatCode="\t&quot;$&quot;#,##0.00_);\(\t&quot;$&quot;#,##0.00\)"/>
    <numFmt numFmtId="202" formatCode="\t&quot;$&quot;#,##0.00_);[Red]\(\t&quot;$&quot;#,##0.00\)"/>
    <numFmt numFmtId="203" formatCode="#,##0_);[Red]\(#,##0.00\)"/>
    <numFmt numFmtId="204" formatCode="#,##0.00_);[Black]\(#,##0.00\)\ "/>
    <numFmt numFmtId="205" formatCode="#,##0_);[Black]\(#,##0\)"/>
    <numFmt numFmtId="206" formatCode="#,##0\);\(#,##0\)"/>
    <numFmt numFmtId="207" formatCode="#,##0\ ;[Red]\(#,##0\)"/>
    <numFmt numFmtId="208" formatCode="#,##0.00\ ;[Red]\(#,##0.00\)"/>
    <numFmt numFmtId="209" formatCode="#,##0.00_);[Red]\(#,##0.0\)"/>
    <numFmt numFmtId="210" formatCode="#,##0.00\ ;\(#,##0.00\)"/>
    <numFmt numFmtId="211" formatCode="#,##0.00_);[Blue]\(#,##0.00\)"/>
    <numFmt numFmtId="212" formatCode="#,##0_);[Blue]\(#,##0\)"/>
    <numFmt numFmtId="213" formatCode="##,##0.00_);\(#,##0.00\)"/>
    <numFmt numFmtId="214" formatCode="_-* #,##0_-;\-* #,##0_-;_-* &quot;-&quot;??_-;_-@_-"/>
    <numFmt numFmtId="215" formatCode="#,##0.00_);\(#,##0.0000\)"/>
    <numFmt numFmtId="216" formatCode="##,##0_);\(#,##0\)"/>
    <numFmt numFmtId="217" formatCode="#,##0_);\(#,###\)"/>
    <numFmt numFmtId="218" formatCode="#,##0_);\(#,##0.00\)"/>
    <numFmt numFmtId="219" formatCode="#,##0.00_ ;\-#,##0.00\ "/>
    <numFmt numFmtId="220" formatCode="\(#,##0.00\)"/>
    <numFmt numFmtId="221" formatCode="\t&quot;฿&quot;#,##0.00_);\(#,##0.00\)"/>
    <numFmt numFmtId="222" formatCode="###0.00_);[Red]\(###0.00\)"/>
    <numFmt numFmtId="223" formatCode="[$-101041E]d\ mmmm\ yyyy;@"/>
    <numFmt numFmtId="224" formatCode="[$-1010409]d\ mmmm\ yyyy;@"/>
    <numFmt numFmtId="225" formatCode="#,##0;\(#,##0\)"/>
    <numFmt numFmtId="226" formatCode="_-* #,##0.000_-;\-* #,##0.000_-;_-* &quot;-&quot;??_-;_-@_-"/>
    <numFmt numFmtId="227" formatCode="#,##0.00;\(#,##0.00\)"/>
    <numFmt numFmtId="228" formatCode="#,##0.00\);\(#,##0.00\)"/>
    <numFmt numFmtId="229" formatCode="#,##0.0_);\(#,##0.00\)"/>
    <numFmt numFmtId="230" formatCode="_(* #,##0.00_);_(* \(#,##0.00\);_(* &quot;-&quot;_);_(@_)"/>
    <numFmt numFmtId="231" formatCode="B1mmm\-yy"/>
    <numFmt numFmtId="232" formatCode="##,##0.0_);\(#,##0.0\)"/>
    <numFmt numFmtId="233" formatCode="_-* #,##0.0000_-;\-* #,##0.0000_-;_-* &quot;-&quot;??_-;_-@_-"/>
    <numFmt numFmtId="234" formatCode="_-* #,##0.00000_-;\-* #,##0.00000_-;_-* &quot;-&quot;??_-;_-@_-"/>
    <numFmt numFmtId="235" formatCode="_-* #,##0.000000_-;\-* #,##0.000000_-;_-* &quot;-&quot;??_-;_-@_-"/>
    <numFmt numFmtId="236" formatCode="_-* #,##0.0000000_-;\-* #,##0.0000000_-;_-* &quot;-&quot;??_-;_-@_-"/>
    <numFmt numFmtId="237" formatCode="#,##0.00_);\(#,##0.000\)"/>
    <numFmt numFmtId="238" formatCode="#,##0.0_);\(#,###.0\)"/>
    <numFmt numFmtId="239" formatCode="#,##0.00_);\(#,###.00\)"/>
    <numFmt numFmtId="240" formatCode="#,##0.0_);\(#,##0.000\)"/>
    <numFmt numFmtId="241" formatCode="\t&quot;฿&quot;#,##0.00\);\(#,##0.00\)"/>
    <numFmt numFmtId="242" formatCode="#,##0.00_);[Black]\(#,##0.00\)"/>
    <numFmt numFmtId="243" formatCode="#,##0.00_)"/>
    <numFmt numFmtId="244" formatCode="#,##0.00_);[Blue]\(#,##0.0000\)"/>
    <numFmt numFmtId="245" formatCode="_-* #,##0.00_-;\(#,##0.00\);_-* &quot;-&quot;??_-;_-@_-"/>
    <numFmt numFmtId="246" formatCode="#,##0.00_);[Red]\(#,##0.0000\)"/>
    <numFmt numFmtId="247" formatCode="t&quot;฿&quot;#,##0.00\);\(#,##0.00\)"/>
    <numFmt numFmtId="248" formatCode="#,##0.000_);\(#,##0.00000\)"/>
    <numFmt numFmtId="249" formatCode="#,##0.0000_);\(#,##0.000000\)"/>
    <numFmt numFmtId="250" formatCode="##,##0.00_)"/>
  </numFmts>
  <fonts count="48">
    <font>
      <sz val="14"/>
      <name val="Cordia New"/>
      <family val="0"/>
    </font>
    <font>
      <sz val="12"/>
      <name val="Helv"/>
      <family val="0"/>
    </font>
    <font>
      <sz val="16"/>
      <name val="AngsanaUPC"/>
      <family val="1"/>
    </font>
    <font>
      <b/>
      <sz val="16"/>
      <name val="AngsanaUPC"/>
      <family val="1"/>
    </font>
    <font>
      <sz val="16"/>
      <color indexed="15"/>
      <name val="AngsanaUPC"/>
      <family val="1"/>
    </font>
    <font>
      <u val="single"/>
      <sz val="16"/>
      <name val="AngsanaUPC"/>
      <family val="1"/>
    </font>
    <font>
      <sz val="16"/>
      <name val="Cordia New"/>
      <family val="2"/>
    </font>
    <font>
      <sz val="14"/>
      <name val="AngsanaUPC"/>
      <family val="1"/>
    </font>
    <font>
      <b/>
      <sz val="14"/>
      <name val="AngsanaUPC"/>
      <family val="1"/>
    </font>
    <font>
      <sz val="12"/>
      <name val="AngsanaUPC"/>
      <family val="1"/>
    </font>
    <font>
      <sz val="14"/>
      <name val="Angsana New"/>
      <family val="1"/>
    </font>
    <font>
      <b/>
      <sz val="12"/>
      <name val="AngsanaUPC"/>
      <family val="1"/>
    </font>
    <font>
      <sz val="11"/>
      <name val="AngsanaUPC"/>
      <family val="1"/>
    </font>
    <font>
      <b/>
      <sz val="13"/>
      <name val="AngsanaUPC"/>
      <family val="1"/>
    </font>
    <font>
      <sz val="13"/>
      <name val="AngsanaUPC"/>
      <family val="1"/>
    </font>
    <font>
      <u val="single"/>
      <sz val="13.3"/>
      <color indexed="12"/>
      <name val="Cordia New"/>
      <family val="2"/>
    </font>
    <font>
      <u val="single"/>
      <sz val="13.3"/>
      <color indexed="36"/>
      <name val="Cordia New"/>
      <family val="2"/>
    </font>
    <font>
      <sz val="8"/>
      <name val="Cordia New"/>
      <family val="2"/>
    </font>
    <font>
      <sz val="12"/>
      <name val="Angsana New"/>
      <family val="1"/>
    </font>
    <font>
      <sz val="16"/>
      <name val="Angsana New"/>
      <family val="1"/>
    </font>
    <font>
      <b/>
      <sz val="16"/>
      <name val="Angsana New"/>
      <family val="1"/>
    </font>
    <font>
      <sz val="10"/>
      <name val="Arial"/>
      <family val="2"/>
    </font>
    <font>
      <b/>
      <sz val="16"/>
      <color indexed="8"/>
      <name val="AngsanaUPC"/>
      <family val="1"/>
    </font>
    <font>
      <sz val="11.5"/>
      <name val="AngsanaUPC"/>
      <family val="1"/>
    </font>
    <font>
      <u val="single"/>
      <sz val="16"/>
      <name val="Angsana New"/>
      <family val="1"/>
    </font>
    <font>
      <sz val="14"/>
      <name val="BrowalliaUPC"/>
      <family val="2"/>
    </font>
    <font>
      <sz val="14.5"/>
      <name val="AngsanaUPC"/>
      <family val="1"/>
    </font>
    <font>
      <sz val="16"/>
      <color indexed="10"/>
      <name val="AngsanaUPC"/>
      <family val="1"/>
    </font>
    <font>
      <sz val="15"/>
      <name val="Angsana New"/>
      <family val="1"/>
    </font>
    <font>
      <b/>
      <sz val="11"/>
      <name val="AngsanaUPC"/>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4"/>
      <color indexed="8"/>
      <name val="AngsanaUPC"/>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18">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style="double"/>
      <bottom style="double"/>
    </border>
    <border>
      <left>
        <color indexed="63"/>
      </left>
      <right>
        <color indexed="63"/>
      </right>
      <top style="thin"/>
      <bottom style="thin"/>
    </border>
    <border>
      <left>
        <color indexed="63"/>
      </left>
      <right>
        <color indexed="63"/>
      </right>
      <top>
        <color indexed="63"/>
      </top>
      <bottom style="double"/>
    </border>
  </borders>
  <cellStyleXfs count="10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2" borderId="0" applyNumberFormat="0" applyBorder="0" applyAlignment="0" applyProtection="0"/>
    <xf numFmtId="0" fontId="30" fillId="5" borderId="0" applyNumberFormat="0" applyBorder="0" applyAlignment="0" applyProtection="0"/>
    <xf numFmtId="0" fontId="30" fillId="4" borderId="0" applyNumberFormat="0" applyBorder="0" applyAlignment="0" applyProtection="0"/>
    <xf numFmtId="0" fontId="30" fillId="6" borderId="0" applyNumberFormat="0" applyBorder="0" applyAlignment="0" applyProtection="0"/>
    <xf numFmtId="0" fontId="30" fillId="3" borderId="0" applyNumberFormat="0" applyBorder="0" applyAlignment="0" applyProtection="0"/>
    <xf numFmtId="0" fontId="30" fillId="7" borderId="0" applyNumberFormat="0" applyBorder="0" applyAlignment="0" applyProtection="0"/>
    <xf numFmtId="0" fontId="30" fillId="6" borderId="0" applyNumberFormat="0" applyBorder="0" applyAlignment="0" applyProtection="0"/>
    <xf numFmtId="0" fontId="30" fillId="8" borderId="0" applyNumberFormat="0" applyBorder="0" applyAlignment="0" applyProtection="0"/>
    <xf numFmtId="0" fontId="30" fillId="7" borderId="0" applyNumberFormat="0" applyBorder="0" applyAlignment="0" applyProtection="0"/>
    <xf numFmtId="0" fontId="31" fillId="9" borderId="0" applyNumberFormat="0" applyBorder="0" applyAlignment="0" applyProtection="0"/>
    <xf numFmtId="0" fontId="31" fillId="3" borderId="0" applyNumberFormat="0" applyBorder="0" applyAlignment="0" applyProtection="0"/>
    <xf numFmtId="0" fontId="31" fillId="7" borderId="0" applyNumberFormat="0" applyBorder="0" applyAlignment="0" applyProtection="0"/>
    <xf numFmtId="0" fontId="31" fillId="6" borderId="0" applyNumberFormat="0" applyBorder="0" applyAlignment="0" applyProtection="0"/>
    <xf numFmtId="0" fontId="31" fillId="9" borderId="0" applyNumberFormat="0" applyBorder="0" applyAlignment="0" applyProtection="0"/>
    <xf numFmtId="0" fontId="31" fillId="3"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3" fillId="15" borderId="1" applyNumberFormat="0" applyAlignment="0" applyProtection="0"/>
    <xf numFmtId="0" fontId="34" fillId="1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9" fillId="0" borderId="0" applyFont="0" applyFill="0" applyBorder="0" applyAlignment="0" applyProtection="0"/>
    <xf numFmtId="198" fontId="21" fillId="0" borderId="0" applyFont="0" applyFill="0" applyBorder="0" applyAlignment="0" applyProtection="0"/>
    <xf numFmtId="195" fontId="2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16" fillId="0" borderId="0" applyNumberFormat="0" applyFill="0" applyBorder="0" applyAlignment="0" applyProtection="0"/>
    <xf numFmtId="0" fontId="36" fillId="17"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5" fillId="0" borderId="0" applyNumberFormat="0" applyFill="0" applyBorder="0" applyAlignment="0" applyProtection="0"/>
    <xf numFmtId="0" fontId="40" fillId="7" borderId="1" applyNumberFormat="0" applyAlignment="0" applyProtection="0"/>
    <xf numFmtId="0" fontId="41" fillId="0" borderId="6" applyNumberFormat="0" applyFill="0" applyAlignment="0" applyProtection="0"/>
    <xf numFmtId="0" fontId="42" fillId="7" borderId="0" applyNumberFormat="0" applyBorder="0" applyAlignment="0" applyProtection="0"/>
    <xf numFmtId="0" fontId="21" fillId="0" borderId="0">
      <alignment/>
      <protection/>
    </xf>
    <xf numFmtId="0" fontId="0"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0" borderId="0">
      <alignment/>
      <protection/>
    </xf>
    <xf numFmtId="0" fontId="21" fillId="0" borderId="0">
      <alignment/>
      <protection/>
    </xf>
    <xf numFmtId="0" fontId="21"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4" borderId="7" applyNumberFormat="0" applyFont="0" applyAlignment="0" applyProtection="0"/>
    <xf numFmtId="0" fontId="44" fillId="15"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225" fontId="0" fillId="0" borderId="0" applyFill="0" applyBorder="0" applyAlignment="0" applyProtection="0"/>
    <xf numFmtId="39" fontId="1" fillId="0" borderId="0">
      <alignment/>
      <protection/>
    </xf>
    <xf numFmtId="0" fontId="0" fillId="0" borderId="0">
      <alignment/>
      <protection/>
    </xf>
    <xf numFmtId="0" fontId="0" fillId="0" borderId="0">
      <alignment/>
      <protection/>
    </xf>
  </cellStyleXfs>
  <cellXfs count="541">
    <xf numFmtId="0" fontId="0" fillId="0" borderId="0" xfId="0" applyAlignment="1">
      <alignment/>
    </xf>
    <xf numFmtId="40" fontId="2" fillId="0" borderId="0" xfId="0" applyNumberFormat="1" applyFont="1" applyAlignment="1">
      <alignment/>
    </xf>
    <xf numFmtId="0" fontId="2" fillId="0" borderId="0" xfId="0" applyFont="1" applyAlignment="1">
      <alignment/>
    </xf>
    <xf numFmtId="0" fontId="3" fillId="0" borderId="0" xfId="0" applyFont="1" applyAlignment="1">
      <alignment/>
    </xf>
    <xf numFmtId="43" fontId="2" fillId="0" borderId="0" xfId="42" applyFont="1" applyAlignment="1">
      <alignment/>
    </xf>
    <xf numFmtId="40" fontId="2" fillId="0" borderId="0" xfId="0" applyNumberFormat="1" applyFont="1" applyAlignment="1">
      <alignment/>
    </xf>
    <xf numFmtId="40" fontId="2" fillId="0" borderId="0" xfId="0" applyNumberFormat="1" applyFont="1" applyAlignment="1" quotePrefix="1">
      <alignment horizontal="centerContinuous"/>
    </xf>
    <xf numFmtId="40" fontId="3" fillId="0" borderId="0" xfId="0" applyNumberFormat="1" applyFont="1" applyAlignment="1">
      <alignment/>
    </xf>
    <xf numFmtId="40" fontId="2" fillId="0" borderId="0" xfId="42" applyNumberFormat="1" applyFont="1" applyAlignment="1">
      <alignment/>
    </xf>
    <xf numFmtId="40" fontId="2" fillId="0" borderId="0" xfId="0" applyNumberFormat="1" applyFont="1" applyAlignment="1">
      <alignment horizontal="center"/>
    </xf>
    <xf numFmtId="40" fontId="2" fillId="0" borderId="0" xfId="0" applyNumberFormat="1" applyFont="1" applyAlignment="1" quotePrefix="1">
      <alignment horizontal="center"/>
    </xf>
    <xf numFmtId="207" fontId="13" fillId="0" borderId="10" xfId="103" applyNumberFormat="1" applyFont="1" applyFill="1" applyBorder="1" applyAlignment="1">
      <alignment/>
      <protection/>
    </xf>
    <xf numFmtId="207" fontId="13" fillId="0" borderId="10" xfId="103" applyNumberFormat="1" applyFont="1" applyFill="1" applyBorder="1" applyAlignment="1">
      <alignment horizontal="center"/>
      <protection/>
    </xf>
    <xf numFmtId="0" fontId="9" fillId="0" borderId="0" xfId="0" applyFont="1" applyFill="1" applyBorder="1" applyAlignment="1">
      <alignment horizontal="left"/>
    </xf>
    <xf numFmtId="211" fontId="9" fillId="0" borderId="0" xfId="0" applyNumberFormat="1" applyFont="1" applyFill="1" applyBorder="1" applyAlignment="1">
      <alignment horizontal="center"/>
    </xf>
    <xf numFmtId="211" fontId="9" fillId="0" borderId="10" xfId="0" applyNumberFormat="1" applyFont="1" applyFill="1" applyBorder="1" applyAlignment="1">
      <alignment horizontal="center"/>
    </xf>
    <xf numFmtId="211" fontId="9" fillId="0" borderId="0" xfId="0" applyNumberFormat="1" applyFont="1" applyFill="1" applyAlignment="1">
      <alignment horizontal="center"/>
    </xf>
    <xf numFmtId="211" fontId="8" fillId="0" borderId="0" xfId="0" applyNumberFormat="1" applyFont="1" applyFill="1" applyAlignment="1">
      <alignment/>
    </xf>
    <xf numFmtId="211" fontId="11" fillId="0" borderId="0" xfId="0" applyNumberFormat="1" applyFont="1" applyFill="1" applyAlignment="1">
      <alignment horizontal="center"/>
    </xf>
    <xf numFmtId="211" fontId="7" fillId="0" borderId="0" xfId="0" applyNumberFormat="1" applyFont="1" applyFill="1" applyAlignment="1">
      <alignment/>
    </xf>
    <xf numFmtId="39" fontId="3" fillId="0" borderId="0" xfId="103" applyNumberFormat="1" applyFont="1" applyFill="1" applyAlignment="1" applyProtection="1">
      <alignment/>
      <protection/>
    </xf>
    <xf numFmtId="39" fontId="2" fillId="0" borderId="0" xfId="103" applyNumberFormat="1" applyFont="1" applyFill="1" applyAlignment="1" applyProtection="1">
      <alignment/>
      <protection/>
    </xf>
    <xf numFmtId="39" fontId="2" fillId="0" borderId="0" xfId="103" applyNumberFormat="1" applyFont="1" applyFill="1">
      <alignment/>
      <protection/>
    </xf>
    <xf numFmtId="39" fontId="2" fillId="0" borderId="0" xfId="103" applyNumberFormat="1" applyFont="1" applyFill="1" applyAlignment="1" applyProtection="1">
      <alignment horizontal="center"/>
      <protection/>
    </xf>
    <xf numFmtId="39" fontId="2" fillId="0" borderId="0" xfId="0" applyNumberFormat="1" applyFont="1" applyFill="1" applyAlignment="1">
      <alignment/>
    </xf>
    <xf numFmtId="211" fontId="19" fillId="0" borderId="0" xfId="0" applyNumberFormat="1" applyFont="1" applyFill="1" applyAlignment="1">
      <alignment/>
    </xf>
    <xf numFmtId="39" fontId="2" fillId="0" borderId="0" xfId="103" applyNumberFormat="1" applyFont="1" applyFill="1" applyAlignment="1">
      <alignment/>
      <protection/>
    </xf>
    <xf numFmtId="39" fontId="2" fillId="0" borderId="0" xfId="0" applyNumberFormat="1" applyFont="1" applyFill="1" applyBorder="1" applyAlignment="1">
      <alignment/>
    </xf>
    <xf numFmtId="39" fontId="2" fillId="0" borderId="0" xfId="103" applyNumberFormat="1" applyFont="1" applyFill="1" applyAlignment="1">
      <alignment horizontal="center"/>
      <protection/>
    </xf>
    <xf numFmtId="39" fontId="2" fillId="0" borderId="10" xfId="103" applyNumberFormat="1" applyFont="1" applyFill="1" applyBorder="1" applyAlignment="1">
      <alignment horizontal="right"/>
      <protection/>
    </xf>
    <xf numFmtId="39" fontId="3" fillId="0" borderId="0" xfId="0" applyNumberFormat="1" applyFont="1" applyFill="1" applyBorder="1" applyAlignment="1">
      <alignment/>
    </xf>
    <xf numFmtId="39" fontId="6" fillId="0" borderId="0" xfId="0" applyNumberFormat="1" applyFont="1" applyFill="1" applyAlignment="1">
      <alignment/>
    </xf>
    <xf numFmtId="39" fontId="2" fillId="0" borderId="10" xfId="0" applyNumberFormat="1" applyFont="1" applyFill="1" applyBorder="1" applyAlignment="1">
      <alignment/>
    </xf>
    <xf numFmtId="39" fontId="3" fillId="0" borderId="0" xfId="0" applyNumberFormat="1" applyFont="1" applyFill="1" applyAlignment="1">
      <alignment/>
    </xf>
    <xf numFmtId="39" fontId="2" fillId="0" borderId="10" xfId="103" applyNumberFormat="1" applyFont="1" applyFill="1" applyBorder="1" applyAlignment="1">
      <alignment horizontal="center"/>
      <protection/>
    </xf>
    <xf numFmtId="39" fontId="2" fillId="0" borderId="0" xfId="103" applyNumberFormat="1" applyFont="1" applyFill="1" applyAlignment="1">
      <alignment horizontal="right"/>
      <protection/>
    </xf>
    <xf numFmtId="39" fontId="3" fillId="0" borderId="0" xfId="0" applyNumberFormat="1" applyFont="1" applyFill="1" applyAlignment="1" quotePrefix="1">
      <alignment horizontal="center"/>
    </xf>
    <xf numFmtId="210" fontId="2" fillId="0" borderId="0" xfId="0" applyNumberFormat="1" applyFont="1" applyFill="1" applyAlignment="1">
      <alignment/>
    </xf>
    <xf numFmtId="210" fontId="2" fillId="0" borderId="0" xfId="0" applyNumberFormat="1" applyFont="1" applyFill="1" applyBorder="1" applyAlignment="1">
      <alignment/>
    </xf>
    <xf numFmtId="210" fontId="6" fillId="0" borderId="0" xfId="0" applyNumberFormat="1" applyFont="1" applyFill="1" applyAlignment="1">
      <alignment/>
    </xf>
    <xf numFmtId="210" fontId="2" fillId="0" borderId="0" xfId="103" applyNumberFormat="1" applyFont="1" applyFill="1" applyAlignment="1">
      <alignment/>
      <protection/>
    </xf>
    <xf numFmtId="210" fontId="2" fillId="0" borderId="0" xfId="103" applyNumberFormat="1" applyFont="1" applyFill="1" applyAlignment="1">
      <alignment horizontal="right"/>
      <protection/>
    </xf>
    <xf numFmtId="210" fontId="2" fillId="0" borderId="0" xfId="103" applyNumberFormat="1" applyFont="1" applyFill="1" applyAlignment="1">
      <alignment horizontal="center"/>
      <protection/>
    </xf>
    <xf numFmtId="210" fontId="2" fillId="0" borderId="10" xfId="103" applyNumberFormat="1" applyFont="1" applyFill="1" applyBorder="1" applyAlignment="1">
      <alignment horizontal="right"/>
      <protection/>
    </xf>
    <xf numFmtId="210" fontId="2" fillId="0" borderId="10" xfId="103" applyNumberFormat="1" applyFont="1" applyFill="1" applyBorder="1" applyAlignment="1">
      <alignment horizontal="center"/>
      <protection/>
    </xf>
    <xf numFmtId="210" fontId="2" fillId="0" borderId="10" xfId="0" applyNumberFormat="1" applyFont="1" applyFill="1" applyBorder="1" applyAlignment="1">
      <alignment/>
    </xf>
    <xf numFmtId="0" fontId="9" fillId="0" borderId="0" xfId="0" applyFont="1" applyFill="1" applyAlignment="1">
      <alignment horizontal="center"/>
    </xf>
    <xf numFmtId="0" fontId="9" fillId="0" borderId="0" xfId="0" applyFont="1" applyFill="1" applyBorder="1" applyAlignment="1">
      <alignment horizontal="center"/>
    </xf>
    <xf numFmtId="39" fontId="3" fillId="0" borderId="0" xfId="42" applyNumberFormat="1" applyFont="1" applyBorder="1" applyAlignment="1">
      <alignment horizontal="center"/>
    </xf>
    <xf numFmtId="211" fontId="9" fillId="0" borderId="0" xfId="0" applyNumberFormat="1" applyFont="1" applyFill="1" applyAlignment="1">
      <alignment/>
    </xf>
    <xf numFmtId="40" fontId="13" fillId="0" borderId="10" xfId="103" applyNumberFormat="1" applyFont="1" applyFill="1" applyBorder="1" applyAlignment="1">
      <alignment/>
      <protection/>
    </xf>
    <xf numFmtId="213" fontId="9" fillId="0" borderId="0" xfId="88" applyNumberFormat="1" applyFont="1" applyFill="1">
      <alignment/>
      <protection/>
    </xf>
    <xf numFmtId="40" fontId="7" fillId="0" borderId="0" xfId="0" applyNumberFormat="1" applyFont="1" applyAlignment="1">
      <alignment/>
    </xf>
    <xf numFmtId="39" fontId="2" fillId="0" borderId="0" xfId="0" applyNumberFormat="1" applyFont="1" applyAlignment="1">
      <alignment/>
    </xf>
    <xf numFmtId="39" fontId="2" fillId="0" borderId="0" xfId="0" applyNumberFormat="1" applyFont="1" applyFill="1" applyAlignment="1">
      <alignment/>
    </xf>
    <xf numFmtId="39" fontId="2" fillId="0" borderId="0" xfId="0" applyNumberFormat="1" applyFont="1" applyAlignment="1">
      <alignment/>
    </xf>
    <xf numFmtId="39" fontId="2" fillId="0" borderId="0" xfId="0" applyNumberFormat="1" applyFont="1" applyAlignment="1">
      <alignment horizontal="right"/>
    </xf>
    <xf numFmtId="209" fontId="2" fillId="0" borderId="0" xfId="103" applyNumberFormat="1" applyFont="1" applyFill="1" applyBorder="1" applyAlignment="1" applyProtection="1" quotePrefix="1">
      <alignment horizontal="centerContinuous"/>
      <protection/>
    </xf>
    <xf numFmtId="209" fontId="9" fillId="0" borderId="0" xfId="0" applyNumberFormat="1" applyFont="1" applyFill="1" applyAlignment="1">
      <alignment/>
    </xf>
    <xf numFmtId="209" fontId="2" fillId="0" borderId="0" xfId="103" applyNumberFormat="1" applyFont="1" applyFill="1" applyBorder="1" applyAlignment="1" applyProtection="1" quotePrefix="1">
      <alignment horizontal="center"/>
      <protection/>
    </xf>
    <xf numFmtId="0" fontId="3" fillId="0" borderId="0" xfId="0" applyFont="1" applyFill="1" applyAlignment="1">
      <alignment/>
    </xf>
    <xf numFmtId="0" fontId="2" fillId="0" borderId="0" xfId="0" applyFont="1" applyFill="1" applyAlignment="1">
      <alignment/>
    </xf>
    <xf numFmtId="40" fontId="19" fillId="0" borderId="0" xfId="0" applyNumberFormat="1" applyFont="1" applyFill="1" applyAlignment="1">
      <alignment/>
    </xf>
    <xf numFmtId="0" fontId="19" fillId="0" borderId="0" xfId="0" applyFont="1" applyFill="1" applyAlignment="1">
      <alignment/>
    </xf>
    <xf numFmtId="0" fontId="19" fillId="0" borderId="0" xfId="0" applyFont="1" applyFill="1" applyAlignment="1">
      <alignment horizontal="right"/>
    </xf>
    <xf numFmtId="0" fontId="20" fillId="0" borderId="0" xfId="0" applyFont="1" applyFill="1" applyAlignment="1">
      <alignment/>
    </xf>
    <xf numFmtId="0" fontId="20" fillId="0" borderId="0" xfId="0" applyFont="1" applyFill="1" applyAlignment="1">
      <alignment horizontal="center"/>
    </xf>
    <xf numFmtId="0" fontId="20" fillId="0" borderId="0" xfId="0" applyFont="1" applyFill="1" applyAlignment="1" quotePrefix="1">
      <alignment horizontal="center"/>
    </xf>
    <xf numFmtId="0" fontId="19" fillId="0" borderId="0" xfId="0" applyFont="1" applyFill="1" applyAlignment="1">
      <alignment horizontal="center"/>
    </xf>
    <xf numFmtId="43" fontId="19" fillId="0" borderId="0" xfId="42" applyFont="1" applyFill="1" applyAlignment="1">
      <alignment/>
    </xf>
    <xf numFmtId="43" fontId="19" fillId="0" borderId="0" xfId="42" applyFont="1" applyFill="1" applyAlignment="1">
      <alignment/>
    </xf>
    <xf numFmtId="43" fontId="2" fillId="0" borderId="0" xfId="42" applyFont="1" applyFill="1" applyAlignment="1">
      <alignment/>
    </xf>
    <xf numFmtId="40" fontId="19" fillId="0" borderId="0" xfId="0" applyNumberFormat="1" applyFont="1" applyFill="1" applyAlignment="1">
      <alignment horizontal="center"/>
    </xf>
    <xf numFmtId="209" fontId="19" fillId="0" borderId="0" xfId="0" applyNumberFormat="1" applyFont="1" applyFill="1" applyAlignment="1">
      <alignment/>
    </xf>
    <xf numFmtId="43" fontId="2" fillId="0" borderId="0" xfId="42" applyFont="1" applyFill="1" applyAlignment="1">
      <alignment/>
    </xf>
    <xf numFmtId="39" fontId="3" fillId="0" borderId="0" xfId="103" applyNumberFormat="1" applyFont="1" applyAlignment="1" applyProtection="1">
      <alignment horizontal="centerContinuous"/>
      <protection/>
    </xf>
    <xf numFmtId="39" fontId="3" fillId="0" borderId="0" xfId="42" applyNumberFormat="1" applyFont="1" applyAlignment="1">
      <alignment horizontal="right"/>
    </xf>
    <xf numFmtId="39" fontId="3" fillId="0" borderId="0" xfId="103" applyNumberFormat="1" applyFont="1" applyBorder="1" applyAlignment="1" applyProtection="1" quotePrefix="1">
      <alignment horizontal="centerContinuous"/>
      <protection/>
    </xf>
    <xf numFmtId="39" fontId="3" fillId="0" borderId="0" xfId="0" applyNumberFormat="1" applyFont="1" applyBorder="1" applyAlignment="1">
      <alignment horizontal="center"/>
    </xf>
    <xf numFmtId="40" fontId="2" fillId="0" borderId="0" xfId="0" applyNumberFormat="1" applyFont="1" applyFill="1" applyAlignment="1">
      <alignment/>
    </xf>
    <xf numFmtId="43" fontId="2" fillId="0" borderId="0" xfId="42" applyFont="1" applyFill="1" applyBorder="1" applyAlignment="1">
      <alignment/>
    </xf>
    <xf numFmtId="39" fontId="3" fillId="0" borderId="0" xfId="0" applyNumberFormat="1" applyFont="1" applyFill="1" applyAlignment="1">
      <alignment horizontal="center"/>
    </xf>
    <xf numFmtId="207" fontId="11" fillId="0" borderId="11" xfId="103" applyNumberFormat="1" applyFont="1" applyFill="1" applyBorder="1" applyAlignment="1">
      <alignment horizontal="center"/>
      <protection/>
    </xf>
    <xf numFmtId="39" fontId="3" fillId="0" borderId="0" xfId="42" applyNumberFormat="1" applyFont="1" applyBorder="1" applyAlignment="1">
      <alignment/>
    </xf>
    <xf numFmtId="39" fontId="3" fillId="0" borderId="0" xfId="103" applyNumberFormat="1" applyFont="1" applyFill="1" applyAlignment="1" applyProtection="1">
      <alignment horizontal="centerContinuous"/>
      <protection/>
    </xf>
    <xf numFmtId="39" fontId="3" fillId="0" borderId="0" xfId="42" applyNumberFormat="1" applyFont="1" applyFill="1" applyAlignment="1">
      <alignment horizontal="right"/>
    </xf>
    <xf numFmtId="0" fontId="2" fillId="0" borderId="0" xfId="0" applyFont="1" applyFill="1" applyAlignment="1" quotePrefix="1">
      <alignment horizontal="centerContinuous"/>
    </xf>
    <xf numFmtId="0" fontId="2" fillId="0" borderId="0" xfId="0" applyFont="1" applyFill="1" applyAlignment="1">
      <alignment horizontal="left"/>
    </xf>
    <xf numFmtId="43" fontId="2" fillId="0" borderId="0" xfId="60" applyFont="1" applyFill="1" applyAlignment="1">
      <alignment/>
    </xf>
    <xf numFmtId="0" fontId="12" fillId="0" borderId="10" xfId="0" applyFont="1" applyFill="1" applyBorder="1" applyAlignment="1" quotePrefix="1">
      <alignment horizontal="center"/>
    </xf>
    <xf numFmtId="40" fontId="2" fillId="0" borderId="0" xfId="103" applyNumberFormat="1" applyFont="1" applyFill="1">
      <alignment/>
      <protection/>
    </xf>
    <xf numFmtId="40" fontId="2" fillId="0" borderId="0" xfId="0" applyNumberFormat="1" applyFont="1" applyFill="1" applyAlignment="1">
      <alignment/>
    </xf>
    <xf numFmtId="40" fontId="4" fillId="0" borderId="0" xfId="103" applyNumberFormat="1" applyFont="1" applyFill="1">
      <alignment/>
      <protection/>
    </xf>
    <xf numFmtId="40" fontId="2" fillId="0" borderId="0" xfId="103" applyNumberFormat="1" applyFont="1" applyFill="1" applyAlignment="1" applyProtection="1">
      <alignment/>
      <protection/>
    </xf>
    <xf numFmtId="40" fontId="2" fillId="0" borderId="0" xfId="103" applyNumberFormat="1" applyFont="1" applyFill="1" applyAlignment="1">
      <alignment/>
      <protection/>
    </xf>
    <xf numFmtId="40" fontId="2" fillId="0" borderId="0" xfId="0" applyNumberFormat="1" applyFont="1" applyFill="1" applyBorder="1" applyAlignment="1">
      <alignment/>
    </xf>
    <xf numFmtId="40" fontId="2" fillId="0" borderId="12" xfId="0" applyNumberFormat="1" applyFont="1" applyFill="1" applyBorder="1" applyAlignment="1">
      <alignment/>
    </xf>
    <xf numFmtId="40" fontId="19" fillId="0" borderId="0" xfId="0" applyNumberFormat="1" applyFont="1" applyFill="1" applyAlignment="1" quotePrefix="1">
      <alignment vertical="center"/>
    </xf>
    <xf numFmtId="213" fontId="19" fillId="0" borderId="0" xfId="93" applyNumberFormat="1" applyFont="1" applyFill="1" applyAlignment="1">
      <alignment horizontal="left" vertical="center"/>
      <protection/>
    </xf>
    <xf numFmtId="40" fontId="19" fillId="0" borderId="0" xfId="0" applyNumberFormat="1" applyFont="1" applyFill="1" applyAlignment="1" quotePrefix="1">
      <alignment horizontal="left" vertical="center"/>
    </xf>
    <xf numFmtId="213" fontId="20" fillId="0" borderId="0" xfId="93" applyNumberFormat="1" applyFont="1" applyFill="1" applyBorder="1" applyAlignment="1">
      <alignment horizontal="left" vertical="center"/>
      <protection/>
    </xf>
    <xf numFmtId="213" fontId="19" fillId="0" borderId="0" xfId="93" applyNumberFormat="1" applyFont="1" applyFill="1" applyBorder="1" applyAlignment="1">
      <alignment horizontal="left" vertical="center"/>
      <protection/>
    </xf>
    <xf numFmtId="213" fontId="20" fillId="0" borderId="0" xfId="93" applyNumberFormat="1" applyFont="1" applyFill="1" applyAlignment="1">
      <alignment horizontal="left" vertical="center"/>
      <protection/>
    </xf>
    <xf numFmtId="213" fontId="19" fillId="0" borderId="0" xfId="93" applyNumberFormat="1" applyFont="1" applyFill="1" applyBorder="1" applyAlignment="1">
      <alignment horizontal="right" vertical="center"/>
      <protection/>
    </xf>
    <xf numFmtId="213" fontId="19" fillId="0" borderId="10" xfId="93" applyNumberFormat="1" applyFont="1" applyFill="1" applyBorder="1" applyAlignment="1">
      <alignment horizontal="centerContinuous" vertical="center"/>
      <protection/>
    </xf>
    <xf numFmtId="224" fontId="19" fillId="0" borderId="0" xfId="93" applyNumberFormat="1" applyFont="1" applyFill="1" applyBorder="1" applyAlignment="1">
      <alignment horizontal="center"/>
      <protection/>
    </xf>
    <xf numFmtId="211" fontId="9" fillId="0" borderId="0" xfId="0" applyNumberFormat="1" applyFont="1" applyFill="1" applyAlignment="1">
      <alignment/>
    </xf>
    <xf numFmtId="38" fontId="9" fillId="0" borderId="0" xfId="0" applyNumberFormat="1" applyFont="1" applyFill="1" applyAlignment="1">
      <alignment horizontal="center"/>
    </xf>
    <xf numFmtId="213" fontId="19" fillId="0" borderId="0" xfId="93" applyNumberFormat="1" applyFont="1" applyFill="1" applyBorder="1" applyAlignment="1">
      <alignment vertical="center"/>
      <protection/>
    </xf>
    <xf numFmtId="213" fontId="20" fillId="0" borderId="0" xfId="93" applyNumberFormat="1" applyFont="1" applyFill="1" applyBorder="1" applyAlignment="1">
      <alignment horizontal="center" vertical="center"/>
      <protection/>
    </xf>
    <xf numFmtId="211" fontId="11" fillId="0" borderId="13" xfId="0" applyNumberFormat="1" applyFont="1" applyFill="1" applyBorder="1" applyAlignment="1">
      <alignment/>
    </xf>
    <xf numFmtId="0" fontId="9" fillId="0" borderId="0" xfId="0" applyFont="1" applyFill="1" applyBorder="1" applyAlignment="1">
      <alignment/>
    </xf>
    <xf numFmtId="39" fontId="2" fillId="0" borderId="0" xfId="0" applyNumberFormat="1" applyFont="1" applyFill="1" applyAlignment="1">
      <alignment horizontal="centerContinuous"/>
    </xf>
    <xf numFmtId="39" fontId="2" fillId="0" borderId="0" xfId="0" applyNumberFormat="1" applyFont="1" applyFill="1" applyAlignment="1">
      <alignment horizontal="left"/>
    </xf>
    <xf numFmtId="39" fontId="2" fillId="0" borderId="10" xfId="0" applyNumberFormat="1" applyFont="1" applyFill="1" applyBorder="1" applyAlignment="1">
      <alignment horizontal="centerContinuous" vertical="center"/>
    </xf>
    <xf numFmtId="0" fontId="2" fillId="0" borderId="0" xfId="0" applyNumberFormat="1" applyFont="1" applyFill="1" applyAlignment="1">
      <alignment horizontal="left"/>
    </xf>
    <xf numFmtId="209" fontId="2" fillId="0" borderId="0" xfId="0" applyNumberFormat="1" applyFont="1" applyFill="1" applyAlignment="1">
      <alignment/>
    </xf>
    <xf numFmtId="0" fontId="3" fillId="0" borderId="14" xfId="0" applyNumberFormat="1" applyFont="1" applyFill="1" applyBorder="1" applyAlignment="1">
      <alignment horizontal="center"/>
    </xf>
    <xf numFmtId="209" fontId="2" fillId="0" borderId="14" xfId="0" applyNumberFormat="1" applyFont="1" applyFill="1" applyBorder="1" applyAlignment="1">
      <alignment horizontal="center"/>
    </xf>
    <xf numFmtId="209" fontId="3" fillId="0" borderId="14" xfId="0" applyNumberFormat="1" applyFont="1" applyFill="1" applyBorder="1" applyAlignment="1">
      <alignment horizontal="center"/>
    </xf>
    <xf numFmtId="43" fontId="2" fillId="0" borderId="0" xfId="60" applyFont="1" applyFill="1" applyAlignment="1">
      <alignment horizontal="right"/>
    </xf>
    <xf numFmtId="211" fontId="2" fillId="0" borderId="0" xfId="0" applyNumberFormat="1" applyFont="1" applyFill="1" applyAlignment="1">
      <alignment/>
    </xf>
    <xf numFmtId="211" fontId="2" fillId="0" borderId="0" xfId="0" applyNumberFormat="1" applyFont="1" applyFill="1" applyAlignment="1">
      <alignment horizontal="center"/>
    </xf>
    <xf numFmtId="43" fontId="2" fillId="0" borderId="0" xfId="60" applyFont="1" applyFill="1" applyBorder="1" applyAlignment="1">
      <alignment/>
    </xf>
    <xf numFmtId="0" fontId="2" fillId="0" borderId="0" xfId="0" applyFont="1" applyFill="1" applyAlignment="1">
      <alignment/>
    </xf>
    <xf numFmtId="43" fontId="2" fillId="0" borderId="0" xfId="60" applyFont="1" applyFill="1" applyAlignment="1">
      <alignment/>
    </xf>
    <xf numFmtId="40" fontId="2" fillId="0" borderId="0" xfId="48" applyNumberFormat="1" applyFont="1" applyAlignment="1">
      <alignment/>
    </xf>
    <xf numFmtId="39" fontId="3" fillId="0" borderId="0" xfId="42" applyNumberFormat="1" applyFont="1" applyBorder="1" applyAlignment="1">
      <alignment horizontal="right"/>
    </xf>
    <xf numFmtId="39" fontId="8" fillId="0" borderId="0" xfId="42" applyNumberFormat="1" applyFont="1" applyBorder="1" applyAlignment="1">
      <alignment horizontal="center"/>
    </xf>
    <xf numFmtId="40" fontId="2" fillId="0" borderId="0" xfId="48" applyNumberFormat="1" applyFont="1" applyFill="1" applyBorder="1" applyAlignment="1">
      <alignment/>
    </xf>
    <xf numFmtId="40" fontId="2" fillId="0" borderId="0" xfId="48" applyNumberFormat="1" applyFont="1" applyFill="1" applyAlignment="1">
      <alignment/>
    </xf>
    <xf numFmtId="225" fontId="2" fillId="0" borderId="0" xfId="81" applyNumberFormat="1" applyFont="1" applyFill="1">
      <alignment/>
      <protection/>
    </xf>
    <xf numFmtId="225" fontId="2" fillId="0" borderId="0" xfId="0" applyNumberFormat="1" applyFont="1" applyFill="1" applyAlignment="1">
      <alignment/>
    </xf>
    <xf numFmtId="217" fontId="2" fillId="0" borderId="10" xfId="81" applyNumberFormat="1" applyFont="1" applyFill="1" applyBorder="1">
      <alignment/>
      <protection/>
    </xf>
    <xf numFmtId="217" fontId="2" fillId="0" borderId="0" xfId="81" applyNumberFormat="1" applyFont="1" applyFill="1">
      <alignment/>
      <protection/>
    </xf>
    <xf numFmtId="4" fontId="2" fillId="0" borderId="0" xfId="42" applyNumberFormat="1" applyFont="1" applyFill="1" applyAlignment="1">
      <alignment/>
    </xf>
    <xf numFmtId="4" fontId="2" fillId="0" borderId="14" xfId="42" applyNumberFormat="1" applyFont="1" applyFill="1" applyBorder="1" applyAlignment="1">
      <alignment/>
    </xf>
    <xf numFmtId="4" fontId="2" fillId="0" borderId="15" xfId="42" applyNumberFormat="1" applyFont="1" applyFill="1" applyBorder="1" applyAlignment="1">
      <alignment/>
    </xf>
    <xf numFmtId="0" fontId="11" fillId="0" borderId="0" xfId="0" applyFont="1" applyFill="1" applyAlignment="1">
      <alignment/>
    </xf>
    <xf numFmtId="43" fontId="9" fillId="0" borderId="0" xfId="0" applyNumberFormat="1" applyFont="1" applyFill="1" applyAlignment="1">
      <alignment/>
    </xf>
    <xf numFmtId="0" fontId="9" fillId="0" borderId="11" xfId="0" applyFont="1" applyFill="1" applyBorder="1" applyAlignment="1">
      <alignment horizontal="center" vertical="center"/>
    </xf>
    <xf numFmtId="0" fontId="9" fillId="0" borderId="11" xfId="0" applyFont="1" applyFill="1" applyBorder="1" applyAlignment="1">
      <alignment horizontal="centerContinuous" vertical="center"/>
    </xf>
    <xf numFmtId="0" fontId="9" fillId="0" borderId="11" xfId="0" applyFont="1" applyFill="1" applyBorder="1" applyAlignment="1">
      <alignment horizontal="center"/>
    </xf>
    <xf numFmtId="0" fontId="9" fillId="0" borderId="0" xfId="0" applyFont="1" applyFill="1" applyBorder="1" applyAlignment="1">
      <alignment horizontal="centerContinuous"/>
    </xf>
    <xf numFmtId="0" fontId="9" fillId="0" borderId="0" xfId="0" applyFont="1" applyFill="1" applyBorder="1" applyAlignment="1">
      <alignment horizontal="centerContinuous" vertical="center"/>
    </xf>
    <xf numFmtId="0" fontId="9" fillId="0" borderId="10" xfId="0" applyFont="1" applyFill="1" applyBorder="1" applyAlignment="1">
      <alignment horizontal="center"/>
    </xf>
    <xf numFmtId="0" fontId="9" fillId="0" borderId="0" xfId="0" applyFont="1" applyFill="1" applyBorder="1" applyAlignment="1">
      <alignment horizontal="center" vertical="center"/>
    </xf>
    <xf numFmtId="0" fontId="9" fillId="0" borderId="10" xfId="0" applyFont="1" applyFill="1" applyBorder="1" applyAlignment="1">
      <alignment horizontal="centerContinuous" vertical="center"/>
    </xf>
    <xf numFmtId="0" fontId="12" fillId="0" borderId="10" xfId="0" applyFont="1" applyFill="1" applyBorder="1" applyAlignment="1">
      <alignment horizontal="center"/>
    </xf>
    <xf numFmtId="0" fontId="9" fillId="0" borderId="0" xfId="0" applyFont="1" applyFill="1" applyBorder="1" applyAlignment="1">
      <alignment/>
    </xf>
    <xf numFmtId="207" fontId="9" fillId="0" borderId="0" xfId="57" applyNumberFormat="1" applyFont="1" applyFill="1" applyBorder="1" applyAlignment="1">
      <alignment vertical="center"/>
    </xf>
    <xf numFmtId="43" fontId="9" fillId="0" borderId="0" xfId="57" applyFont="1" applyFill="1" applyBorder="1" applyAlignment="1">
      <alignment vertical="center"/>
    </xf>
    <xf numFmtId="43" fontId="9" fillId="0" borderId="0" xfId="55" applyFont="1" applyFill="1" applyBorder="1" applyAlignment="1">
      <alignment/>
    </xf>
    <xf numFmtId="207" fontId="9" fillId="0" borderId="0" xfId="85" applyNumberFormat="1" applyFont="1" applyFill="1" applyBorder="1" applyAlignment="1">
      <alignment vertical="center"/>
      <protection/>
    </xf>
    <xf numFmtId="198" fontId="9" fillId="0" borderId="0" xfId="57" applyNumberFormat="1" applyFont="1" applyFill="1" applyBorder="1" applyAlignment="1">
      <alignment vertical="center"/>
    </xf>
    <xf numFmtId="43" fontId="9" fillId="0" borderId="10" xfId="57" applyFont="1" applyFill="1" applyBorder="1" applyAlignment="1">
      <alignment vertical="center"/>
    </xf>
    <xf numFmtId="43" fontId="9" fillId="0" borderId="0" xfId="0" applyNumberFormat="1" applyFont="1" applyFill="1" applyBorder="1" applyAlignment="1">
      <alignment/>
    </xf>
    <xf numFmtId="211" fontId="7" fillId="0" borderId="0" xfId="0" applyNumberFormat="1" applyFont="1" applyFill="1" applyBorder="1" applyAlignment="1">
      <alignment/>
    </xf>
    <xf numFmtId="212" fontId="9" fillId="0" borderId="0" xfId="0" applyNumberFormat="1" applyFont="1" applyFill="1" applyBorder="1" applyAlignment="1">
      <alignment/>
    </xf>
    <xf numFmtId="210" fontId="9" fillId="0" borderId="0" xfId="83" applyNumberFormat="1" applyFont="1" applyFill="1" applyBorder="1">
      <alignment/>
      <protection/>
    </xf>
    <xf numFmtId="43" fontId="9" fillId="0" borderId="0" xfId="83" applyNumberFormat="1" applyFont="1" applyFill="1" applyBorder="1">
      <alignment/>
      <protection/>
    </xf>
    <xf numFmtId="212" fontId="9" fillId="0" borderId="0" xfId="0" applyNumberFormat="1" applyFont="1" applyFill="1" applyAlignment="1">
      <alignment/>
    </xf>
    <xf numFmtId="43" fontId="9" fillId="0" borderId="12" xfId="0" applyNumberFormat="1" applyFont="1" applyFill="1" applyBorder="1" applyAlignment="1">
      <alignment/>
    </xf>
    <xf numFmtId="37" fontId="2" fillId="0" borderId="0" xfId="81" applyNumberFormat="1" applyFont="1" applyFill="1">
      <alignment/>
      <protection/>
    </xf>
    <xf numFmtId="217" fontId="2" fillId="0" borderId="0" xfId="81" applyNumberFormat="1" applyFont="1" applyFill="1" applyBorder="1">
      <alignment/>
      <protection/>
    </xf>
    <xf numFmtId="43" fontId="19" fillId="0" borderId="0" xfId="42" applyFont="1" applyFill="1" applyBorder="1" applyAlignment="1">
      <alignment/>
    </xf>
    <xf numFmtId="40" fontId="9" fillId="0" borderId="0" xfId="0" applyNumberFormat="1" applyFont="1" applyFill="1" applyBorder="1" applyAlignment="1">
      <alignment/>
    </xf>
    <xf numFmtId="0" fontId="7" fillId="0" borderId="0" xfId="0" applyFont="1" applyFill="1" applyAlignment="1">
      <alignment horizontal="center"/>
    </xf>
    <xf numFmtId="0" fontId="7" fillId="0" borderId="0" xfId="0" applyFont="1" applyFill="1" applyAlignment="1">
      <alignment/>
    </xf>
    <xf numFmtId="40" fontId="3" fillId="0" borderId="0" xfId="0" applyNumberFormat="1" applyFont="1" applyFill="1" applyAlignment="1">
      <alignment/>
    </xf>
    <xf numFmtId="0" fontId="2" fillId="0" borderId="10" xfId="0" applyFont="1" applyFill="1" applyBorder="1" applyAlignment="1">
      <alignment horizontal="center"/>
    </xf>
    <xf numFmtId="0" fontId="2" fillId="0" borderId="0" xfId="0" applyFont="1" applyFill="1" applyAlignment="1">
      <alignment horizontal="center"/>
    </xf>
    <xf numFmtId="40" fontId="2" fillId="0" borderId="11" xfId="0" applyNumberFormat="1" applyFont="1" applyFill="1" applyBorder="1" applyAlignment="1">
      <alignment horizontal="center"/>
    </xf>
    <xf numFmtId="203" fontId="2" fillId="0" borderId="0" xfId="0" applyNumberFormat="1" applyFont="1" applyFill="1" applyAlignment="1">
      <alignment/>
    </xf>
    <xf numFmtId="215" fontId="2" fillId="0" borderId="0" xfId="0" applyNumberFormat="1" applyFont="1" applyFill="1" applyAlignment="1">
      <alignment/>
    </xf>
    <xf numFmtId="0" fontId="7" fillId="0" borderId="0" xfId="0" applyFont="1" applyFill="1" applyAlignment="1" quotePrefix="1">
      <alignment horizontal="center" vertical="center" textRotation="180"/>
    </xf>
    <xf numFmtId="215" fontId="2" fillId="0" borderId="14" xfId="0" applyNumberFormat="1" applyFont="1" applyFill="1" applyBorder="1" applyAlignment="1">
      <alignment/>
    </xf>
    <xf numFmtId="215" fontId="2" fillId="0" borderId="15" xfId="0" applyNumberFormat="1" applyFont="1" applyFill="1" applyBorder="1" applyAlignment="1">
      <alignment/>
    </xf>
    <xf numFmtId="203" fontId="9" fillId="0" borderId="0" xfId="0" applyNumberFormat="1" applyFont="1" applyFill="1" applyAlignment="1">
      <alignment/>
    </xf>
    <xf numFmtId="205" fontId="9" fillId="0" borderId="0" xfId="0" applyNumberFormat="1" applyFont="1" applyFill="1" applyAlignment="1">
      <alignment/>
    </xf>
    <xf numFmtId="43" fontId="2" fillId="0" borderId="0" xfId="45" applyFont="1" applyFill="1" applyBorder="1" applyAlignment="1">
      <alignment/>
    </xf>
    <xf numFmtId="228" fontId="2" fillId="0" borderId="0" xfId="103" applyNumberFormat="1" applyFont="1" applyFill="1" applyBorder="1" applyAlignment="1" applyProtection="1" quotePrefix="1">
      <alignment/>
      <protection/>
    </xf>
    <xf numFmtId="228" fontId="2" fillId="0" borderId="14" xfId="103" applyNumberFormat="1" applyFont="1" applyFill="1" applyBorder="1" applyAlignment="1" applyProtection="1" quotePrefix="1">
      <alignment/>
      <protection/>
    </xf>
    <xf numFmtId="43" fontId="19" fillId="0" borderId="0" xfId="48" applyFont="1" applyFill="1" applyBorder="1" applyAlignment="1">
      <alignment/>
    </xf>
    <xf numFmtId="43" fontId="2" fillId="0" borderId="0" xfId="60" applyFont="1" applyFill="1" applyBorder="1" applyAlignment="1">
      <alignment/>
    </xf>
    <xf numFmtId="0" fontId="2" fillId="0" borderId="0" xfId="0" applyFont="1" applyFill="1" applyBorder="1" applyAlignment="1">
      <alignment/>
    </xf>
    <xf numFmtId="211" fontId="9" fillId="0" borderId="0" xfId="0" applyNumberFormat="1" applyFont="1" applyFill="1" applyAlignment="1" quotePrefix="1">
      <alignment horizontal="center"/>
    </xf>
    <xf numFmtId="211" fontId="23" fillId="0" borderId="0" xfId="0" applyNumberFormat="1" applyFont="1" applyFill="1" applyBorder="1" applyAlignment="1">
      <alignment horizontal="center"/>
    </xf>
    <xf numFmtId="39" fontId="2" fillId="0" borderId="0" xfId="103" applyNumberFormat="1" applyFont="1" applyFill="1" applyBorder="1" applyAlignment="1" applyProtection="1">
      <alignment/>
      <protection/>
    </xf>
    <xf numFmtId="0" fontId="3" fillId="0" borderId="0" xfId="0" applyNumberFormat="1" applyFont="1" applyFill="1" applyAlignment="1">
      <alignment horizontal="left"/>
    </xf>
    <xf numFmtId="39" fontId="2" fillId="0" borderId="0" xfId="0" applyNumberFormat="1" applyFont="1" applyFill="1" applyAlignment="1">
      <alignment horizontal="center"/>
    </xf>
    <xf numFmtId="0" fontId="9" fillId="0" borderId="0" xfId="0" applyFont="1" applyFill="1" applyAlignment="1">
      <alignment/>
    </xf>
    <xf numFmtId="211" fontId="7" fillId="0" borderId="0" xfId="0" applyNumberFormat="1" applyFont="1" applyFill="1" applyAlignment="1">
      <alignment/>
    </xf>
    <xf numFmtId="40" fontId="9" fillId="0" borderId="0" xfId="0" applyNumberFormat="1" applyFont="1" applyFill="1" applyAlignment="1">
      <alignment/>
    </xf>
    <xf numFmtId="210" fontId="2" fillId="0" borderId="0" xfId="0" applyNumberFormat="1" applyFont="1" applyFill="1" applyAlignment="1">
      <alignment horizontal="center"/>
    </xf>
    <xf numFmtId="0" fontId="22" fillId="0" borderId="0" xfId="87" applyFont="1" applyFill="1">
      <alignment/>
      <protection/>
    </xf>
    <xf numFmtId="0" fontId="9" fillId="0" borderId="0" xfId="85" applyFont="1" applyFill="1" applyBorder="1" applyAlignment="1">
      <alignment horizontal="center" vertical="center"/>
      <protection/>
    </xf>
    <xf numFmtId="43" fontId="9" fillId="0" borderId="0" xfId="57" applyNumberFormat="1" applyFont="1" applyFill="1" applyBorder="1" applyAlignment="1">
      <alignment horizontal="center" vertical="center"/>
    </xf>
    <xf numFmtId="216" fontId="2" fillId="0" borderId="0" xfId="42" applyNumberFormat="1" applyFont="1" applyFill="1" applyBorder="1" applyAlignment="1">
      <alignment/>
    </xf>
    <xf numFmtId="39" fontId="8" fillId="0" borderId="0" xfId="48" applyNumberFormat="1" applyFont="1" applyBorder="1" applyAlignment="1">
      <alignment/>
    </xf>
    <xf numFmtId="40" fontId="2" fillId="0" borderId="0" xfId="52" applyNumberFormat="1" applyFont="1" applyFill="1" applyAlignment="1">
      <alignment/>
    </xf>
    <xf numFmtId="40" fontId="4" fillId="0" borderId="0" xfId="52" applyNumberFormat="1" applyFont="1" applyFill="1" applyAlignment="1">
      <alignment/>
    </xf>
    <xf numFmtId="40" fontId="2" fillId="0" borderId="0" xfId="52" applyNumberFormat="1" applyFont="1" applyFill="1" applyAlignment="1">
      <alignment/>
    </xf>
    <xf numFmtId="39" fontId="2" fillId="0" borderId="0" xfId="52" applyNumberFormat="1" applyFont="1" applyFill="1" applyAlignment="1">
      <alignment/>
    </xf>
    <xf numFmtId="43" fontId="2" fillId="0" borderId="12" xfId="47" applyFont="1" applyFill="1" applyBorder="1" applyAlignment="1">
      <alignment/>
    </xf>
    <xf numFmtId="210" fontId="2" fillId="0" borderId="0" xfId="52" applyNumberFormat="1" applyFont="1" applyFill="1" applyAlignment="1">
      <alignment/>
    </xf>
    <xf numFmtId="39" fontId="2" fillId="0" borderId="0" xfId="52" applyNumberFormat="1" applyFont="1" applyFill="1" applyBorder="1" applyAlignment="1">
      <alignment/>
    </xf>
    <xf numFmtId="43" fontId="2" fillId="0" borderId="0" xfId="47" applyFont="1" applyFill="1" applyBorder="1" applyAlignment="1">
      <alignment/>
    </xf>
    <xf numFmtId="39" fontId="2" fillId="0" borderId="0" xfId="52" applyNumberFormat="1" applyFont="1" applyFill="1" applyAlignment="1">
      <alignment/>
    </xf>
    <xf numFmtId="43" fontId="9" fillId="0" borderId="0" xfId="52" applyFont="1" applyFill="1" applyBorder="1" applyAlignment="1">
      <alignment/>
    </xf>
    <xf numFmtId="213" fontId="19" fillId="0" borderId="0" xfId="66" applyNumberFormat="1" applyFont="1" applyFill="1" applyBorder="1" applyAlignment="1">
      <alignment horizontal="left" vertical="center"/>
    </xf>
    <xf numFmtId="4" fontId="19" fillId="0" borderId="11" xfId="91" applyNumberFormat="1" applyFont="1" applyFill="1" applyBorder="1" applyAlignment="1">
      <alignment vertical="center"/>
      <protection/>
    </xf>
    <xf numFmtId="213" fontId="19" fillId="0" borderId="0" xfId="92" applyNumberFormat="1" applyFont="1" applyFill="1" applyBorder="1" applyAlignment="1">
      <alignment horizontal="left" vertical="center"/>
      <protection/>
    </xf>
    <xf numFmtId="4" fontId="19" fillId="0" borderId="0" xfId="91" applyNumberFormat="1" applyFont="1" applyFill="1" applyBorder="1" applyAlignment="1">
      <alignment vertical="center"/>
      <protection/>
    </xf>
    <xf numFmtId="4" fontId="19" fillId="0" borderId="12" xfId="92" applyNumberFormat="1" applyFont="1" applyFill="1" applyBorder="1" applyAlignment="1">
      <alignment vertical="center"/>
      <protection/>
    </xf>
    <xf numFmtId="216" fontId="9" fillId="0" borderId="0" xfId="66" applyNumberFormat="1" applyFont="1" applyFill="1" applyBorder="1" applyAlignment="1">
      <alignment/>
    </xf>
    <xf numFmtId="213" fontId="9" fillId="0" borderId="0" xfId="66" applyNumberFormat="1" applyFont="1" applyFill="1" applyBorder="1" applyAlignment="1">
      <alignment/>
    </xf>
    <xf numFmtId="213" fontId="9" fillId="0" borderId="0" xfId="91" applyNumberFormat="1" applyFont="1" applyFill="1" applyAlignment="1" quotePrefix="1">
      <alignment/>
      <protection/>
    </xf>
    <xf numFmtId="213" fontId="9" fillId="0" borderId="0" xfId="91" applyNumberFormat="1" applyFont="1" applyFill="1">
      <alignment/>
      <protection/>
    </xf>
    <xf numFmtId="213" fontId="9" fillId="0" borderId="0" xfId="66" applyNumberFormat="1" applyFont="1" applyFill="1" applyAlignment="1">
      <alignment horizontal="right"/>
    </xf>
    <xf numFmtId="213" fontId="9" fillId="0" borderId="0" xfId="91" applyNumberFormat="1" applyFont="1" applyFill="1" applyBorder="1" applyAlignment="1">
      <alignment/>
      <protection/>
    </xf>
    <xf numFmtId="216" fontId="9" fillId="0" borderId="0" xfId="91" applyNumberFormat="1" applyFont="1" applyFill="1" applyAlignment="1">
      <alignment horizontal="center"/>
      <protection/>
    </xf>
    <xf numFmtId="213" fontId="9" fillId="0" borderId="0" xfId="91" applyNumberFormat="1" applyFont="1" applyFill="1" applyBorder="1" applyAlignment="1">
      <alignment horizontal="center"/>
      <protection/>
    </xf>
    <xf numFmtId="40" fontId="9" fillId="0" borderId="0" xfId="91" applyNumberFormat="1" applyFont="1" applyFill="1" applyAlignment="1">
      <alignment horizontal="center"/>
      <protection/>
    </xf>
    <xf numFmtId="213" fontId="9" fillId="0" borderId="10" xfId="66" applyNumberFormat="1" applyFont="1" applyFill="1" applyBorder="1" applyAlignment="1">
      <alignment/>
    </xf>
    <xf numFmtId="213" fontId="9" fillId="0" borderId="10" xfId="91" applyNumberFormat="1" applyFont="1" applyFill="1" applyBorder="1" applyAlignment="1" quotePrefix="1">
      <alignment/>
      <protection/>
    </xf>
    <xf numFmtId="213" fontId="9" fillId="0" borderId="10" xfId="91" applyNumberFormat="1" applyFont="1" applyFill="1" applyBorder="1" applyAlignment="1">
      <alignment/>
      <protection/>
    </xf>
    <xf numFmtId="213" fontId="9" fillId="0" borderId="0" xfId="91" applyNumberFormat="1" applyFont="1" applyFill="1" applyBorder="1">
      <alignment/>
      <protection/>
    </xf>
    <xf numFmtId="213" fontId="9" fillId="0" borderId="0" xfId="91" applyNumberFormat="1" applyFont="1" applyFill="1" applyBorder="1" applyAlignment="1" quotePrefix="1">
      <alignment/>
      <protection/>
    </xf>
    <xf numFmtId="211" fontId="9" fillId="0" borderId="12" xfId="52" applyNumberFormat="1" applyFont="1" applyFill="1" applyBorder="1" applyAlignment="1">
      <alignment/>
    </xf>
    <xf numFmtId="211" fontId="9" fillId="0" borderId="0" xfId="52" applyNumberFormat="1" applyFont="1" applyFill="1" applyBorder="1" applyAlignment="1">
      <alignment/>
    </xf>
    <xf numFmtId="216" fontId="9" fillId="0" borderId="0" xfId="91" applyNumberFormat="1" applyFont="1" applyFill="1" applyBorder="1">
      <alignment/>
      <protection/>
    </xf>
    <xf numFmtId="213" fontId="9" fillId="0" borderId="0" xfId="91" applyNumberFormat="1" applyFont="1" applyFill="1" applyAlignment="1">
      <alignment horizontal="center"/>
      <protection/>
    </xf>
    <xf numFmtId="213" fontId="9" fillId="0" borderId="0" xfId="91" applyNumberFormat="1" applyFont="1" applyFill="1" applyAlignment="1" quotePrefix="1">
      <alignment horizontal="right"/>
      <protection/>
    </xf>
    <xf numFmtId="216" fontId="11" fillId="0" borderId="0" xfId="91" applyNumberFormat="1" applyFont="1" applyFill="1" applyBorder="1" applyAlignment="1" quotePrefix="1">
      <alignment horizontal="center"/>
      <protection/>
    </xf>
    <xf numFmtId="213" fontId="11" fillId="0" borderId="0" xfId="91" applyNumberFormat="1" applyFont="1" applyFill="1" applyBorder="1" applyAlignment="1" quotePrefix="1">
      <alignment horizontal="center"/>
      <protection/>
    </xf>
    <xf numFmtId="213" fontId="9" fillId="0" borderId="0" xfId="91" applyNumberFormat="1" applyFont="1" applyFill="1" applyAlignment="1">
      <alignment/>
      <protection/>
    </xf>
    <xf numFmtId="43" fontId="9" fillId="0" borderId="0" xfId="47" applyFont="1" applyFill="1" applyAlignment="1" quotePrefix="1">
      <alignment/>
    </xf>
    <xf numFmtId="213" fontId="9" fillId="0" borderId="0" xfId="66" applyNumberFormat="1" applyFont="1" applyFill="1" applyBorder="1" applyAlignment="1">
      <alignment horizontal="right"/>
    </xf>
    <xf numFmtId="216" fontId="9" fillId="0" borderId="0" xfId="91" applyNumberFormat="1" applyFont="1" applyFill="1">
      <alignment/>
      <protection/>
    </xf>
    <xf numFmtId="216" fontId="9" fillId="0" borderId="0" xfId="89" applyNumberFormat="1" applyFont="1" applyFill="1">
      <alignment/>
      <protection/>
    </xf>
    <xf numFmtId="213" fontId="9" fillId="0" borderId="0" xfId="65" applyNumberFormat="1" applyFont="1" applyFill="1" applyBorder="1" applyAlignment="1">
      <alignment/>
    </xf>
    <xf numFmtId="214" fontId="9" fillId="0" borderId="0" xfId="47" applyNumberFormat="1" applyFont="1" applyFill="1" applyAlignment="1">
      <alignment/>
    </xf>
    <xf numFmtId="43" fontId="9" fillId="0" borderId="0" xfId="47" applyFont="1" applyFill="1" applyBorder="1" applyAlignment="1">
      <alignment/>
    </xf>
    <xf numFmtId="0" fontId="9" fillId="0" borderId="0" xfId="91" applyFont="1" applyFill="1" applyBorder="1" applyAlignment="1">
      <alignment horizontal="center"/>
      <protection/>
    </xf>
    <xf numFmtId="0" fontId="9" fillId="0" borderId="0" xfId="91" applyFont="1" applyFill="1" applyBorder="1" applyAlignment="1">
      <alignment horizontal="left"/>
      <protection/>
    </xf>
    <xf numFmtId="40" fontId="9" fillId="0" borderId="0" xfId="91" applyNumberFormat="1" applyFont="1" applyFill="1">
      <alignment/>
      <protection/>
    </xf>
    <xf numFmtId="213" fontId="9" fillId="0" borderId="0" xfId="91" applyNumberFormat="1" applyFont="1" applyFill="1" applyBorder="1" applyAlignment="1">
      <alignment horizontal="right"/>
      <protection/>
    </xf>
    <xf numFmtId="0" fontId="9" fillId="0" borderId="0" xfId="91" applyFont="1" applyFill="1" applyAlignment="1">
      <alignment horizontal="center"/>
      <protection/>
    </xf>
    <xf numFmtId="213" fontId="9" fillId="0" borderId="10" xfId="91" applyNumberFormat="1" applyFont="1" applyFill="1" applyBorder="1">
      <alignment/>
      <protection/>
    </xf>
    <xf numFmtId="38" fontId="9" fillId="0" borderId="0" xfId="91" applyNumberFormat="1" applyFont="1" applyFill="1" applyAlignment="1">
      <alignment horizontal="center"/>
      <protection/>
    </xf>
    <xf numFmtId="40" fontId="9" fillId="0" borderId="0" xfId="91" applyNumberFormat="1" applyFont="1" applyFill="1" applyBorder="1" applyAlignment="1">
      <alignment/>
      <protection/>
    </xf>
    <xf numFmtId="38" fontId="9" fillId="0" borderId="0" xfId="91" applyNumberFormat="1" applyFont="1" applyFill="1">
      <alignment/>
      <protection/>
    </xf>
    <xf numFmtId="43" fontId="9" fillId="0" borderId="0" xfId="66" applyNumberFormat="1" applyFont="1" applyFill="1" applyBorder="1" applyAlignment="1">
      <alignment/>
    </xf>
    <xf numFmtId="40" fontId="9" fillId="0" borderId="0" xfId="91" applyNumberFormat="1" applyFont="1" applyFill="1" applyBorder="1" applyAlignment="1">
      <alignment horizontal="center"/>
      <protection/>
    </xf>
    <xf numFmtId="40" fontId="9" fillId="0" borderId="10" xfId="91" applyNumberFormat="1" applyFont="1" applyFill="1" applyBorder="1" applyAlignment="1">
      <alignment horizontal="center"/>
      <protection/>
    </xf>
    <xf numFmtId="43" fontId="9" fillId="0" borderId="0" xfId="66" applyFont="1" applyFill="1" applyBorder="1" applyAlignment="1">
      <alignment/>
    </xf>
    <xf numFmtId="230" fontId="9" fillId="0" borderId="0" xfId="66" applyNumberFormat="1" applyFont="1" applyFill="1" applyBorder="1" applyAlignment="1">
      <alignment/>
    </xf>
    <xf numFmtId="0" fontId="9" fillId="0" borderId="0" xfId="91" applyFont="1" applyFill="1" applyBorder="1" applyAlignment="1">
      <alignment/>
      <protection/>
    </xf>
    <xf numFmtId="39" fontId="9" fillId="0" borderId="0" xfId="91" applyNumberFormat="1" applyFont="1" applyFill="1" applyAlignment="1">
      <alignment horizontal="right"/>
      <protection/>
    </xf>
    <xf numFmtId="39" fontId="9" fillId="0" borderId="0" xfId="91" applyNumberFormat="1" applyFont="1" applyFill="1" applyAlignment="1">
      <alignment horizontal="center"/>
      <protection/>
    </xf>
    <xf numFmtId="39" fontId="9" fillId="0" borderId="0" xfId="91" applyNumberFormat="1" applyFont="1" applyFill="1">
      <alignment/>
      <protection/>
    </xf>
    <xf numFmtId="226" fontId="9" fillId="0" borderId="0" xfId="66" applyNumberFormat="1" applyFont="1" applyFill="1" applyBorder="1" applyAlignment="1">
      <alignment/>
    </xf>
    <xf numFmtId="38" fontId="9" fillId="0" borderId="0" xfId="91" applyNumberFormat="1" applyFont="1" applyFill="1" applyAlignment="1">
      <alignment/>
      <protection/>
    </xf>
    <xf numFmtId="204" fontId="9" fillId="0" borderId="0" xfId="66" applyNumberFormat="1" applyFont="1" applyFill="1" applyBorder="1" applyAlignment="1">
      <alignment/>
    </xf>
    <xf numFmtId="43" fontId="9" fillId="0" borderId="12" xfId="66" applyFont="1" applyFill="1" applyBorder="1" applyAlignment="1">
      <alignment/>
    </xf>
    <xf numFmtId="43" fontId="2" fillId="0" borderId="0" xfId="47" applyFont="1" applyFill="1" applyBorder="1" applyAlignment="1">
      <alignment/>
    </xf>
    <xf numFmtId="43" fontId="2" fillId="0" borderId="14" xfId="47" applyFont="1" applyFill="1" applyBorder="1" applyAlignment="1">
      <alignment/>
    </xf>
    <xf numFmtId="39" fontId="2" fillId="0" borderId="0" xfId="47" applyNumberFormat="1" applyFont="1" applyFill="1" applyAlignment="1">
      <alignment/>
    </xf>
    <xf numFmtId="39" fontId="2" fillId="0" borderId="10" xfId="47" applyNumberFormat="1" applyFont="1" applyFill="1" applyBorder="1" applyAlignment="1">
      <alignment horizontal="center"/>
    </xf>
    <xf numFmtId="39" fontId="2" fillId="0" borderId="11" xfId="47" applyNumberFormat="1" applyFont="1" applyFill="1" applyBorder="1" applyAlignment="1">
      <alignment horizontal="centerContinuous" vertical="center"/>
    </xf>
    <xf numFmtId="39" fontId="2" fillId="0" borderId="0" xfId="47" applyNumberFormat="1" applyFont="1" applyFill="1" applyBorder="1" applyAlignment="1">
      <alignment horizontal="center"/>
    </xf>
    <xf numFmtId="39" fontId="2" fillId="0" borderId="10" xfId="47" applyNumberFormat="1" applyFont="1" applyFill="1" applyBorder="1" applyAlignment="1">
      <alignment/>
    </xf>
    <xf numFmtId="198" fontId="2" fillId="0" borderId="0" xfId="47" applyNumberFormat="1" applyFont="1" applyFill="1" applyAlignment="1">
      <alignment/>
    </xf>
    <xf numFmtId="39" fontId="2" fillId="0" borderId="14" xfId="47" applyNumberFormat="1" applyFont="1" applyFill="1" applyBorder="1" applyAlignment="1">
      <alignment/>
    </xf>
    <xf numFmtId="39" fontId="2" fillId="0" borderId="0" xfId="47" applyNumberFormat="1" applyFont="1" applyFill="1" applyBorder="1" applyAlignment="1">
      <alignment/>
    </xf>
    <xf numFmtId="198" fontId="2" fillId="0" borderId="10" xfId="47" applyNumberFormat="1" applyFont="1" applyFill="1" applyBorder="1" applyAlignment="1">
      <alignment/>
    </xf>
    <xf numFmtId="198" fontId="2" fillId="0" borderId="0" xfId="47" applyNumberFormat="1" applyFont="1" applyFill="1" applyBorder="1" applyAlignment="1">
      <alignment/>
    </xf>
    <xf numFmtId="219" fontId="2" fillId="0" borderId="0" xfId="47" applyNumberFormat="1" applyFont="1" applyFill="1" applyAlignment="1">
      <alignment horizontal="right"/>
    </xf>
    <xf numFmtId="219" fontId="2" fillId="0" borderId="14" xfId="47" applyNumberFormat="1" applyFont="1" applyFill="1" applyBorder="1" applyAlignment="1">
      <alignment horizontal="right"/>
    </xf>
    <xf numFmtId="220" fontId="2" fillId="0" borderId="0" xfId="47" applyNumberFormat="1" applyFont="1" applyFill="1" applyAlignment="1">
      <alignment horizontal="right"/>
    </xf>
    <xf numFmtId="219" fontId="2" fillId="0" borderId="15" xfId="47" applyNumberFormat="1" applyFont="1" applyFill="1" applyBorder="1" applyAlignment="1">
      <alignment horizontal="right"/>
    </xf>
    <xf numFmtId="39" fontId="2" fillId="0" borderId="0" xfId="47" applyNumberFormat="1" applyFont="1" applyFill="1" applyBorder="1" applyAlignment="1" applyProtection="1" quotePrefix="1">
      <alignment/>
      <protection/>
    </xf>
    <xf numFmtId="220" fontId="2" fillId="0" borderId="0" xfId="47" applyNumberFormat="1" applyFont="1" applyFill="1" applyBorder="1" applyAlignment="1" applyProtection="1" quotePrefix="1">
      <alignment/>
      <protection/>
    </xf>
    <xf numFmtId="39" fontId="2" fillId="0" borderId="0" xfId="47" applyNumberFormat="1" applyFont="1" applyFill="1" applyAlignment="1" applyProtection="1" quotePrefix="1">
      <alignment/>
      <protection/>
    </xf>
    <xf numFmtId="39" fontId="3" fillId="0" borderId="0" xfId="47" applyNumberFormat="1" applyFont="1" applyFill="1" applyAlignment="1" applyProtection="1" quotePrefix="1">
      <alignment/>
      <protection/>
    </xf>
    <xf numFmtId="39" fontId="3" fillId="0" borderId="0" xfId="47" applyNumberFormat="1" applyFont="1" applyFill="1" applyAlignment="1" applyProtection="1" quotePrefix="1">
      <alignment horizontal="centerContinuous"/>
      <protection/>
    </xf>
    <xf numFmtId="0" fontId="19" fillId="0" borderId="0" xfId="82" applyFont="1" applyFill="1">
      <alignment/>
      <protection/>
    </xf>
    <xf numFmtId="222" fontId="3" fillId="0" borderId="0" xfId="0" applyNumberFormat="1" applyFont="1" applyFill="1" applyAlignment="1">
      <alignment horizontal="left"/>
    </xf>
    <xf numFmtId="222" fontId="2" fillId="0" borderId="0" xfId="0" applyNumberFormat="1" applyFont="1" applyFill="1" applyAlignment="1">
      <alignment horizontal="left"/>
    </xf>
    <xf numFmtId="222" fontId="2" fillId="0" borderId="0" xfId="0" applyNumberFormat="1" applyFont="1" applyFill="1" applyAlignment="1">
      <alignment/>
    </xf>
    <xf numFmtId="0" fontId="0" fillId="0" borderId="0" xfId="0" applyFill="1" applyAlignment="1">
      <alignment/>
    </xf>
    <xf numFmtId="222" fontId="2" fillId="0" borderId="0" xfId="0" applyNumberFormat="1" applyFont="1" applyFill="1" applyAlignment="1">
      <alignment/>
    </xf>
    <xf numFmtId="222" fontId="2" fillId="0" borderId="0" xfId="0" applyNumberFormat="1" applyFont="1" applyFill="1" applyAlignment="1" quotePrefix="1">
      <alignment horizontal="center"/>
    </xf>
    <xf numFmtId="39" fontId="2" fillId="0" borderId="0" xfId="47" applyNumberFormat="1" applyFont="1" applyFill="1" applyBorder="1" applyAlignment="1" applyProtection="1" quotePrefix="1">
      <alignment horizontal="center"/>
      <protection/>
    </xf>
    <xf numFmtId="0" fontId="19" fillId="0" borderId="0" xfId="82" applyFont="1" applyFill="1" applyBorder="1">
      <alignment/>
      <protection/>
    </xf>
    <xf numFmtId="39" fontId="3" fillId="0" borderId="0" xfId="48" applyNumberFormat="1" applyFont="1" applyBorder="1" applyAlignment="1">
      <alignment/>
    </xf>
    <xf numFmtId="40" fontId="2" fillId="0" borderId="0" xfId="103" applyNumberFormat="1" applyFont="1" applyFill="1" applyBorder="1" applyAlignment="1" applyProtection="1">
      <alignment/>
      <protection/>
    </xf>
    <xf numFmtId="40" fontId="2" fillId="0" borderId="0" xfId="103" applyNumberFormat="1" applyFont="1" applyFill="1" applyAlignment="1" applyProtection="1" quotePrefix="1">
      <alignment/>
      <protection/>
    </xf>
    <xf numFmtId="40" fontId="2" fillId="0" borderId="0" xfId="0" applyNumberFormat="1" applyFont="1" applyFill="1" applyBorder="1" applyAlignment="1" quotePrefix="1">
      <alignment/>
    </xf>
    <xf numFmtId="40" fontId="6" fillId="0" borderId="0" xfId="0" applyNumberFormat="1" applyFont="1" applyFill="1" applyAlignment="1">
      <alignment/>
    </xf>
    <xf numFmtId="210" fontId="9" fillId="0" borderId="0" xfId="85" applyNumberFormat="1" applyFont="1" applyFill="1" applyBorder="1" applyAlignment="1">
      <alignment vertical="center"/>
      <protection/>
    </xf>
    <xf numFmtId="213" fontId="19" fillId="0" borderId="0" xfId="91" applyNumberFormat="1" applyFont="1" applyFill="1" applyBorder="1" applyAlignment="1">
      <alignment vertical="center"/>
      <protection/>
    </xf>
    <xf numFmtId="43" fontId="19" fillId="0" borderId="0" xfId="47" applyFont="1" applyFill="1" applyBorder="1" applyAlignment="1">
      <alignment/>
    </xf>
    <xf numFmtId="40" fontId="2" fillId="0" borderId="0" xfId="47" applyNumberFormat="1" applyFont="1" applyBorder="1" applyAlignment="1">
      <alignment/>
    </xf>
    <xf numFmtId="40" fontId="2" fillId="0" borderId="0" xfId="47" applyNumberFormat="1" applyFont="1" applyAlignment="1">
      <alignment/>
    </xf>
    <xf numFmtId="204" fontId="2" fillId="0" borderId="0" xfId="0" applyNumberFormat="1" applyFont="1" applyFill="1" applyBorder="1" applyAlignment="1">
      <alignment/>
    </xf>
    <xf numFmtId="40" fontId="20" fillId="0" borderId="0" xfId="104" applyNumberFormat="1" applyFont="1" applyFill="1" applyAlignment="1">
      <alignment/>
      <protection/>
    </xf>
    <xf numFmtId="40" fontId="19" fillId="0" borderId="0" xfId="104" applyNumberFormat="1" applyFont="1" applyFill="1" applyAlignment="1">
      <alignment/>
      <protection/>
    </xf>
    <xf numFmtId="39" fontId="19" fillId="0" borderId="0" xfId="0" applyNumberFormat="1" applyFont="1" applyFill="1" applyAlignment="1">
      <alignment/>
    </xf>
    <xf numFmtId="0" fontId="19" fillId="0" borderId="0" xfId="90" applyFont="1" applyFill="1">
      <alignment/>
      <protection/>
    </xf>
    <xf numFmtId="0" fontId="19" fillId="0" borderId="0" xfId="90" applyFont="1" applyFill="1" applyBorder="1">
      <alignment/>
      <protection/>
    </xf>
    <xf numFmtId="39" fontId="19" fillId="0" borderId="0" xfId="102" applyNumberFormat="1" applyFont="1" applyFill="1" applyBorder="1" applyAlignment="1" applyProtection="1">
      <alignment/>
      <protection/>
    </xf>
    <xf numFmtId="40" fontId="3" fillId="0" borderId="0" xfId="103" applyNumberFormat="1" applyFont="1" applyFill="1" applyAlignment="1" applyProtection="1">
      <alignment horizontal="centerContinuous"/>
      <protection/>
    </xf>
    <xf numFmtId="0" fontId="3" fillId="0" borderId="0" xfId="103" applyNumberFormat="1" applyFont="1" applyFill="1">
      <alignment/>
      <protection/>
    </xf>
    <xf numFmtId="40" fontId="3" fillId="0" borderId="0" xfId="103" applyNumberFormat="1" applyFont="1" applyFill="1">
      <alignment/>
      <protection/>
    </xf>
    <xf numFmtId="40" fontId="2" fillId="0" borderId="0" xfId="103" applyNumberFormat="1" applyFont="1" applyFill="1" applyAlignment="1">
      <alignment horizontal="center"/>
      <protection/>
    </xf>
    <xf numFmtId="40" fontId="2" fillId="0" borderId="0" xfId="105" applyNumberFormat="1" applyFont="1" applyFill="1" applyAlignment="1">
      <alignment/>
      <protection/>
    </xf>
    <xf numFmtId="40" fontId="24" fillId="0" borderId="0" xfId="104" applyNumberFormat="1" applyFont="1" applyFill="1" applyAlignment="1">
      <alignment horizontal="center"/>
      <protection/>
    </xf>
    <xf numFmtId="40" fontId="19" fillId="0" borderId="0" xfId="104" applyNumberFormat="1" applyFont="1" applyFill="1" applyAlignment="1">
      <alignment horizontal="center"/>
      <protection/>
    </xf>
    <xf numFmtId="0" fontId="24" fillId="0" borderId="0" xfId="0" applyFont="1" applyFill="1" applyAlignment="1">
      <alignment horizontal="center"/>
    </xf>
    <xf numFmtId="15" fontId="19" fillId="0" borderId="0" xfId="0" applyNumberFormat="1" applyFont="1" applyFill="1" applyAlignment="1" quotePrefix="1">
      <alignment horizontal="center"/>
    </xf>
    <xf numFmtId="40" fontId="3" fillId="0" borderId="0" xfId="103" applyNumberFormat="1" applyFont="1" applyFill="1" applyAlignment="1" applyProtection="1">
      <alignment/>
      <protection/>
    </xf>
    <xf numFmtId="40" fontId="3" fillId="0" borderId="0" xfId="52" applyNumberFormat="1" applyFont="1" applyFill="1" applyAlignment="1" applyProtection="1" quotePrefix="1">
      <alignment/>
      <protection/>
    </xf>
    <xf numFmtId="40" fontId="3" fillId="0" borderId="0" xfId="103" applyNumberFormat="1" applyFont="1" applyFill="1" applyAlignment="1">
      <alignment/>
      <protection/>
    </xf>
    <xf numFmtId="40" fontId="3" fillId="0" borderId="0" xfId="0" applyNumberFormat="1" applyFont="1" applyFill="1" applyAlignment="1" quotePrefix="1">
      <alignment horizontal="center"/>
    </xf>
    <xf numFmtId="40" fontId="3" fillId="0" borderId="0" xfId="0" applyNumberFormat="1" applyFont="1" applyFill="1" applyBorder="1" applyAlignment="1">
      <alignment/>
    </xf>
    <xf numFmtId="40" fontId="3" fillId="0" borderId="0" xfId="0" applyNumberFormat="1" applyFont="1" applyFill="1" applyAlignment="1">
      <alignment horizontal="center"/>
    </xf>
    <xf numFmtId="40" fontId="2" fillId="0" borderId="0" xfId="0" applyNumberFormat="1" applyFont="1" applyFill="1" applyAlignment="1">
      <alignment horizontal="center"/>
    </xf>
    <xf numFmtId="40" fontId="2" fillId="0" borderId="0" xfId="52" applyNumberFormat="1" applyFont="1" applyFill="1" applyBorder="1" applyAlignment="1" quotePrefix="1">
      <alignment/>
    </xf>
    <xf numFmtId="4" fontId="2" fillId="0" borderId="12" xfId="47" applyNumberFormat="1" applyFont="1" applyFill="1" applyBorder="1" applyAlignment="1">
      <alignment horizontal="right"/>
    </xf>
    <xf numFmtId="211" fontId="9" fillId="0" borderId="0" xfId="0" applyNumberFormat="1" applyFont="1" applyFill="1" applyAlignment="1" quotePrefix="1">
      <alignment horizontal="centerContinuous"/>
    </xf>
    <xf numFmtId="211" fontId="9" fillId="0" borderId="0" xfId="0" applyNumberFormat="1" applyFont="1" applyFill="1" applyAlignment="1">
      <alignment horizontal="centerContinuous"/>
    </xf>
    <xf numFmtId="211" fontId="8" fillId="0" borderId="0" xfId="0" applyNumberFormat="1" applyFont="1" applyFill="1" applyAlignment="1">
      <alignment/>
    </xf>
    <xf numFmtId="211" fontId="8" fillId="0" borderId="10" xfId="0" applyNumberFormat="1" applyFont="1" applyFill="1" applyBorder="1" applyAlignment="1">
      <alignment/>
    </xf>
    <xf numFmtId="211" fontId="7" fillId="0" borderId="10" xfId="0" applyNumberFormat="1" applyFont="1" applyFill="1" applyBorder="1" applyAlignment="1">
      <alignment/>
    </xf>
    <xf numFmtId="211" fontId="9" fillId="0" borderId="10" xfId="0" applyNumberFormat="1" applyFont="1" applyFill="1" applyBorder="1" applyAlignment="1">
      <alignment/>
    </xf>
    <xf numFmtId="211" fontId="9" fillId="0" borderId="10" xfId="52" applyNumberFormat="1" applyFont="1" applyFill="1" applyBorder="1" applyAlignment="1">
      <alignment/>
    </xf>
    <xf numFmtId="0" fontId="18" fillId="0" borderId="0" xfId="0" applyFont="1" applyFill="1" applyBorder="1" applyAlignment="1">
      <alignment horizontal="centerContinuous" vertical="center"/>
    </xf>
    <xf numFmtId="40" fontId="11" fillId="0" borderId="11" xfId="103" applyNumberFormat="1" applyFont="1" applyFill="1" applyBorder="1" applyAlignment="1" applyProtection="1">
      <alignment horizontal="center"/>
      <protection/>
    </xf>
    <xf numFmtId="40" fontId="9" fillId="0" borderId="0" xfId="0" applyNumberFormat="1" applyFont="1" applyFill="1" applyBorder="1" applyAlignment="1">
      <alignment/>
    </xf>
    <xf numFmtId="40" fontId="11" fillId="0" borderId="0" xfId="103" applyNumberFormat="1" applyFont="1" applyFill="1" applyBorder="1" applyAlignment="1" applyProtection="1">
      <alignment horizontal="center"/>
      <protection/>
    </xf>
    <xf numFmtId="207" fontId="11" fillId="0" borderId="0" xfId="103" applyNumberFormat="1" applyFont="1" applyFill="1" applyBorder="1" applyAlignment="1">
      <alignment horizontal="center"/>
      <protection/>
    </xf>
    <xf numFmtId="40" fontId="13" fillId="0" borderId="10" xfId="0" applyNumberFormat="1" applyFont="1" applyFill="1" applyBorder="1" applyAlignment="1">
      <alignment/>
    </xf>
    <xf numFmtId="40" fontId="14" fillId="0" borderId="0" xfId="0" applyNumberFormat="1" applyFont="1" applyFill="1" applyAlignment="1">
      <alignment/>
    </xf>
    <xf numFmtId="211" fontId="9" fillId="0" borderId="0" xfId="0" applyNumberFormat="1" applyFont="1" applyFill="1" applyBorder="1" applyAlignment="1">
      <alignment/>
    </xf>
    <xf numFmtId="211" fontId="7" fillId="0" borderId="0" xfId="0" applyNumberFormat="1" applyFont="1" applyFill="1" applyBorder="1" applyAlignment="1">
      <alignment horizontal="center"/>
    </xf>
    <xf numFmtId="211" fontId="8" fillId="0" borderId="0" xfId="0" applyNumberFormat="1" applyFont="1" applyFill="1" applyBorder="1" applyAlignment="1">
      <alignment/>
    </xf>
    <xf numFmtId="211" fontId="9" fillId="0" borderId="0" xfId="0" applyNumberFormat="1" applyFont="1" applyFill="1" applyBorder="1" applyAlignment="1" quotePrefix="1">
      <alignment horizontal="center"/>
    </xf>
    <xf numFmtId="211" fontId="9" fillId="0" borderId="0" xfId="0" applyNumberFormat="1" applyFont="1" applyFill="1" applyBorder="1" applyAlignment="1">
      <alignment/>
    </xf>
    <xf numFmtId="211" fontId="9" fillId="0" borderId="0" xfId="0" applyNumberFormat="1" applyFont="1" applyFill="1" applyAlignment="1" quotePrefix="1">
      <alignment/>
    </xf>
    <xf numFmtId="211" fontId="12" fillId="0" borderId="0" xfId="0" applyNumberFormat="1" applyFont="1" applyFill="1" applyAlignment="1">
      <alignment horizontal="center"/>
    </xf>
    <xf numFmtId="211" fontId="7" fillId="0" borderId="0" xfId="0" applyNumberFormat="1" applyFont="1" applyFill="1" applyAlignment="1" quotePrefix="1">
      <alignment horizontal="centerContinuous"/>
    </xf>
    <xf numFmtId="211" fontId="8" fillId="0" borderId="10" xfId="0" applyNumberFormat="1" applyFont="1" applyFill="1" applyBorder="1" applyAlignment="1">
      <alignment horizontal="left"/>
    </xf>
    <xf numFmtId="208" fontId="11" fillId="0" borderId="14" xfId="103" applyNumberFormat="1" applyFont="1" applyFill="1" applyBorder="1" applyAlignment="1" applyProtection="1">
      <alignment horizontal="centerContinuous"/>
      <protection/>
    </xf>
    <xf numFmtId="208" fontId="11" fillId="0" borderId="11" xfId="103" applyNumberFormat="1" applyFont="1" applyFill="1" applyBorder="1" applyAlignment="1" applyProtection="1">
      <alignment horizontal="centerContinuous"/>
      <protection/>
    </xf>
    <xf numFmtId="211" fontId="11" fillId="0" borderId="0" xfId="0" applyNumberFormat="1" applyFont="1" applyFill="1" applyAlignment="1">
      <alignment/>
    </xf>
    <xf numFmtId="211" fontId="11" fillId="0" borderId="0" xfId="0" applyNumberFormat="1" applyFont="1" applyFill="1" applyBorder="1" applyAlignment="1">
      <alignment horizontal="center"/>
    </xf>
    <xf numFmtId="211" fontId="9" fillId="0" borderId="0" xfId="0" applyNumberFormat="1" applyFont="1" applyFill="1" applyAlignment="1">
      <alignment horizontal="right"/>
    </xf>
    <xf numFmtId="211" fontId="9" fillId="0" borderId="0" xfId="0" applyNumberFormat="1" applyFont="1" applyFill="1" applyBorder="1" applyAlignment="1">
      <alignment horizontal="left"/>
    </xf>
    <xf numFmtId="211" fontId="7" fillId="0" borderId="0" xfId="0" applyNumberFormat="1" applyFont="1" applyFill="1" applyBorder="1" applyAlignment="1">
      <alignment horizontal="left"/>
    </xf>
    <xf numFmtId="211" fontId="11" fillId="0" borderId="0" xfId="0" applyNumberFormat="1" applyFont="1" applyFill="1" applyBorder="1" applyAlignment="1">
      <alignment/>
    </xf>
    <xf numFmtId="40" fontId="7" fillId="0" borderId="0" xfId="0" applyNumberFormat="1" applyFont="1" applyFill="1" applyAlignment="1" quotePrefix="1">
      <alignment horizontal="center"/>
    </xf>
    <xf numFmtId="40" fontId="8" fillId="0" borderId="0" xfId="0" applyNumberFormat="1" applyFont="1" applyFill="1" applyBorder="1" applyAlignment="1">
      <alignment/>
    </xf>
    <xf numFmtId="40" fontId="7" fillId="0" borderId="0" xfId="0" applyNumberFormat="1" applyFont="1" applyFill="1" applyAlignment="1">
      <alignment/>
    </xf>
    <xf numFmtId="40" fontId="8" fillId="0" borderId="10" xfId="0" applyNumberFormat="1" applyFont="1" applyFill="1" applyBorder="1" applyAlignment="1">
      <alignment/>
    </xf>
    <xf numFmtId="40" fontId="7" fillId="0" borderId="10" xfId="0" applyNumberFormat="1" applyFont="1" applyFill="1" applyBorder="1" applyAlignment="1">
      <alignment/>
    </xf>
    <xf numFmtId="0" fontId="10" fillId="0" borderId="0" xfId="0" applyFont="1" applyFill="1" applyBorder="1" applyAlignment="1">
      <alignment horizontal="centerContinuous" vertical="center"/>
    </xf>
    <xf numFmtId="213" fontId="9" fillId="0" borderId="0" xfId="0" applyNumberFormat="1" applyFont="1" applyFill="1" applyAlignment="1">
      <alignment/>
    </xf>
    <xf numFmtId="40" fontId="7" fillId="0" borderId="0" xfId="0" applyNumberFormat="1" applyFont="1" applyFill="1" applyBorder="1" applyAlignment="1">
      <alignment horizontal="left"/>
    </xf>
    <xf numFmtId="40" fontId="9" fillId="0" borderId="0" xfId="0" applyNumberFormat="1" applyFont="1" applyFill="1" applyAlignment="1">
      <alignment horizontal="center"/>
    </xf>
    <xf numFmtId="40" fontId="7" fillId="0" borderId="0" xfId="0" applyNumberFormat="1" applyFont="1" applyFill="1" applyBorder="1" applyAlignment="1">
      <alignment/>
    </xf>
    <xf numFmtId="43" fontId="9" fillId="0" borderId="12" xfId="52" applyFont="1" applyFill="1" applyBorder="1" applyAlignment="1">
      <alignment/>
    </xf>
    <xf numFmtId="38" fontId="9" fillId="0" borderId="0" xfId="0" applyNumberFormat="1" applyFont="1" applyFill="1" applyAlignment="1">
      <alignment/>
    </xf>
    <xf numFmtId="43" fontId="9" fillId="0" borderId="11" xfId="52" applyFont="1" applyFill="1" applyBorder="1" applyAlignment="1">
      <alignment/>
    </xf>
    <xf numFmtId="43" fontId="9" fillId="0" borderId="0" xfId="47" applyFont="1" applyFill="1" applyAlignment="1">
      <alignment/>
    </xf>
    <xf numFmtId="0" fontId="11" fillId="0" borderId="0" xfId="0" applyFont="1" applyFill="1" applyAlignment="1">
      <alignment/>
    </xf>
    <xf numFmtId="43" fontId="11" fillId="0" borderId="15" xfId="0" applyNumberFormat="1" applyFont="1" applyFill="1" applyBorder="1" applyAlignment="1">
      <alignment/>
    </xf>
    <xf numFmtId="39" fontId="3" fillId="0" borderId="0" xfId="0" applyNumberFormat="1" applyFont="1" applyFill="1" applyAlignment="1">
      <alignment/>
    </xf>
    <xf numFmtId="39" fontId="2" fillId="0" borderId="0" xfId="48" applyNumberFormat="1" applyFont="1" applyFill="1" applyAlignment="1">
      <alignment/>
    </xf>
    <xf numFmtId="43" fontId="2" fillId="0" borderId="0" xfId="47" applyFont="1" applyFill="1" applyAlignment="1">
      <alignment/>
    </xf>
    <xf numFmtId="39" fontId="2" fillId="0" borderId="12" xfId="48" applyNumberFormat="1" applyFont="1" applyFill="1" applyBorder="1" applyAlignment="1">
      <alignment/>
    </xf>
    <xf numFmtId="43" fontId="2" fillId="0" borderId="12" xfId="47" applyFont="1" applyFill="1" applyBorder="1" applyAlignment="1">
      <alignment/>
    </xf>
    <xf numFmtId="39" fontId="2" fillId="0" borderId="0" xfId="0" applyNumberFormat="1" applyFont="1" applyFill="1" applyAlignment="1">
      <alignment horizontal="right"/>
    </xf>
    <xf numFmtId="39" fontId="2" fillId="0" borderId="10" xfId="47" applyNumberFormat="1" applyFont="1" applyFill="1" applyBorder="1" applyAlignment="1" applyProtection="1" quotePrefix="1">
      <alignment/>
      <protection/>
    </xf>
    <xf numFmtId="39" fontId="2" fillId="0" borderId="12" xfId="47" applyNumberFormat="1" applyFont="1" applyFill="1" applyBorder="1" applyAlignment="1" applyProtection="1" quotePrefix="1">
      <alignment/>
      <protection/>
    </xf>
    <xf numFmtId="4" fontId="2" fillId="0" borderId="0" xfId="47" applyNumberFormat="1" applyFont="1" applyFill="1" applyAlignment="1" applyProtection="1" quotePrefix="1">
      <alignment/>
      <protection/>
    </xf>
    <xf numFmtId="198" fontId="2" fillId="0" borderId="0" xfId="47" applyNumberFormat="1" applyFont="1" applyFill="1" applyAlignment="1" applyProtection="1" quotePrefix="1">
      <alignment/>
      <protection/>
    </xf>
    <xf numFmtId="4" fontId="2" fillId="0" borderId="12" xfId="47" applyNumberFormat="1" applyFont="1" applyFill="1" applyBorder="1" applyAlignment="1" applyProtection="1" quotePrefix="1">
      <alignment/>
      <protection/>
    </xf>
    <xf numFmtId="0" fontId="20" fillId="0" borderId="0" xfId="82" applyFont="1" applyFill="1">
      <alignment/>
      <protection/>
    </xf>
    <xf numFmtId="39" fontId="19" fillId="0" borderId="0" xfId="82" applyNumberFormat="1" applyFont="1" applyFill="1">
      <alignment/>
      <protection/>
    </xf>
    <xf numFmtId="39" fontId="19" fillId="0" borderId="0" xfId="82" applyNumberFormat="1" applyFont="1" applyFill="1" applyAlignment="1">
      <alignment horizontal="right"/>
      <protection/>
    </xf>
    <xf numFmtId="0" fontId="19" fillId="0" borderId="0" xfId="82" applyFont="1" applyFill="1" applyBorder="1" applyAlignment="1">
      <alignment horizontal="center"/>
      <protection/>
    </xf>
    <xf numFmtId="217" fontId="2" fillId="0" borderId="0" xfId="49" applyNumberFormat="1" applyFont="1" applyFill="1" applyBorder="1" applyAlignment="1">
      <alignment/>
    </xf>
    <xf numFmtId="217" fontId="2" fillId="0" borderId="12" xfId="81" applyNumberFormat="1" applyFont="1" applyFill="1" applyBorder="1">
      <alignment/>
      <protection/>
    </xf>
    <xf numFmtId="39" fontId="2" fillId="0" borderId="0" xfId="81" applyNumberFormat="1" applyFont="1" applyFill="1">
      <alignment/>
      <protection/>
    </xf>
    <xf numFmtId="217" fontId="2" fillId="0" borderId="0" xfId="86" applyNumberFormat="1" applyFont="1" applyFill="1">
      <alignment/>
      <protection/>
    </xf>
    <xf numFmtId="217" fontId="2" fillId="0" borderId="10" xfId="86" applyNumberFormat="1" applyFont="1" applyFill="1" applyBorder="1">
      <alignment/>
      <protection/>
    </xf>
    <xf numFmtId="217" fontId="2" fillId="0" borderId="0" xfId="86" applyNumberFormat="1" applyFont="1" applyFill="1" applyBorder="1">
      <alignment/>
      <protection/>
    </xf>
    <xf numFmtId="217" fontId="2" fillId="0" borderId="12" xfId="86" applyNumberFormat="1" applyFont="1" applyFill="1" applyBorder="1">
      <alignment/>
      <protection/>
    </xf>
    <xf numFmtId="37" fontId="2" fillId="0" borderId="0" xfId="86" applyNumberFormat="1" applyFont="1" applyFill="1">
      <alignment/>
      <protection/>
    </xf>
    <xf numFmtId="214" fontId="2" fillId="0" borderId="12" xfId="62" applyNumberFormat="1" applyFont="1" applyFill="1" applyBorder="1" applyAlignment="1">
      <alignment/>
    </xf>
    <xf numFmtId="0" fontId="2" fillId="0" borderId="0" xfId="0" applyFont="1" applyFill="1" applyBorder="1" applyAlignment="1">
      <alignment/>
    </xf>
    <xf numFmtId="207" fontId="13" fillId="0" borderId="0" xfId="103" applyNumberFormat="1" applyFont="1" applyFill="1" applyBorder="1" applyAlignment="1">
      <alignment/>
      <protection/>
    </xf>
    <xf numFmtId="207" fontId="13" fillId="0" borderId="0" xfId="103" applyNumberFormat="1" applyFont="1" applyFill="1" applyBorder="1" applyAlignment="1">
      <alignment horizontal="center"/>
      <protection/>
    </xf>
    <xf numFmtId="0" fontId="12" fillId="0" borderId="0" xfId="0" applyFont="1" applyFill="1" applyBorder="1" applyAlignment="1" quotePrefix="1">
      <alignment horizontal="center"/>
    </xf>
    <xf numFmtId="40" fontId="14" fillId="0" borderId="0" xfId="103" applyNumberFormat="1" applyFont="1" applyFill="1" applyBorder="1" applyAlignment="1">
      <alignment/>
      <protection/>
    </xf>
    <xf numFmtId="38" fontId="2" fillId="0" borderId="0" xfId="0" applyNumberFormat="1" applyFont="1" applyFill="1" applyAlignment="1">
      <alignment horizontal="center"/>
    </xf>
    <xf numFmtId="37" fontId="2" fillId="0" borderId="0" xfId="81" applyNumberFormat="1" applyFont="1" applyFill="1" applyBorder="1">
      <alignment/>
      <protection/>
    </xf>
    <xf numFmtId="38" fontId="2" fillId="0" borderId="0" xfId="0" applyNumberFormat="1" applyFont="1" applyFill="1" applyAlignment="1">
      <alignment horizontal="centerContinuous"/>
    </xf>
    <xf numFmtId="38" fontId="2" fillId="0" borderId="0" xfId="0" applyNumberFormat="1" applyFont="1" applyFill="1" applyAlignment="1">
      <alignment horizontal="center" vertical="center" textRotation="180"/>
    </xf>
    <xf numFmtId="38" fontId="2" fillId="0" borderId="0" xfId="0" applyNumberFormat="1" applyFont="1" applyFill="1" applyAlignment="1">
      <alignment/>
    </xf>
    <xf numFmtId="38" fontId="3" fillId="0" borderId="0" xfId="0" applyNumberFormat="1" applyFont="1" applyFill="1" applyAlignment="1">
      <alignment/>
    </xf>
    <xf numFmtId="0" fontId="2" fillId="0" borderId="0" xfId="0" applyFont="1" applyFill="1" applyAlignment="1">
      <alignment horizontal="right"/>
    </xf>
    <xf numFmtId="38" fontId="2" fillId="0" borderId="10" xfId="0" applyNumberFormat="1" applyFont="1" applyFill="1" applyBorder="1" applyAlignment="1">
      <alignment horizontal="centerContinuous"/>
    </xf>
    <xf numFmtId="38" fontId="2" fillId="0" borderId="0" xfId="0" applyNumberFormat="1" applyFont="1" applyFill="1" applyBorder="1" applyAlignment="1">
      <alignment horizontal="centerContinuous"/>
    </xf>
    <xf numFmtId="1" fontId="2" fillId="0" borderId="10" xfId="0" applyNumberFormat="1" applyFont="1" applyFill="1" applyBorder="1" applyAlignment="1" quotePrefix="1">
      <alignment horizontal="center"/>
    </xf>
    <xf numFmtId="1" fontId="2" fillId="0" borderId="0" xfId="0" applyNumberFormat="1" applyFont="1" applyFill="1" applyAlignment="1">
      <alignment horizontal="center"/>
    </xf>
    <xf numFmtId="1" fontId="2" fillId="0" borderId="0" xfId="0" applyNumberFormat="1" applyFont="1" applyFill="1" applyBorder="1" applyAlignment="1">
      <alignment horizontal="center"/>
    </xf>
    <xf numFmtId="206" fontId="2" fillId="0" borderId="0" xfId="0" applyNumberFormat="1" applyFont="1" applyFill="1" applyBorder="1" applyAlignment="1">
      <alignment/>
    </xf>
    <xf numFmtId="205" fontId="2" fillId="0" borderId="0" xfId="0" applyNumberFormat="1" applyFont="1" applyFill="1" applyAlignment="1">
      <alignment/>
    </xf>
    <xf numFmtId="38" fontId="2" fillId="0" borderId="0" xfId="0" applyNumberFormat="1" applyFont="1" applyFill="1" applyBorder="1" applyAlignment="1">
      <alignment/>
    </xf>
    <xf numFmtId="38" fontId="11" fillId="0" borderId="14" xfId="103" applyNumberFormat="1" applyFont="1" applyFill="1" applyBorder="1" applyAlignment="1" applyProtection="1">
      <alignment horizontal="centerContinuous"/>
      <protection/>
    </xf>
    <xf numFmtId="38" fontId="11" fillId="0" borderId="11" xfId="103" applyNumberFormat="1" applyFont="1" applyFill="1" applyBorder="1" applyAlignment="1" applyProtection="1">
      <alignment horizontal="centerContinuous"/>
      <protection/>
    </xf>
    <xf numFmtId="40" fontId="7" fillId="0" borderId="0" xfId="0" applyNumberFormat="1" applyFont="1" applyFill="1" applyAlignment="1" quotePrefix="1">
      <alignment horizontal="centerContinuous"/>
    </xf>
    <xf numFmtId="229" fontId="2" fillId="0" borderId="0" xfId="0" applyNumberFormat="1" applyFont="1" applyFill="1" applyAlignment="1">
      <alignment/>
    </xf>
    <xf numFmtId="229" fontId="2" fillId="0" borderId="0" xfId="47" applyNumberFormat="1" applyFont="1" applyFill="1" applyAlignment="1">
      <alignment/>
    </xf>
    <xf numFmtId="237" fontId="2" fillId="0" borderId="0" xfId="0" applyNumberFormat="1" applyFont="1" applyFill="1" applyAlignment="1">
      <alignment/>
    </xf>
    <xf numFmtId="237" fontId="2" fillId="0" borderId="0" xfId="52" applyNumberFormat="1" applyFont="1" applyFill="1" applyAlignment="1">
      <alignment/>
    </xf>
    <xf numFmtId="237" fontId="2" fillId="0" borderId="10" xfId="52" applyNumberFormat="1" applyFont="1" applyFill="1" applyBorder="1" applyAlignment="1">
      <alignment/>
    </xf>
    <xf numFmtId="237" fontId="19" fillId="0" borderId="0" xfId="0" applyNumberFormat="1" applyFont="1" applyFill="1" applyAlignment="1">
      <alignment/>
    </xf>
    <xf numFmtId="237" fontId="2" fillId="0" borderId="0" xfId="47" applyNumberFormat="1" applyFont="1" applyFill="1" applyAlignment="1">
      <alignment/>
    </xf>
    <xf numFmtId="237" fontId="19" fillId="0" borderId="12" xfId="0" applyNumberFormat="1" applyFont="1" applyFill="1" applyBorder="1" applyAlignment="1">
      <alignment/>
    </xf>
    <xf numFmtId="237" fontId="2" fillId="0" borderId="12" xfId="0" applyNumberFormat="1" applyFont="1" applyFill="1" applyBorder="1" applyAlignment="1">
      <alignment/>
    </xf>
    <xf numFmtId="43" fontId="9" fillId="0" borderId="0" xfId="57" applyNumberFormat="1" applyFont="1" applyFill="1" applyBorder="1" applyAlignment="1">
      <alignment vertical="center"/>
    </xf>
    <xf numFmtId="213" fontId="19" fillId="0" borderId="11" xfId="91" applyNumberFormat="1" applyFont="1" applyFill="1" applyBorder="1" applyAlignment="1">
      <alignment vertical="center"/>
      <protection/>
    </xf>
    <xf numFmtId="212" fontId="9" fillId="0" borderId="0" xfId="0" applyNumberFormat="1" applyFont="1" applyFill="1" applyBorder="1" applyAlignment="1">
      <alignment horizontal="center"/>
    </xf>
    <xf numFmtId="216" fontId="9" fillId="0" borderId="0" xfId="91" applyNumberFormat="1" applyFont="1" applyFill="1" applyAlignment="1" quotePrefix="1">
      <alignment horizontal="center"/>
      <protection/>
    </xf>
    <xf numFmtId="213" fontId="9" fillId="0" borderId="0" xfId="91" applyNumberFormat="1" applyFont="1" applyFill="1" applyAlignment="1" quotePrefix="1">
      <alignment horizontal="center"/>
      <protection/>
    </xf>
    <xf numFmtId="43" fontId="9" fillId="0" borderId="0" xfId="42" applyFont="1" applyFill="1" applyAlignment="1">
      <alignment horizontal="center"/>
    </xf>
    <xf numFmtId="213" fontId="9" fillId="0" borderId="0" xfId="66" applyNumberFormat="1" applyFont="1" applyFill="1" applyBorder="1" applyAlignment="1">
      <alignment horizontal="center"/>
    </xf>
    <xf numFmtId="216" fontId="9" fillId="0" borderId="0" xfId="88" applyNumberFormat="1" applyFont="1" applyFill="1">
      <alignment/>
      <protection/>
    </xf>
    <xf numFmtId="213" fontId="9" fillId="0" borderId="0" xfId="64" applyNumberFormat="1" applyFont="1" applyFill="1" applyBorder="1" applyAlignment="1">
      <alignment/>
    </xf>
    <xf numFmtId="43" fontId="9" fillId="0" borderId="0" xfId="47" applyFont="1" applyFill="1" applyBorder="1" applyAlignment="1">
      <alignment horizontal="center"/>
    </xf>
    <xf numFmtId="242" fontId="9" fillId="0" borderId="0" xfId="66" applyNumberFormat="1" applyFont="1" applyFill="1" applyBorder="1" applyAlignment="1">
      <alignment/>
    </xf>
    <xf numFmtId="39" fontId="9" fillId="0" borderId="10" xfId="91" applyNumberFormat="1" applyFont="1" applyFill="1" applyBorder="1" applyAlignment="1">
      <alignment horizontal="center"/>
      <protection/>
    </xf>
    <xf numFmtId="39" fontId="2" fillId="0" borderId="11" xfId="47" applyNumberFormat="1" applyFont="1" applyFill="1" applyBorder="1" applyAlignment="1">
      <alignment/>
    </xf>
    <xf numFmtId="198" fontId="2" fillId="0" borderId="12" xfId="47" applyNumberFormat="1" applyFont="1" applyFill="1" applyBorder="1" applyAlignment="1">
      <alignment/>
    </xf>
    <xf numFmtId="39" fontId="2" fillId="0" borderId="0" xfId="81" applyNumberFormat="1" applyFont="1" applyFill="1" applyBorder="1">
      <alignment/>
      <protection/>
    </xf>
    <xf numFmtId="40" fontId="2" fillId="0" borderId="0" xfId="0" applyNumberFormat="1" applyFont="1" applyFill="1" applyBorder="1" applyAlignment="1">
      <alignment horizontal="right"/>
    </xf>
    <xf numFmtId="43" fontId="2" fillId="0" borderId="0" xfId="60" applyFont="1" applyFill="1" applyBorder="1" applyAlignment="1">
      <alignment horizontal="right"/>
    </xf>
    <xf numFmtId="40" fontId="2" fillId="0" borderId="0" xfId="0" applyNumberFormat="1" applyFont="1" applyFill="1" applyBorder="1" applyAlignment="1">
      <alignment/>
    </xf>
    <xf numFmtId="40" fontId="2" fillId="0" borderId="0" xfId="0" applyNumberFormat="1" applyFont="1" applyBorder="1" applyAlignment="1">
      <alignment/>
    </xf>
    <xf numFmtId="244" fontId="2" fillId="0" borderId="0" xfId="0" applyNumberFormat="1" applyFont="1" applyFill="1" applyBorder="1" applyAlignment="1">
      <alignment/>
    </xf>
    <xf numFmtId="40" fontId="2" fillId="0" borderId="0" xfId="0" applyNumberFormat="1" applyFont="1" applyBorder="1" applyAlignment="1">
      <alignment/>
    </xf>
    <xf numFmtId="216" fontId="9" fillId="0" borderId="0" xfId="91" applyNumberFormat="1" applyFont="1" applyFill="1" applyBorder="1" applyAlignment="1" quotePrefix="1">
      <alignment/>
      <protection/>
    </xf>
    <xf numFmtId="43" fontId="19" fillId="0" borderId="14" xfId="42" applyFont="1" applyFill="1" applyBorder="1" applyAlignment="1">
      <alignment/>
    </xf>
    <xf numFmtId="223" fontId="19" fillId="0" borderId="0" xfId="93" applyNumberFormat="1" applyFont="1" applyFill="1" applyBorder="1" applyAlignment="1">
      <alignment horizontal="right"/>
      <protection/>
    </xf>
    <xf numFmtId="39" fontId="19" fillId="0" borderId="0" xfId="54" applyNumberFormat="1" applyFont="1" applyFill="1" applyAlignment="1">
      <alignment/>
    </xf>
    <xf numFmtId="39" fontId="19" fillId="0" borderId="0" xfId="0" applyNumberFormat="1" applyFont="1" applyFill="1" applyAlignment="1">
      <alignment/>
    </xf>
    <xf numFmtId="39" fontId="19" fillId="0" borderId="10" xfId="0" applyNumberFormat="1" applyFont="1" applyFill="1" applyBorder="1" applyAlignment="1">
      <alignment/>
    </xf>
    <xf numFmtId="241" fontId="19" fillId="0" borderId="0" xfId="0" applyNumberFormat="1" applyFont="1" applyFill="1" applyAlignment="1">
      <alignment/>
    </xf>
    <xf numFmtId="39" fontId="19" fillId="0" borderId="0" xfId="54" applyNumberFormat="1" applyFont="1" applyFill="1" applyBorder="1" applyAlignment="1">
      <alignment/>
    </xf>
    <xf numFmtId="227" fontId="19" fillId="0" borderId="0" xfId="0" applyNumberFormat="1" applyFont="1" applyFill="1" applyAlignment="1">
      <alignment/>
    </xf>
    <xf numFmtId="213" fontId="19" fillId="0" borderId="10" xfId="91" applyNumberFormat="1" applyFont="1" applyFill="1" applyBorder="1" applyAlignment="1">
      <alignment vertical="center"/>
      <protection/>
    </xf>
    <xf numFmtId="242" fontId="2" fillId="0" borderId="0" xfId="94" applyNumberFormat="1" applyFont="1" applyFill="1" applyBorder="1">
      <alignment/>
      <protection/>
    </xf>
    <xf numFmtId="242" fontId="2" fillId="0" borderId="0" xfId="94" applyNumberFormat="1" applyFont="1" applyFill="1">
      <alignment/>
      <protection/>
    </xf>
    <xf numFmtId="246" fontId="2" fillId="0" borderId="0" xfId="94" applyNumberFormat="1" applyFont="1" applyFill="1">
      <alignment/>
      <protection/>
    </xf>
    <xf numFmtId="218" fontId="2" fillId="0" borderId="0" xfId="94" applyNumberFormat="1" applyFont="1" applyFill="1">
      <alignment/>
      <protection/>
    </xf>
    <xf numFmtId="208" fontId="26" fillId="0" borderId="11" xfId="54" applyNumberFormat="1" applyFont="1" applyBorder="1" applyAlignment="1">
      <alignment/>
    </xf>
    <xf numFmtId="208" fontId="26" fillId="0" borderId="10" xfId="54" applyNumberFormat="1" applyFont="1" applyBorder="1" applyAlignment="1">
      <alignment/>
    </xf>
    <xf numFmtId="208" fontId="26" fillId="0" borderId="0" xfId="54" applyNumberFormat="1" applyFont="1" applyBorder="1" applyAlignment="1">
      <alignment/>
    </xf>
    <xf numFmtId="39" fontId="3" fillId="0" borderId="0" xfId="103" applyNumberFormat="1" applyFont="1" applyFill="1" applyBorder="1" applyAlignment="1" applyProtection="1" quotePrefix="1">
      <alignment/>
      <protection/>
    </xf>
    <xf numFmtId="39" fontId="2" fillId="0" borderId="0" xfId="49" applyNumberFormat="1" applyFont="1" applyFill="1" applyBorder="1" applyAlignment="1">
      <alignment/>
    </xf>
    <xf numFmtId="39" fontId="2" fillId="0" borderId="0" xfId="49" applyNumberFormat="1" applyFont="1" applyFill="1" applyAlignment="1">
      <alignment/>
    </xf>
    <xf numFmtId="210" fontId="2" fillId="0" borderId="0" xfId="42" applyNumberFormat="1" applyFont="1" applyFill="1" applyAlignment="1" applyProtection="1" quotePrefix="1">
      <alignment/>
      <protection/>
    </xf>
    <xf numFmtId="210" fontId="2" fillId="0" borderId="0" xfId="60" applyNumberFormat="1" applyFont="1" applyFill="1" applyBorder="1" applyAlignment="1" applyProtection="1" quotePrefix="1">
      <alignment/>
      <protection/>
    </xf>
    <xf numFmtId="243" fontId="19" fillId="0" borderId="0" xfId="42" applyNumberFormat="1" applyFont="1" applyFill="1" applyBorder="1" applyAlignment="1">
      <alignment/>
    </xf>
    <xf numFmtId="247" fontId="19" fillId="0" borderId="0" xfId="42" applyNumberFormat="1" applyFont="1" applyFill="1" applyBorder="1" applyAlignment="1">
      <alignment/>
    </xf>
    <xf numFmtId="39" fontId="2" fillId="0" borderId="0" xfId="49" applyNumberFormat="1" applyFont="1" applyFill="1" applyAlignment="1">
      <alignment/>
    </xf>
    <xf numFmtId="244" fontId="2" fillId="0" borderId="0" xfId="103" applyNumberFormat="1" applyFont="1" applyFill="1" applyBorder="1" applyAlignment="1" applyProtection="1">
      <alignment/>
      <protection/>
    </xf>
    <xf numFmtId="211" fontId="9" fillId="0" borderId="11" xfId="52" applyNumberFormat="1" applyFont="1" applyFill="1" applyBorder="1" applyAlignment="1">
      <alignment/>
    </xf>
    <xf numFmtId="43" fontId="9" fillId="0" borderId="0" xfId="49" applyFont="1" applyFill="1" applyBorder="1" applyAlignment="1">
      <alignment/>
    </xf>
    <xf numFmtId="40" fontId="9" fillId="0" borderId="0" xfId="0" applyNumberFormat="1" applyFont="1" applyFill="1" applyBorder="1" applyAlignment="1">
      <alignment horizontal="center"/>
    </xf>
    <xf numFmtId="216" fontId="9" fillId="0" borderId="0" xfId="91" applyNumberFormat="1" applyFont="1" applyFill="1" applyBorder="1" applyAlignment="1">
      <alignment horizontal="center"/>
      <protection/>
    </xf>
    <xf numFmtId="43" fontId="9" fillId="0" borderId="0" xfId="42" applyFont="1" applyFill="1" applyBorder="1" applyAlignment="1">
      <alignment horizontal="center"/>
    </xf>
    <xf numFmtId="40" fontId="2" fillId="0" borderId="0" xfId="0" applyNumberFormat="1" applyFont="1" applyAlignment="1">
      <alignment/>
    </xf>
    <xf numFmtId="39" fontId="2" fillId="0" borderId="0" xfId="0" applyNumberFormat="1" applyFont="1" applyBorder="1" applyAlignment="1">
      <alignment/>
    </xf>
    <xf numFmtId="40" fontId="2" fillId="0" borderId="0" xfId="103" applyNumberFormat="1" applyFont="1" applyFill="1" applyAlignment="1">
      <alignment horizontal="centerContinuous"/>
      <protection/>
    </xf>
    <xf numFmtId="0" fontId="9" fillId="0" borderId="0" xfId="42" applyNumberFormat="1" applyFont="1" applyFill="1" applyBorder="1" applyAlignment="1">
      <alignment horizontal="center"/>
    </xf>
    <xf numFmtId="0" fontId="9" fillId="0" borderId="10" xfId="42" applyNumberFormat="1" applyFont="1" applyFill="1" applyBorder="1" applyAlignment="1">
      <alignment horizontal="center"/>
    </xf>
    <xf numFmtId="218" fontId="2" fillId="0" borderId="0" xfId="0" applyNumberFormat="1" applyFont="1" applyFill="1" applyAlignment="1">
      <alignment/>
    </xf>
    <xf numFmtId="1" fontId="2" fillId="0" borderId="0" xfId="0" applyNumberFormat="1" applyFont="1" applyFill="1" applyBorder="1" applyAlignment="1" quotePrefix="1">
      <alignment horizontal="center"/>
    </xf>
    <xf numFmtId="0" fontId="12" fillId="0" borderId="0" xfId="0" applyFont="1" applyFill="1" applyBorder="1" applyAlignment="1">
      <alignment horizontal="center"/>
    </xf>
    <xf numFmtId="0" fontId="2" fillId="0" borderId="0" xfId="0" applyFont="1" applyFill="1" applyBorder="1" applyAlignment="1">
      <alignment horizontal="left"/>
    </xf>
    <xf numFmtId="250" fontId="9" fillId="0" borderId="0" xfId="91" applyNumberFormat="1" applyFont="1" applyFill="1" applyBorder="1" applyAlignment="1">
      <alignment horizontal="right"/>
      <protection/>
    </xf>
    <xf numFmtId="38" fontId="9" fillId="0" borderId="0" xfId="91" applyNumberFormat="1" applyFont="1" applyFill="1" applyAlignment="1">
      <alignment horizontal="right"/>
      <protection/>
    </xf>
    <xf numFmtId="242" fontId="29" fillId="0" borderId="10" xfId="103" applyNumberFormat="1" applyFont="1" applyFill="1" applyBorder="1" applyAlignment="1" applyProtection="1">
      <alignment horizontal="centerContinuous"/>
      <protection/>
    </xf>
    <xf numFmtId="242" fontId="3" fillId="0" borderId="10" xfId="103" applyNumberFormat="1" applyFont="1" applyFill="1" applyBorder="1" applyAlignment="1" applyProtection="1">
      <alignment horizontal="centerContinuous" vertical="center"/>
      <protection/>
    </xf>
    <xf numFmtId="211" fontId="20" fillId="0" borderId="0" xfId="103" applyNumberFormat="1" applyFont="1" applyFill="1" applyAlignment="1" applyProtection="1">
      <alignment horizontal="left"/>
      <protection/>
    </xf>
    <xf numFmtId="0" fontId="19" fillId="0" borderId="0" xfId="0" applyFont="1" applyFill="1" applyAlignment="1">
      <alignment horizontal="left"/>
    </xf>
    <xf numFmtId="211" fontId="19" fillId="0" borderId="0" xfId="103" applyNumberFormat="1" applyFont="1" applyFill="1" applyAlignment="1" applyProtection="1">
      <alignment horizontal="left"/>
      <protection/>
    </xf>
    <xf numFmtId="211" fontId="20" fillId="0" borderId="0" xfId="0" applyNumberFormat="1" applyFont="1" applyFill="1" applyAlignment="1">
      <alignment/>
    </xf>
    <xf numFmtId="0" fontId="24" fillId="0" borderId="0" xfId="0" applyFont="1" applyFill="1" applyAlignment="1">
      <alignment horizontal="left"/>
    </xf>
    <xf numFmtId="0" fontId="24" fillId="0" borderId="0" xfId="0" applyFont="1" applyFill="1" applyAlignment="1">
      <alignment/>
    </xf>
    <xf numFmtId="0" fontId="19" fillId="0" borderId="0" xfId="0" applyFont="1" applyFill="1" applyAlignment="1" quotePrefix="1">
      <alignment horizontal="center"/>
    </xf>
    <xf numFmtId="15" fontId="19" fillId="0" borderId="0" xfId="0" applyNumberFormat="1" applyFont="1" applyFill="1" applyAlignment="1">
      <alignment horizontal="justify"/>
    </xf>
    <xf numFmtId="0" fontId="28" fillId="0" borderId="0" xfId="0" applyFont="1" applyFill="1" applyAlignment="1">
      <alignment/>
    </xf>
    <xf numFmtId="15" fontId="19" fillId="0" borderId="0" xfId="0" applyNumberFormat="1" applyFont="1" applyFill="1" applyAlignment="1">
      <alignment/>
    </xf>
    <xf numFmtId="39" fontId="8" fillId="0" borderId="0" xfId="42" applyNumberFormat="1" applyFont="1" applyBorder="1" applyAlignment="1">
      <alignment horizontal="center"/>
    </xf>
    <xf numFmtId="39" fontId="3" fillId="0" borderId="0" xfId="48" applyNumberFormat="1" applyFont="1" applyBorder="1" applyAlignment="1">
      <alignment horizontal="center"/>
    </xf>
    <xf numFmtId="39" fontId="2" fillId="0" borderId="14" xfId="48" applyNumberFormat="1" applyFont="1" applyBorder="1" applyAlignment="1">
      <alignment horizontal="center"/>
    </xf>
    <xf numFmtId="39" fontId="3" fillId="0" borderId="10" xfId="48" applyNumberFormat="1" applyFont="1" applyBorder="1" applyAlignment="1">
      <alignment horizontal="center"/>
    </xf>
    <xf numFmtId="39" fontId="2" fillId="0" borderId="10" xfId="48" applyNumberFormat="1" applyFont="1" applyBorder="1" applyAlignment="1">
      <alignment horizontal="center"/>
    </xf>
    <xf numFmtId="40" fontId="2" fillId="0" borderId="0" xfId="103" applyNumberFormat="1" applyFont="1" applyFill="1" applyAlignment="1">
      <alignment horizontal="center"/>
      <protection/>
    </xf>
    <xf numFmtId="40" fontId="3" fillId="0" borderId="0" xfId="103" applyNumberFormat="1" applyFont="1" applyFill="1" applyAlignment="1" applyProtection="1">
      <alignment horizontal="center"/>
      <protection/>
    </xf>
    <xf numFmtId="0" fontId="9" fillId="0" borderId="0" xfId="0" applyFont="1" applyFill="1" applyBorder="1" applyAlignment="1">
      <alignment horizontal="center" vertical="center"/>
    </xf>
    <xf numFmtId="0" fontId="9" fillId="0" borderId="11" xfId="0" applyFont="1" applyFill="1" applyBorder="1" applyAlignment="1">
      <alignment horizontal="center"/>
    </xf>
    <xf numFmtId="0" fontId="9" fillId="0" borderId="11" xfId="0" applyFont="1" applyFill="1" applyBorder="1" applyAlignment="1">
      <alignment horizontal="center" vertical="center"/>
    </xf>
    <xf numFmtId="0" fontId="9" fillId="0" borderId="0" xfId="0" applyFont="1" applyFill="1" applyBorder="1" applyAlignment="1">
      <alignment horizontal="center"/>
    </xf>
    <xf numFmtId="0" fontId="9" fillId="0" borderId="0" xfId="0" applyFont="1" applyFill="1" applyAlignment="1">
      <alignment horizontal="center"/>
    </xf>
    <xf numFmtId="40" fontId="19" fillId="0" borderId="0" xfId="0" applyNumberFormat="1" applyFont="1" applyFill="1" applyAlignment="1" quotePrefix="1">
      <alignment horizontal="center" vertical="center"/>
    </xf>
    <xf numFmtId="208" fontId="11" fillId="0" borderId="14" xfId="103" applyNumberFormat="1" applyFont="1" applyFill="1" applyBorder="1" applyAlignment="1" applyProtection="1">
      <alignment horizontal="center"/>
      <protection/>
    </xf>
    <xf numFmtId="0" fontId="7" fillId="0" borderId="0" xfId="0" applyFont="1" applyFill="1" applyAlignment="1" quotePrefix="1">
      <alignment horizontal="center"/>
    </xf>
    <xf numFmtId="0" fontId="7" fillId="0" borderId="0" xfId="0" applyFont="1" applyFill="1" applyAlignment="1">
      <alignment horizontal="center"/>
    </xf>
    <xf numFmtId="0" fontId="2" fillId="0" borderId="10" xfId="0" applyFont="1" applyFill="1" applyBorder="1" applyAlignment="1">
      <alignment horizontal="center"/>
    </xf>
    <xf numFmtId="39" fontId="2" fillId="0" borderId="14" xfId="47" applyNumberFormat="1" applyFont="1" applyFill="1" applyBorder="1" applyAlignment="1">
      <alignment horizontal="center"/>
    </xf>
    <xf numFmtId="39" fontId="2" fillId="0" borderId="14" xfId="47" applyNumberFormat="1" applyFont="1" applyFill="1" applyBorder="1" applyAlignment="1" quotePrefix="1">
      <alignment horizontal="center"/>
    </xf>
    <xf numFmtId="39" fontId="2" fillId="0" borderId="0" xfId="47" applyNumberFormat="1" applyFont="1" applyFill="1" applyAlignment="1">
      <alignment horizontal="center"/>
    </xf>
    <xf numFmtId="39" fontId="2" fillId="0" borderId="10" xfId="47" applyNumberFormat="1" applyFont="1" applyFill="1" applyBorder="1" applyAlignment="1">
      <alignment horizontal="center"/>
    </xf>
    <xf numFmtId="39" fontId="2" fillId="0" borderId="14" xfId="48" applyNumberFormat="1" applyFont="1" applyFill="1" applyBorder="1" applyAlignment="1">
      <alignment horizontal="center"/>
    </xf>
    <xf numFmtId="39" fontId="2" fillId="0" borderId="14" xfId="47" applyNumberFormat="1" applyFont="1" applyBorder="1" applyAlignment="1">
      <alignment horizontal="center"/>
    </xf>
    <xf numFmtId="209" fontId="2" fillId="0" borderId="0" xfId="103" applyNumberFormat="1" applyFont="1" applyFill="1" applyBorder="1" applyAlignment="1" applyProtection="1" quotePrefix="1">
      <alignment horizontal="center"/>
      <protection/>
    </xf>
    <xf numFmtId="39" fontId="3" fillId="0" borderId="0" xfId="0" applyNumberFormat="1" applyFont="1" applyFill="1" applyAlignment="1">
      <alignment horizontal="center"/>
    </xf>
    <xf numFmtId="39" fontId="2" fillId="0" borderId="0" xfId="48" applyNumberFormat="1" applyFont="1" applyFill="1" applyBorder="1" applyAlignment="1">
      <alignment horizontal="center"/>
    </xf>
    <xf numFmtId="38" fontId="2" fillId="0" borderId="0" xfId="0" applyNumberFormat="1" applyFont="1" applyFill="1" applyAlignment="1">
      <alignment horizontal="center"/>
    </xf>
    <xf numFmtId="39" fontId="2" fillId="0" borderId="10" xfId="47" applyNumberFormat="1" applyFont="1" applyBorder="1" applyAlignment="1">
      <alignment horizontal="center"/>
    </xf>
    <xf numFmtId="39" fontId="3" fillId="0" borderId="10" xfId="47" applyNumberFormat="1" applyFont="1" applyBorder="1" applyAlignment="1">
      <alignment horizontal="center"/>
    </xf>
    <xf numFmtId="39" fontId="3" fillId="0" borderId="0" xfId="47" applyNumberFormat="1" applyFont="1" applyFill="1" applyAlignment="1">
      <alignment horizontal="center"/>
    </xf>
    <xf numFmtId="39" fontId="3" fillId="0" borderId="10" xfId="47" applyNumberFormat="1" applyFont="1" applyFill="1" applyBorder="1" applyAlignment="1">
      <alignment horizontal="center"/>
    </xf>
    <xf numFmtId="39" fontId="8" fillId="0" borderId="10" xfId="42" applyNumberFormat="1" applyFont="1" applyBorder="1" applyAlignment="1">
      <alignment horizontal="center"/>
    </xf>
  </cellXfs>
  <cellStyles count="9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0 2" xfId="45"/>
    <cellStyle name="Comma 11" xfId="46"/>
    <cellStyle name="Comma 12" xfId="47"/>
    <cellStyle name="Comma 13" xfId="48"/>
    <cellStyle name="Comma 13 2" xfId="49"/>
    <cellStyle name="Comma 14" xfId="50"/>
    <cellStyle name="Comma 2" xfId="51"/>
    <cellStyle name="Comma 2 2" xfId="52"/>
    <cellStyle name="Comma 3" xfId="53"/>
    <cellStyle name="Comma 3 3" xfId="54"/>
    <cellStyle name="Comma 4" xfId="55"/>
    <cellStyle name="Comma 4 2" xfId="56"/>
    <cellStyle name="Comma 4 2 2" xfId="57"/>
    <cellStyle name="Comma 5" xfId="58"/>
    <cellStyle name="Comma 6" xfId="59"/>
    <cellStyle name="Comma 7" xfId="60"/>
    <cellStyle name="Comma 8" xfId="61"/>
    <cellStyle name="Comma 8 2" xfId="62"/>
    <cellStyle name="Comma 9" xfId="63"/>
    <cellStyle name="Comma_Book1" xfId="64"/>
    <cellStyle name="Comma_Book1 2 2 2" xfId="65"/>
    <cellStyle name="Comma_SPI-Dec'49t-3 2 2" xfId="66"/>
    <cellStyle name="Currency" xfId="67"/>
    <cellStyle name="Currency [0]" xfId="68"/>
    <cellStyle name="Explanatory Text" xfId="69"/>
    <cellStyle name="Followed Hyperlink" xfId="70"/>
    <cellStyle name="Good" xfId="71"/>
    <cellStyle name="Heading 1" xfId="72"/>
    <cellStyle name="Heading 2" xfId="73"/>
    <cellStyle name="Heading 3" xfId="74"/>
    <cellStyle name="Heading 4" xfId="75"/>
    <cellStyle name="Hyperlink" xfId="76"/>
    <cellStyle name="Input" xfId="77"/>
    <cellStyle name="Linked Cell" xfId="78"/>
    <cellStyle name="Neutral" xfId="79"/>
    <cellStyle name="Normal 2" xfId="80"/>
    <cellStyle name="Normal 2 2" xfId="81"/>
    <cellStyle name="Normal 2 3" xfId="82"/>
    <cellStyle name="Normal 3" xfId="83"/>
    <cellStyle name="Normal 3 2" xfId="84"/>
    <cellStyle name="Normal 3 2 2" xfId="85"/>
    <cellStyle name="Normal 4" xfId="86"/>
    <cellStyle name="Normal 5" xfId="87"/>
    <cellStyle name="Normal_Book1" xfId="88"/>
    <cellStyle name="Normal_Book1 2 2" xfId="89"/>
    <cellStyle name="Normal_C779A0245" xfId="90"/>
    <cellStyle name="Normal_SPI-Dec'49t-3 2 2" xfId="91"/>
    <cellStyle name="Normal_SPI-Dec'49t-3 2_Book3 2" xfId="92"/>
    <cellStyle name="Normal_SPI-Dec'49t-3 2_SPI_Jun_51t-3_Edit" xfId="93"/>
    <cellStyle name="Normal_SPI-Mar'48t-3 2" xfId="94"/>
    <cellStyle name="Note" xfId="95"/>
    <cellStyle name="Output" xfId="96"/>
    <cellStyle name="Percent" xfId="97"/>
    <cellStyle name="Title" xfId="98"/>
    <cellStyle name="Total" xfId="99"/>
    <cellStyle name="Warning Text" xfId="100"/>
    <cellStyle name="เครื่องหมายจุลภาค 2 2" xfId="101"/>
    <cellStyle name="เครื่องหมายจุลภาค_Note new STD" xfId="102"/>
    <cellStyle name="ปกติ_Sheet1" xfId="103"/>
    <cellStyle name="ปกติ_SPC-Dec'50-T3" xfId="104"/>
    <cellStyle name="ปกติ_SPC-Dec'50-T3 2 2" xfId="1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sheetPr>
  <dimension ref="A1:N172"/>
  <sheetViews>
    <sheetView zoomScale="80" zoomScaleNormal="80" zoomScalePageLayoutView="0" workbookViewId="0" topLeftCell="A1">
      <selection activeCell="A1" sqref="A1"/>
    </sheetView>
  </sheetViews>
  <sheetFormatPr defaultColWidth="9.140625" defaultRowHeight="25.5" customHeight="1"/>
  <cols>
    <col min="1" max="1" width="30.28125" style="91" customWidth="1"/>
    <col min="2" max="2" width="16.140625" style="91" customWidth="1"/>
    <col min="3" max="3" width="1.7109375" style="91" customWidth="1"/>
    <col min="4" max="4" width="16.8515625" style="202" customWidth="1"/>
    <col min="5" max="5" width="18.7109375" style="91" bestFit="1" customWidth="1"/>
    <col min="6" max="6" width="1.7109375" style="91" customWidth="1"/>
    <col min="7" max="7" width="17.28125" style="91" bestFit="1" customWidth="1"/>
    <col min="8" max="8" width="2.8515625" style="91" customWidth="1"/>
    <col min="9" max="9" width="3.8515625" style="91" customWidth="1"/>
    <col min="10" max="11" width="9.140625" style="91" customWidth="1"/>
    <col min="12" max="19" width="0" style="91" hidden="1" customWidth="1"/>
    <col min="20" max="40" width="9.140625" style="91" customWidth="1"/>
    <col min="41" max="41" width="9.28125" style="91" customWidth="1"/>
    <col min="42" max="16384" width="9.140625" style="91" customWidth="1"/>
  </cols>
  <sheetData>
    <row r="1" spans="1:7" s="169" customFormat="1" ht="26.25" customHeight="1">
      <c r="A1" s="313" t="s">
        <v>189</v>
      </c>
      <c r="B1" s="313"/>
      <c r="C1" s="313"/>
      <c r="D1" s="313"/>
      <c r="E1" s="313"/>
      <c r="F1" s="313"/>
      <c r="G1" s="313"/>
    </row>
    <row r="2" spans="1:7" s="169" customFormat="1" ht="26.25" customHeight="1">
      <c r="A2" s="313" t="s">
        <v>190</v>
      </c>
      <c r="B2" s="313"/>
      <c r="C2" s="313"/>
      <c r="D2" s="313"/>
      <c r="E2" s="313"/>
      <c r="F2" s="313"/>
      <c r="G2" s="313"/>
    </row>
    <row r="3" spans="1:7" s="169" customFormat="1" ht="29.25" customHeight="1">
      <c r="A3" s="515" t="s">
        <v>965</v>
      </c>
      <c r="B3" s="515"/>
      <c r="C3" s="515"/>
      <c r="D3" s="515"/>
      <c r="E3" s="515"/>
      <c r="F3" s="515"/>
      <c r="G3" s="515"/>
    </row>
    <row r="4" spans="1:7" s="169" customFormat="1" ht="29.25" customHeight="1">
      <c r="A4" s="515" t="s">
        <v>441</v>
      </c>
      <c r="B4" s="515"/>
      <c r="C4" s="515"/>
      <c r="D4" s="515"/>
      <c r="E4" s="515"/>
      <c r="F4" s="515"/>
      <c r="G4" s="515"/>
    </row>
    <row r="5" spans="1:6" ht="26.25" customHeight="1">
      <c r="A5" s="313"/>
      <c r="B5" s="313"/>
      <c r="C5" s="313"/>
      <c r="D5" s="313"/>
      <c r="E5" s="313"/>
      <c r="F5" s="313"/>
    </row>
    <row r="6" spans="1:6" ht="26.25" customHeight="1">
      <c r="A6" s="314" t="s">
        <v>191</v>
      </c>
      <c r="B6" s="90"/>
      <c r="C6" s="200"/>
      <c r="D6" s="90"/>
      <c r="E6" s="90"/>
      <c r="F6" s="90"/>
    </row>
    <row r="7" spans="1:8" s="24" customFormat="1" ht="26.25" customHeight="1">
      <c r="A7" s="21" t="s">
        <v>686</v>
      </c>
      <c r="B7" s="22"/>
      <c r="C7" s="22"/>
      <c r="D7" s="22"/>
      <c r="E7" s="22"/>
      <c r="F7" s="22"/>
      <c r="G7" s="22"/>
      <c r="H7" s="23"/>
    </row>
    <row r="8" spans="1:8" s="24" customFormat="1" ht="26.25" customHeight="1">
      <c r="A8" s="21" t="s">
        <v>751</v>
      </c>
      <c r="B8" s="22"/>
      <c r="C8" s="22"/>
      <c r="D8" s="22"/>
      <c r="E8" s="22"/>
      <c r="F8" s="22"/>
      <c r="G8" s="22"/>
      <c r="H8" s="23"/>
    </row>
    <row r="9" spans="1:8" s="24" customFormat="1" ht="26.25" customHeight="1">
      <c r="A9" s="21" t="s">
        <v>126</v>
      </c>
      <c r="B9" s="22"/>
      <c r="C9" s="22"/>
      <c r="D9" s="22"/>
      <c r="E9" s="22"/>
      <c r="F9" s="22"/>
      <c r="G9" s="22"/>
      <c r="H9" s="23"/>
    </row>
    <row r="10" spans="1:8" s="24" customFormat="1" ht="26.25" customHeight="1">
      <c r="A10" s="21" t="s">
        <v>127</v>
      </c>
      <c r="B10" s="22"/>
      <c r="C10" s="22"/>
      <c r="D10" s="22"/>
      <c r="E10" s="22"/>
      <c r="F10" s="22"/>
      <c r="G10" s="22"/>
      <c r="H10" s="23"/>
    </row>
    <row r="11" spans="1:8" s="24" customFormat="1" ht="26.25" customHeight="1">
      <c r="A11" s="21" t="s">
        <v>121</v>
      </c>
      <c r="B11" s="22"/>
      <c r="C11" s="22"/>
      <c r="D11" s="22"/>
      <c r="E11" s="22"/>
      <c r="F11" s="22"/>
      <c r="G11" s="22"/>
      <c r="H11" s="23"/>
    </row>
    <row r="12" spans="1:8" s="24" customFormat="1" ht="26.25" customHeight="1">
      <c r="A12" s="21" t="s">
        <v>122</v>
      </c>
      <c r="B12" s="22"/>
      <c r="C12" s="22"/>
      <c r="D12" s="22"/>
      <c r="E12" s="22"/>
      <c r="F12" s="22"/>
      <c r="G12" s="22"/>
      <c r="H12" s="23"/>
    </row>
    <row r="13" spans="1:6" ht="26.25" customHeight="1">
      <c r="A13" s="90" t="s">
        <v>128</v>
      </c>
      <c r="B13" s="90"/>
      <c r="C13" s="200"/>
      <c r="D13" s="90"/>
      <c r="E13" s="90"/>
      <c r="F13" s="90"/>
    </row>
    <row r="14" spans="1:6" ht="26.25" customHeight="1">
      <c r="A14" s="90" t="s">
        <v>123</v>
      </c>
      <c r="B14" s="90"/>
      <c r="C14" s="200"/>
      <c r="D14" s="90"/>
      <c r="E14" s="90"/>
      <c r="F14" s="90"/>
    </row>
    <row r="15" spans="1:6" ht="26.25" customHeight="1">
      <c r="A15" s="90" t="s">
        <v>129</v>
      </c>
      <c r="B15" s="90"/>
      <c r="C15" s="201"/>
      <c r="D15" s="92"/>
      <c r="E15" s="92"/>
      <c r="F15" s="92"/>
    </row>
    <row r="16" spans="1:6" s="95" customFormat="1" ht="26.25" customHeight="1">
      <c r="A16" s="90" t="s">
        <v>130</v>
      </c>
      <c r="B16" s="93"/>
      <c r="C16" s="202"/>
      <c r="D16" s="94"/>
      <c r="E16" s="94"/>
      <c r="F16" s="94"/>
    </row>
    <row r="17" spans="1:6" s="95" customFormat="1" ht="26.25" customHeight="1">
      <c r="A17" s="90" t="s">
        <v>746</v>
      </c>
      <c r="B17" s="93"/>
      <c r="C17" s="202"/>
      <c r="D17" s="94"/>
      <c r="E17" s="94"/>
      <c r="F17" s="94"/>
    </row>
    <row r="18" spans="1:6" s="95" customFormat="1" ht="26.25" customHeight="1">
      <c r="A18" s="90" t="s">
        <v>687</v>
      </c>
      <c r="B18" s="93"/>
      <c r="C18" s="202"/>
      <c r="D18" s="94"/>
      <c r="E18" s="94"/>
      <c r="F18" s="94"/>
    </row>
    <row r="19" spans="1:6" s="95" customFormat="1" ht="26.25" customHeight="1">
      <c r="A19" s="90" t="s">
        <v>124</v>
      </c>
      <c r="B19" s="93"/>
      <c r="C19" s="202"/>
      <c r="D19" s="94"/>
      <c r="E19" s="94"/>
      <c r="F19" s="94"/>
    </row>
    <row r="20" spans="1:8" s="24" customFormat="1" ht="26.25" customHeight="1">
      <c r="A20" s="21" t="s">
        <v>892</v>
      </c>
      <c r="B20" s="22"/>
      <c r="C20" s="22"/>
      <c r="D20" s="22"/>
      <c r="E20" s="22"/>
      <c r="F20" s="22"/>
      <c r="G20" s="22"/>
      <c r="H20" s="23"/>
    </row>
    <row r="21" spans="1:8" s="24" customFormat="1" ht="26.25" customHeight="1">
      <c r="A21" s="93" t="s">
        <v>125</v>
      </c>
      <c r="B21" s="93"/>
      <c r="C21" s="202"/>
      <c r="D21" s="94"/>
      <c r="E21" s="94"/>
      <c r="F21" s="94"/>
      <c r="G21" s="95"/>
      <c r="H21" s="23"/>
    </row>
    <row r="22" spans="1:8" s="24" customFormat="1" ht="26.25" customHeight="1">
      <c r="A22" s="21"/>
      <c r="B22" s="22"/>
      <c r="C22" s="22"/>
      <c r="D22" s="22"/>
      <c r="E22" s="22"/>
      <c r="F22" s="22"/>
      <c r="G22" s="22"/>
      <c r="H22" s="23"/>
    </row>
    <row r="23" spans="1:6" s="95" customFormat="1" ht="26.25" customHeight="1">
      <c r="A23" s="315" t="s">
        <v>192</v>
      </c>
      <c r="B23" s="90"/>
      <c r="C23" s="202"/>
      <c r="D23" s="94"/>
      <c r="E23" s="94"/>
      <c r="F23" s="94"/>
    </row>
    <row r="24" spans="1:6" s="95" customFormat="1" ht="26.25" customHeight="1">
      <c r="A24" s="93" t="s">
        <v>688</v>
      </c>
      <c r="B24" s="90"/>
      <c r="C24" s="202"/>
      <c r="D24" s="94"/>
      <c r="E24" s="94"/>
      <c r="F24" s="94"/>
    </row>
    <row r="25" spans="1:6" s="95" customFormat="1" ht="26.25" customHeight="1">
      <c r="A25" s="90" t="s">
        <v>706</v>
      </c>
      <c r="B25" s="90"/>
      <c r="C25" s="202"/>
      <c r="D25" s="94"/>
      <c r="E25" s="94"/>
      <c r="F25" s="94"/>
    </row>
    <row r="26" spans="1:6" s="95" customFormat="1" ht="26.25" customHeight="1">
      <c r="A26" s="90" t="s">
        <v>689</v>
      </c>
      <c r="B26" s="90"/>
      <c r="C26" s="202"/>
      <c r="D26" s="94"/>
      <c r="E26" s="94"/>
      <c r="F26" s="94"/>
    </row>
    <row r="27" spans="1:6" s="95" customFormat="1" ht="26.25" customHeight="1">
      <c r="A27" s="90" t="s">
        <v>731</v>
      </c>
      <c r="B27" s="90"/>
      <c r="C27" s="202"/>
      <c r="D27" s="94"/>
      <c r="E27" s="94"/>
      <c r="F27" s="94"/>
    </row>
    <row r="28" spans="1:6" s="95" customFormat="1" ht="26.25" customHeight="1">
      <c r="A28" s="90" t="s">
        <v>690</v>
      </c>
      <c r="B28" s="90"/>
      <c r="C28" s="202"/>
      <c r="D28" s="94"/>
      <c r="E28" s="94"/>
      <c r="F28" s="94"/>
    </row>
    <row r="29" spans="1:6" s="95" customFormat="1" ht="26.25" customHeight="1">
      <c r="A29" s="90" t="s">
        <v>193</v>
      </c>
      <c r="B29" s="90"/>
      <c r="C29" s="202"/>
      <c r="D29" s="94"/>
      <c r="E29" s="94"/>
      <c r="F29" s="94"/>
    </row>
    <row r="30" spans="1:6" s="95" customFormat="1" ht="26.25" customHeight="1">
      <c r="A30" s="90" t="s">
        <v>767</v>
      </c>
      <c r="B30" s="90"/>
      <c r="C30" s="202"/>
      <c r="D30" s="94"/>
      <c r="E30" s="94"/>
      <c r="F30" s="94"/>
    </row>
    <row r="31" spans="1:6" s="95" customFormat="1" ht="26.25" customHeight="1">
      <c r="A31" s="90" t="s">
        <v>800</v>
      </c>
      <c r="B31" s="90"/>
      <c r="C31" s="202"/>
      <c r="D31" s="94"/>
      <c r="E31" s="94"/>
      <c r="F31" s="94"/>
    </row>
    <row r="32" spans="1:6" s="95" customFormat="1" ht="26.25" customHeight="1">
      <c r="A32" s="90" t="s">
        <v>695</v>
      </c>
      <c r="B32" s="90"/>
      <c r="C32" s="202"/>
      <c r="D32" s="94"/>
      <c r="E32" s="94"/>
      <c r="F32" s="94"/>
    </row>
    <row r="33" spans="1:6" s="95" customFormat="1" ht="26.25" customHeight="1">
      <c r="A33" s="93" t="s">
        <v>484</v>
      </c>
      <c r="B33" s="90"/>
      <c r="C33" s="202"/>
      <c r="D33" s="94"/>
      <c r="E33" s="94"/>
      <c r="F33" s="94"/>
    </row>
    <row r="34" spans="1:7" s="95" customFormat="1" ht="30.75" customHeight="1">
      <c r="A34" s="514" t="s">
        <v>194</v>
      </c>
      <c r="B34" s="514"/>
      <c r="C34" s="514"/>
      <c r="D34" s="514"/>
      <c r="E34" s="514"/>
      <c r="F34" s="514"/>
      <c r="G34" s="514"/>
    </row>
    <row r="35" spans="1:6" s="95" customFormat="1" ht="24.75" customHeight="1">
      <c r="A35" s="93"/>
      <c r="B35" s="93"/>
      <c r="C35" s="202"/>
      <c r="D35" s="94"/>
      <c r="E35" s="94"/>
      <c r="F35" s="94"/>
    </row>
    <row r="36" spans="1:12" s="317" customFormat="1" ht="24.75" customHeight="1">
      <c r="A36" s="499" t="s">
        <v>282</v>
      </c>
      <c r="B36" s="25"/>
      <c r="C36" s="25"/>
      <c r="D36" s="25"/>
      <c r="E36" s="25"/>
      <c r="F36" s="25"/>
      <c r="G36" s="25"/>
      <c r="H36" s="25"/>
      <c r="I36" s="25"/>
      <c r="J36" s="25"/>
      <c r="K36" s="25"/>
      <c r="L36" s="25"/>
    </row>
    <row r="37" spans="1:10" s="62" customFormat="1" ht="24.75" customHeight="1">
      <c r="A37" s="500" t="s">
        <v>53</v>
      </c>
      <c r="B37" s="25"/>
      <c r="C37" s="25"/>
      <c r="D37" s="308"/>
      <c r="E37" s="25"/>
      <c r="F37" s="25"/>
      <c r="G37" s="25"/>
      <c r="H37" s="25"/>
      <c r="I37" s="25"/>
      <c r="J37" s="308"/>
    </row>
    <row r="38" spans="1:10" s="62" customFormat="1" ht="24.75" customHeight="1">
      <c r="A38" s="25" t="s">
        <v>54</v>
      </c>
      <c r="B38" s="501"/>
      <c r="C38" s="502"/>
      <c r="D38" s="307"/>
      <c r="E38" s="502"/>
      <c r="F38" s="502"/>
      <c r="G38" s="502"/>
      <c r="H38" s="307"/>
      <c r="I38" s="307"/>
      <c r="J38" s="307"/>
    </row>
    <row r="39" spans="1:10" s="62" customFormat="1" ht="24.75" customHeight="1">
      <c r="A39" s="308" t="s">
        <v>55</v>
      </c>
      <c r="B39" s="307"/>
      <c r="C39" s="502"/>
      <c r="D39" s="307"/>
      <c r="E39" s="307"/>
      <c r="F39" s="307"/>
      <c r="G39" s="307"/>
      <c r="H39" s="307"/>
      <c r="I39" s="318"/>
      <c r="J39" s="307"/>
    </row>
    <row r="40" spans="1:10" s="62" customFormat="1" ht="24.75" customHeight="1">
      <c r="A40" s="308" t="s">
        <v>56</v>
      </c>
      <c r="B40" s="307"/>
      <c r="C40" s="502"/>
      <c r="D40" s="307"/>
      <c r="E40" s="307"/>
      <c r="F40" s="307"/>
      <c r="G40" s="307"/>
      <c r="H40" s="307"/>
      <c r="I40" s="319"/>
      <c r="J40" s="307"/>
    </row>
    <row r="41" spans="1:11" s="63" customFormat="1" ht="24.75" customHeight="1">
      <c r="A41" s="308" t="s">
        <v>57</v>
      </c>
      <c r="B41" s="307"/>
      <c r="C41" s="502"/>
      <c r="D41" s="307"/>
      <c r="E41" s="307"/>
      <c r="F41" s="307"/>
      <c r="G41" s="307"/>
      <c r="H41" s="307"/>
      <c r="I41" s="319"/>
      <c r="J41" s="307"/>
      <c r="K41" s="309"/>
    </row>
    <row r="42" spans="1:11" s="63" customFormat="1" ht="24.75" customHeight="1">
      <c r="A42" s="308" t="s">
        <v>58</v>
      </c>
      <c r="B42" s="307"/>
      <c r="C42" s="502"/>
      <c r="D42" s="307"/>
      <c r="E42" s="307"/>
      <c r="F42" s="307"/>
      <c r="G42" s="307"/>
      <c r="H42" s="307"/>
      <c r="I42" s="319"/>
      <c r="J42" s="307"/>
      <c r="K42" s="309"/>
    </row>
    <row r="43" spans="1:11" s="63" customFormat="1" ht="24.75" customHeight="1">
      <c r="A43" s="308" t="s">
        <v>59</v>
      </c>
      <c r="B43" s="307"/>
      <c r="C43" s="502"/>
      <c r="D43" s="307"/>
      <c r="E43" s="307"/>
      <c r="F43" s="307"/>
      <c r="G43" s="307"/>
      <c r="H43" s="307"/>
      <c r="I43" s="319"/>
      <c r="J43" s="307"/>
      <c r="K43" s="309"/>
    </row>
    <row r="44" spans="1:11" s="63" customFormat="1" ht="24.75" customHeight="1">
      <c r="A44" s="308" t="s">
        <v>415</v>
      </c>
      <c r="B44" s="307"/>
      <c r="C44" s="502"/>
      <c r="D44" s="307"/>
      <c r="E44" s="307"/>
      <c r="F44" s="307"/>
      <c r="G44" s="307"/>
      <c r="H44" s="307"/>
      <c r="I44" s="319"/>
      <c r="J44" s="307"/>
      <c r="K44" s="309"/>
    </row>
    <row r="45" spans="2:12" s="310" customFormat="1" ht="24.75" customHeight="1">
      <c r="B45" s="503" t="s">
        <v>573</v>
      </c>
      <c r="C45" s="320"/>
      <c r="D45" s="320"/>
      <c r="E45" s="320"/>
      <c r="F45" s="320"/>
      <c r="G45" s="320" t="s">
        <v>707</v>
      </c>
      <c r="H45" s="307"/>
      <c r="I45" s="319"/>
      <c r="J45" s="320"/>
      <c r="K45" s="311"/>
      <c r="L45" s="311"/>
    </row>
    <row r="46" spans="1:12" s="310" customFormat="1" ht="24.75" customHeight="1">
      <c r="A46" s="63" t="s">
        <v>670</v>
      </c>
      <c r="B46" s="63"/>
      <c r="C46" s="307"/>
      <c r="D46" s="63"/>
      <c r="E46" s="504"/>
      <c r="F46" s="307"/>
      <c r="G46" s="321" t="s">
        <v>574</v>
      </c>
      <c r="H46" s="307"/>
      <c r="I46" s="319"/>
      <c r="J46" s="321"/>
      <c r="L46" s="311"/>
    </row>
    <row r="47" spans="1:12" s="307" customFormat="1" ht="24.75" customHeight="1">
      <c r="A47" s="500" t="s">
        <v>645</v>
      </c>
      <c r="B47" s="308" t="s">
        <v>575</v>
      </c>
      <c r="E47" s="500"/>
      <c r="F47" s="500"/>
      <c r="G47" s="505" t="s">
        <v>708</v>
      </c>
      <c r="H47" s="63"/>
      <c r="I47" s="63"/>
      <c r="K47" s="506"/>
      <c r="L47" s="319"/>
    </row>
    <row r="48" spans="1:12" s="307" customFormat="1" ht="24.75" customHeight="1">
      <c r="A48" s="500" t="s">
        <v>646</v>
      </c>
      <c r="B48" s="308" t="s">
        <v>576</v>
      </c>
      <c r="E48" s="500"/>
      <c r="F48" s="500"/>
      <c r="G48" s="505" t="s">
        <v>708</v>
      </c>
      <c r="H48" s="63"/>
      <c r="I48" s="63"/>
      <c r="K48" s="63"/>
      <c r="L48" s="319"/>
    </row>
    <row r="49" spans="1:12" s="307" customFormat="1" ht="24.75" customHeight="1">
      <c r="A49" s="500" t="s">
        <v>647</v>
      </c>
      <c r="B49" s="308" t="s">
        <v>416</v>
      </c>
      <c r="E49" s="63"/>
      <c r="F49" s="63"/>
      <c r="G49" s="505" t="s">
        <v>708</v>
      </c>
      <c r="H49" s="63"/>
      <c r="I49" s="63"/>
      <c r="K49" s="63"/>
      <c r="L49" s="63"/>
    </row>
    <row r="50" spans="1:12" s="307" customFormat="1" ht="24.75" customHeight="1">
      <c r="A50" s="500" t="s">
        <v>648</v>
      </c>
      <c r="B50" s="308" t="s">
        <v>577</v>
      </c>
      <c r="E50" s="500"/>
      <c r="F50" s="500"/>
      <c r="G50" s="505" t="s">
        <v>708</v>
      </c>
      <c r="H50" s="506"/>
      <c r="I50" s="63"/>
      <c r="K50" s="63"/>
      <c r="L50" s="63"/>
    </row>
    <row r="51" spans="1:12" s="307" customFormat="1" ht="24.75" customHeight="1">
      <c r="A51" s="500"/>
      <c r="B51" s="308" t="s">
        <v>578</v>
      </c>
      <c r="E51" s="500"/>
      <c r="F51" s="500"/>
      <c r="G51" s="505"/>
      <c r="H51" s="506"/>
      <c r="I51" s="63"/>
      <c r="K51" s="63"/>
      <c r="L51" s="63"/>
    </row>
    <row r="52" spans="1:11" s="307" customFormat="1" ht="24.75" customHeight="1">
      <c r="A52" s="63" t="s">
        <v>649</v>
      </c>
      <c r="B52" s="308" t="s">
        <v>579</v>
      </c>
      <c r="E52" s="63"/>
      <c r="F52" s="63"/>
      <c r="G52" s="505" t="s">
        <v>708</v>
      </c>
      <c r="I52" s="63"/>
      <c r="K52" s="63"/>
    </row>
    <row r="53" spans="1:12" s="307" customFormat="1" ht="24.75" customHeight="1">
      <c r="A53" s="63" t="s">
        <v>650</v>
      </c>
      <c r="B53" s="308" t="s">
        <v>417</v>
      </c>
      <c r="E53" s="63"/>
      <c r="F53" s="63"/>
      <c r="G53" s="505" t="s">
        <v>708</v>
      </c>
      <c r="I53" s="63"/>
      <c r="K53" s="506"/>
      <c r="L53" s="63"/>
    </row>
    <row r="54" spans="1:12" s="307" customFormat="1" ht="24.75" customHeight="1">
      <c r="A54" s="63" t="s">
        <v>60</v>
      </c>
      <c r="B54" s="308" t="s">
        <v>61</v>
      </c>
      <c r="E54" s="63"/>
      <c r="F54" s="63"/>
      <c r="G54" s="505" t="s">
        <v>708</v>
      </c>
      <c r="I54" s="63"/>
      <c r="K54" s="506"/>
      <c r="L54" s="63"/>
    </row>
    <row r="55" spans="1:12" s="307" customFormat="1" ht="24.75" customHeight="1">
      <c r="A55" s="63" t="s">
        <v>651</v>
      </c>
      <c r="B55" s="308" t="s">
        <v>580</v>
      </c>
      <c r="E55" s="63"/>
      <c r="F55" s="63"/>
      <c r="G55" s="505" t="s">
        <v>708</v>
      </c>
      <c r="I55" s="63"/>
      <c r="K55" s="63"/>
      <c r="L55" s="63"/>
    </row>
    <row r="56" spans="1:12" s="307" customFormat="1" ht="24.75" customHeight="1">
      <c r="A56" s="63" t="s">
        <v>62</v>
      </c>
      <c r="B56" s="308" t="s">
        <v>63</v>
      </c>
      <c r="E56" s="63"/>
      <c r="F56" s="63"/>
      <c r="G56" s="505" t="s">
        <v>708</v>
      </c>
      <c r="I56" s="63"/>
      <c r="K56" s="63"/>
      <c r="L56" s="63"/>
    </row>
    <row r="57" spans="1:12" s="307" customFormat="1" ht="24.75" customHeight="1">
      <c r="A57" s="63" t="s">
        <v>666</v>
      </c>
      <c r="B57" s="308" t="s">
        <v>581</v>
      </c>
      <c r="E57" s="63"/>
      <c r="F57" s="63"/>
      <c r="G57" s="505" t="s">
        <v>582</v>
      </c>
      <c r="I57" s="506"/>
      <c r="K57" s="63"/>
      <c r="L57" s="63"/>
    </row>
    <row r="58" spans="2:12" s="307" customFormat="1" ht="24.75" customHeight="1">
      <c r="B58" s="63" t="s">
        <v>583</v>
      </c>
      <c r="E58" s="63"/>
      <c r="F58" s="63"/>
      <c r="G58" s="505"/>
      <c r="I58" s="506"/>
      <c r="K58" s="63"/>
      <c r="L58" s="63"/>
    </row>
    <row r="59" spans="1:12" s="307" customFormat="1" ht="24.75" customHeight="1">
      <c r="A59" s="63" t="s">
        <v>64</v>
      </c>
      <c r="B59" s="63" t="s">
        <v>65</v>
      </c>
      <c r="E59" s="63"/>
      <c r="F59" s="63"/>
      <c r="G59" s="505" t="s">
        <v>582</v>
      </c>
      <c r="I59" s="506"/>
      <c r="K59" s="63"/>
      <c r="L59" s="63"/>
    </row>
    <row r="60" spans="1:12" s="307" customFormat="1" ht="24.75" customHeight="1">
      <c r="A60" s="63" t="s">
        <v>652</v>
      </c>
      <c r="B60" s="308" t="s">
        <v>584</v>
      </c>
      <c r="E60" s="63"/>
      <c r="F60" s="63"/>
      <c r="G60" s="505" t="s">
        <v>708</v>
      </c>
      <c r="I60" s="506"/>
      <c r="K60" s="63"/>
      <c r="L60" s="63"/>
    </row>
    <row r="61" spans="1:12" s="307" customFormat="1" ht="24.75" customHeight="1">
      <c r="A61" s="63" t="s">
        <v>653</v>
      </c>
      <c r="B61" s="308" t="s">
        <v>585</v>
      </c>
      <c r="E61" s="63"/>
      <c r="F61" s="63"/>
      <c r="G61" s="505" t="s">
        <v>708</v>
      </c>
      <c r="I61" s="506"/>
      <c r="K61" s="63"/>
      <c r="L61" s="63"/>
    </row>
    <row r="62" spans="1:12" s="307" customFormat="1" ht="24.75" customHeight="1">
      <c r="A62" s="63" t="s">
        <v>654</v>
      </c>
      <c r="B62" s="308" t="s">
        <v>586</v>
      </c>
      <c r="E62" s="63"/>
      <c r="F62" s="63"/>
      <c r="G62" s="505" t="s">
        <v>708</v>
      </c>
      <c r="K62" s="63"/>
      <c r="L62" s="63"/>
    </row>
    <row r="63" spans="1:12" s="307" customFormat="1" ht="24.75" customHeight="1">
      <c r="A63" s="63" t="s">
        <v>655</v>
      </c>
      <c r="B63" s="308" t="s">
        <v>587</v>
      </c>
      <c r="E63" s="63"/>
      <c r="F63" s="63"/>
      <c r="G63" s="505" t="s">
        <v>708</v>
      </c>
      <c r="I63" s="506"/>
      <c r="K63" s="63"/>
      <c r="L63" s="63"/>
    </row>
    <row r="64" spans="1:12" s="307" customFormat="1" ht="24.75" customHeight="1">
      <c r="A64" s="63" t="s">
        <v>656</v>
      </c>
      <c r="B64" s="308" t="s">
        <v>588</v>
      </c>
      <c r="E64" s="63"/>
      <c r="F64" s="63"/>
      <c r="G64" s="505" t="s">
        <v>708</v>
      </c>
      <c r="I64" s="506"/>
      <c r="K64" s="63"/>
      <c r="L64" s="63"/>
    </row>
    <row r="65" spans="1:12" s="307" customFormat="1" ht="24.75" customHeight="1">
      <c r="A65" s="63" t="s">
        <v>657</v>
      </c>
      <c r="B65" s="308" t="s">
        <v>589</v>
      </c>
      <c r="E65" s="63"/>
      <c r="F65" s="63"/>
      <c r="G65" s="505" t="s">
        <v>708</v>
      </c>
      <c r="I65" s="506"/>
      <c r="K65" s="63"/>
      <c r="L65" s="63"/>
    </row>
    <row r="66" spans="1:12" s="307" customFormat="1" ht="24.75" customHeight="1">
      <c r="A66" s="63" t="s">
        <v>658</v>
      </c>
      <c r="B66" s="308" t="s">
        <v>590</v>
      </c>
      <c r="E66" s="63"/>
      <c r="F66" s="63"/>
      <c r="G66" s="505" t="s">
        <v>708</v>
      </c>
      <c r="I66" s="506"/>
      <c r="K66" s="63"/>
      <c r="L66" s="63"/>
    </row>
    <row r="67" spans="1:12" s="307" customFormat="1" ht="24.75" customHeight="1">
      <c r="A67" s="63" t="s">
        <v>659</v>
      </c>
      <c r="B67" s="308" t="s">
        <v>591</v>
      </c>
      <c r="E67" s="63"/>
      <c r="F67" s="63"/>
      <c r="G67" s="505" t="s">
        <v>708</v>
      </c>
      <c r="I67" s="506"/>
      <c r="K67" s="63"/>
      <c r="L67" s="63"/>
    </row>
    <row r="68" spans="1:12" s="307" customFormat="1" ht="24.75" customHeight="1">
      <c r="A68" s="63" t="s">
        <v>660</v>
      </c>
      <c r="B68" s="308" t="s">
        <v>592</v>
      </c>
      <c r="E68" s="63"/>
      <c r="F68" s="63"/>
      <c r="G68" s="505" t="s">
        <v>708</v>
      </c>
      <c r="I68" s="506"/>
      <c r="K68" s="63"/>
      <c r="L68" s="63"/>
    </row>
    <row r="69" spans="1:12" s="307" customFormat="1" ht="24.75" customHeight="1">
      <c r="A69" s="63"/>
      <c r="B69" s="308"/>
      <c r="E69" s="63"/>
      <c r="F69" s="63"/>
      <c r="G69" s="505"/>
      <c r="I69" s="506"/>
      <c r="K69" s="63"/>
      <c r="L69" s="63"/>
    </row>
    <row r="70" spans="1:12" s="307" customFormat="1" ht="24.75" customHeight="1">
      <c r="A70" s="488" t="s">
        <v>225</v>
      </c>
      <c r="B70" s="488"/>
      <c r="C70" s="488"/>
      <c r="D70" s="488"/>
      <c r="E70" s="488"/>
      <c r="F70" s="488"/>
      <c r="G70" s="488"/>
      <c r="I70" s="506"/>
      <c r="K70" s="63"/>
      <c r="L70" s="63"/>
    </row>
    <row r="71" spans="1:12" s="307" customFormat="1" ht="24.75" customHeight="1">
      <c r="A71" s="488"/>
      <c r="B71" s="488"/>
      <c r="C71" s="488"/>
      <c r="D71" s="488"/>
      <c r="E71" s="488"/>
      <c r="F71" s="488"/>
      <c r="G71" s="488"/>
      <c r="I71" s="506"/>
      <c r="K71" s="63"/>
      <c r="L71" s="63"/>
    </row>
    <row r="72" spans="1:12" s="307" customFormat="1" ht="24.75" customHeight="1">
      <c r="A72" s="310"/>
      <c r="B72" s="503" t="s">
        <v>573</v>
      </c>
      <c r="C72" s="320"/>
      <c r="D72" s="320"/>
      <c r="E72" s="320"/>
      <c r="F72" s="320"/>
      <c r="G72" s="320" t="s">
        <v>707</v>
      </c>
      <c r="I72" s="506"/>
      <c r="K72" s="63"/>
      <c r="L72" s="63"/>
    </row>
    <row r="73" spans="1:12" s="307" customFormat="1" ht="24.75" customHeight="1">
      <c r="A73" s="63" t="s">
        <v>661</v>
      </c>
      <c r="B73" s="308" t="s">
        <v>593</v>
      </c>
      <c r="E73" s="63"/>
      <c r="F73" s="63"/>
      <c r="G73" s="505" t="s">
        <v>708</v>
      </c>
      <c r="I73" s="506"/>
      <c r="K73" s="63"/>
      <c r="L73" s="63"/>
    </row>
    <row r="74" spans="1:12" s="307" customFormat="1" ht="24.75" customHeight="1">
      <c r="A74" s="63" t="s">
        <v>662</v>
      </c>
      <c r="B74" s="308" t="s">
        <v>594</v>
      </c>
      <c r="C74" s="63"/>
      <c r="E74" s="63"/>
      <c r="F74" s="63"/>
      <c r="G74" s="505" t="s">
        <v>708</v>
      </c>
      <c r="I74" s="506"/>
      <c r="K74" s="63"/>
      <c r="L74" s="63"/>
    </row>
    <row r="75" spans="1:12" s="307" customFormat="1" ht="24.75" customHeight="1">
      <c r="A75" s="63" t="s">
        <v>66</v>
      </c>
      <c r="B75" s="308" t="s">
        <v>67</v>
      </c>
      <c r="C75" s="63"/>
      <c r="E75" s="63"/>
      <c r="F75" s="63"/>
      <c r="G75" s="505" t="s">
        <v>708</v>
      </c>
      <c r="I75" s="506"/>
      <c r="K75" s="63"/>
      <c r="L75" s="63"/>
    </row>
    <row r="76" spans="1:12" s="307" customFormat="1" ht="24.75" customHeight="1">
      <c r="A76" s="63" t="s">
        <v>132</v>
      </c>
      <c r="B76" s="308" t="s">
        <v>595</v>
      </c>
      <c r="E76" s="63"/>
      <c r="F76" s="63"/>
      <c r="G76" s="505" t="s">
        <v>708</v>
      </c>
      <c r="I76" s="506"/>
      <c r="K76" s="63"/>
      <c r="L76" s="63"/>
    </row>
    <row r="77" spans="1:12" s="307" customFormat="1" ht="24.75" customHeight="1">
      <c r="A77" s="63"/>
      <c r="B77" s="507" t="s">
        <v>596</v>
      </c>
      <c r="E77" s="63"/>
      <c r="F77" s="63"/>
      <c r="G77" s="505"/>
      <c r="I77" s="506"/>
      <c r="K77" s="63"/>
      <c r="L77" s="63"/>
    </row>
    <row r="78" spans="1:14" s="307" customFormat="1" ht="25.5" customHeight="1">
      <c r="A78" s="63" t="s">
        <v>68</v>
      </c>
      <c r="C78" s="63"/>
      <c r="E78" s="63"/>
      <c r="F78" s="63"/>
      <c r="G78" s="506"/>
      <c r="I78" s="63"/>
      <c r="J78" s="63"/>
      <c r="K78" s="63"/>
      <c r="L78" s="63"/>
      <c r="N78" s="505"/>
    </row>
    <row r="79" spans="1:14" s="307" customFormat="1" ht="25.5" customHeight="1">
      <c r="A79" s="63" t="s">
        <v>69</v>
      </c>
      <c r="B79" s="63"/>
      <c r="C79" s="63"/>
      <c r="E79" s="63"/>
      <c r="F79" s="63"/>
      <c r="G79" s="506"/>
      <c r="I79" s="63"/>
      <c r="J79" s="63"/>
      <c r="K79" s="63"/>
      <c r="L79" s="63"/>
      <c r="N79" s="505"/>
    </row>
    <row r="80" spans="1:14" s="307" customFormat="1" ht="25.5" customHeight="1">
      <c r="A80" s="63" t="s">
        <v>70</v>
      </c>
      <c r="B80" s="63"/>
      <c r="C80" s="63"/>
      <c r="E80" s="63"/>
      <c r="F80" s="63"/>
      <c r="G80" s="506"/>
      <c r="I80" s="63"/>
      <c r="J80" s="63"/>
      <c r="K80" s="63"/>
      <c r="L80" s="63"/>
      <c r="N80" s="505"/>
    </row>
    <row r="81" spans="1:14" s="307" customFormat="1" ht="25.5" customHeight="1">
      <c r="A81" s="63" t="s">
        <v>71</v>
      </c>
      <c r="B81" s="63"/>
      <c r="C81" s="63"/>
      <c r="E81" s="63"/>
      <c r="F81" s="63"/>
      <c r="G81" s="506"/>
      <c r="I81" s="63"/>
      <c r="J81" s="63"/>
      <c r="K81" s="63"/>
      <c r="L81" s="63"/>
      <c r="N81" s="505"/>
    </row>
    <row r="82" spans="1:14" s="307" customFormat="1" ht="25.5" customHeight="1">
      <c r="A82" s="63" t="s">
        <v>72</v>
      </c>
      <c r="B82" s="63"/>
      <c r="C82" s="63"/>
      <c r="E82" s="63"/>
      <c r="F82" s="63"/>
      <c r="G82" s="506"/>
      <c r="I82" s="63"/>
      <c r="J82" s="63"/>
      <c r="K82" s="63"/>
      <c r="L82" s="63"/>
      <c r="N82" s="505"/>
    </row>
    <row r="83" spans="1:14" s="307" customFormat="1" ht="25.5" customHeight="1">
      <c r="A83" s="308" t="s">
        <v>73</v>
      </c>
      <c r="B83" s="63"/>
      <c r="C83" s="63"/>
      <c r="E83" s="63"/>
      <c r="F83" s="63"/>
      <c r="G83" s="506"/>
      <c r="I83" s="63"/>
      <c r="J83" s="63"/>
      <c r="K83" s="63"/>
      <c r="L83" s="63"/>
      <c r="N83" s="505"/>
    </row>
    <row r="84" spans="1:14" s="307" customFormat="1" ht="25.5" customHeight="1">
      <c r="A84" s="310"/>
      <c r="B84" s="503" t="s">
        <v>573</v>
      </c>
      <c r="C84" s="320"/>
      <c r="D84" s="320"/>
      <c r="E84" s="320"/>
      <c r="F84" s="320"/>
      <c r="G84" s="320" t="s">
        <v>707</v>
      </c>
      <c r="I84" s="63"/>
      <c r="J84" s="63"/>
      <c r="K84" s="63"/>
      <c r="L84" s="63"/>
      <c r="N84" s="505"/>
    </row>
    <row r="85" spans="1:8" s="310" customFormat="1" ht="24.75" customHeight="1">
      <c r="A85" s="500" t="s">
        <v>671</v>
      </c>
      <c r="B85" s="500" t="s">
        <v>597</v>
      </c>
      <c r="C85" s="291"/>
      <c r="D85" s="291"/>
      <c r="E85" s="291"/>
      <c r="F85" s="506"/>
      <c r="G85" s="505" t="s">
        <v>582</v>
      </c>
      <c r="H85" s="311"/>
    </row>
    <row r="86" spans="1:8" s="310" customFormat="1" ht="24.75" customHeight="1">
      <c r="A86" s="500" t="s">
        <v>74</v>
      </c>
      <c r="B86" s="500" t="s">
        <v>75</v>
      </c>
      <c r="C86" s="291"/>
      <c r="D86" s="291"/>
      <c r="E86" s="508"/>
      <c r="F86" s="291"/>
      <c r="G86" s="505" t="s">
        <v>708</v>
      </c>
      <c r="H86" s="311"/>
    </row>
    <row r="87" spans="1:8" s="310" customFormat="1" ht="24.75" customHeight="1">
      <c r="A87" s="500" t="s">
        <v>76</v>
      </c>
      <c r="B87" s="63" t="s">
        <v>77</v>
      </c>
      <c r="C87" s="291"/>
      <c r="D87" s="291"/>
      <c r="E87" s="291"/>
      <c r="F87" s="291"/>
      <c r="G87" s="505" t="s">
        <v>708</v>
      </c>
      <c r="H87" s="311"/>
    </row>
    <row r="88" spans="1:8" s="310" customFormat="1" ht="24.75" customHeight="1">
      <c r="A88" s="500" t="s">
        <v>663</v>
      </c>
      <c r="B88" s="500" t="s">
        <v>598</v>
      </c>
      <c r="C88" s="506"/>
      <c r="D88" s="291"/>
      <c r="E88" s="291"/>
      <c r="F88" s="291"/>
      <c r="G88" s="505" t="s">
        <v>708</v>
      </c>
      <c r="H88" s="311"/>
    </row>
    <row r="89" spans="1:8" s="310" customFormat="1" ht="24.75" customHeight="1">
      <c r="A89" s="500" t="s">
        <v>78</v>
      </c>
      <c r="B89" s="500" t="s">
        <v>79</v>
      </c>
      <c r="C89" s="506"/>
      <c r="D89" s="291"/>
      <c r="E89" s="291"/>
      <c r="F89" s="291"/>
      <c r="G89" s="505" t="s">
        <v>708</v>
      </c>
      <c r="H89" s="311"/>
    </row>
    <row r="90" spans="1:8" s="310" customFormat="1" ht="24.75" customHeight="1">
      <c r="A90" s="63" t="s">
        <v>133</v>
      </c>
      <c r="B90" s="63" t="s">
        <v>599</v>
      </c>
      <c r="C90" s="307"/>
      <c r="D90" s="291"/>
      <c r="E90" s="291"/>
      <c r="F90" s="291"/>
      <c r="G90" s="505" t="s">
        <v>708</v>
      </c>
      <c r="H90" s="311"/>
    </row>
    <row r="91" spans="1:7" s="63" customFormat="1" ht="24.75" customHeight="1">
      <c r="A91" s="63" t="s">
        <v>80</v>
      </c>
      <c r="B91" s="63" t="s">
        <v>81</v>
      </c>
      <c r="C91" s="307"/>
      <c r="D91" s="291"/>
      <c r="E91" s="291"/>
      <c r="F91" s="506"/>
      <c r="G91" s="505" t="s">
        <v>708</v>
      </c>
    </row>
    <row r="92" spans="1:11" s="63" customFormat="1" ht="28.5" customHeight="1">
      <c r="A92" s="500" t="s">
        <v>82</v>
      </c>
      <c r="B92" s="25"/>
      <c r="C92" s="25"/>
      <c r="D92" s="25"/>
      <c r="E92" s="25"/>
      <c r="F92" s="25"/>
      <c r="G92" s="25"/>
      <c r="H92" s="308"/>
      <c r="I92" s="308"/>
      <c r="J92" s="308"/>
      <c r="K92" s="312"/>
    </row>
    <row r="93" spans="1:10" s="63" customFormat="1" ht="28.5" customHeight="1">
      <c r="A93" s="308" t="s">
        <v>83</v>
      </c>
      <c r="B93" s="25"/>
      <c r="C93" s="25"/>
      <c r="D93" s="25"/>
      <c r="E93" s="25"/>
      <c r="F93" s="25"/>
      <c r="G93" s="25"/>
      <c r="H93" s="308"/>
      <c r="I93" s="308"/>
      <c r="J93" s="308"/>
    </row>
    <row r="94" spans="1:10" s="63" customFormat="1" ht="28.5" customHeight="1">
      <c r="A94" s="308" t="s">
        <v>84</v>
      </c>
      <c r="B94" s="25"/>
      <c r="C94" s="25"/>
      <c r="D94" s="25"/>
      <c r="E94" s="25"/>
      <c r="F94" s="25"/>
      <c r="G94" s="25"/>
      <c r="H94" s="308"/>
      <c r="I94" s="308"/>
      <c r="J94" s="308"/>
    </row>
    <row r="95" spans="1:10" s="63" customFormat="1" ht="28.5" customHeight="1">
      <c r="A95" s="308"/>
      <c r="B95" s="25"/>
      <c r="C95" s="25"/>
      <c r="D95" s="25"/>
      <c r="E95" s="25"/>
      <c r="F95" s="25"/>
      <c r="G95" s="25"/>
      <c r="H95" s="308"/>
      <c r="I95" s="308"/>
      <c r="J95" s="308"/>
    </row>
    <row r="96" spans="1:7" s="27" customFormat="1" ht="28.5" customHeight="1">
      <c r="A96" s="20" t="s">
        <v>759</v>
      </c>
      <c r="B96" s="22"/>
      <c r="C96" s="203"/>
      <c r="D96" s="26"/>
      <c r="E96" s="26"/>
      <c r="F96" s="26"/>
      <c r="G96" s="26"/>
    </row>
    <row r="97" spans="1:7" s="27" customFormat="1" ht="28.5" customHeight="1">
      <c r="A97" s="21" t="s">
        <v>131</v>
      </c>
      <c r="B97" s="22"/>
      <c r="C97" s="203"/>
      <c r="D97" s="26"/>
      <c r="E97" s="26"/>
      <c r="F97" s="26"/>
      <c r="G97" s="26"/>
    </row>
    <row r="98" spans="1:7" s="27" customFormat="1" ht="28.5" customHeight="1">
      <c r="A98" s="22" t="s">
        <v>691</v>
      </c>
      <c r="B98" s="21"/>
      <c r="C98" s="203"/>
      <c r="D98" s="26"/>
      <c r="E98" s="26"/>
      <c r="F98" s="26"/>
      <c r="G98" s="26"/>
    </row>
    <row r="99" spans="1:6" s="95" customFormat="1" ht="28.5" customHeight="1">
      <c r="A99" s="93"/>
      <c r="B99" s="93"/>
      <c r="C99" s="202"/>
      <c r="D99" s="94"/>
      <c r="E99" s="94"/>
      <c r="F99" s="94"/>
    </row>
    <row r="100" spans="1:6" s="95" customFormat="1" ht="28.5" customHeight="1">
      <c r="A100" s="93"/>
      <c r="B100" s="93"/>
      <c r="C100" s="202"/>
      <c r="D100" s="94"/>
      <c r="E100" s="94"/>
      <c r="F100" s="94"/>
    </row>
    <row r="101" spans="1:6" s="95" customFormat="1" ht="28.5" customHeight="1">
      <c r="A101" s="93"/>
      <c r="B101" s="93"/>
      <c r="C101" s="202"/>
      <c r="D101" s="94"/>
      <c r="E101" s="94"/>
      <c r="F101" s="94"/>
    </row>
    <row r="102" spans="1:6" s="95" customFormat="1" ht="28.5" customHeight="1">
      <c r="A102" s="93"/>
      <c r="B102" s="93"/>
      <c r="C102" s="202"/>
      <c r="D102" s="94"/>
      <c r="E102" s="94"/>
      <c r="F102" s="94"/>
    </row>
    <row r="103" spans="1:6" s="95" customFormat="1" ht="28.5" customHeight="1">
      <c r="A103" s="93"/>
      <c r="B103" s="93"/>
      <c r="C103" s="202"/>
      <c r="D103" s="94"/>
      <c r="E103" s="94"/>
      <c r="F103" s="94"/>
    </row>
    <row r="104" spans="1:7" s="95" customFormat="1" ht="28.5" customHeight="1">
      <c r="A104" s="514" t="s">
        <v>768</v>
      </c>
      <c r="B104" s="514"/>
      <c r="C104" s="514"/>
      <c r="D104" s="514"/>
      <c r="E104" s="514"/>
      <c r="F104" s="514"/>
      <c r="G104" s="514"/>
    </row>
    <row r="105" spans="1:7" s="95" customFormat="1" ht="28.5" customHeight="1">
      <c r="A105" s="316"/>
      <c r="B105" s="316"/>
      <c r="C105" s="316"/>
      <c r="D105" s="316"/>
      <c r="E105" s="316"/>
      <c r="F105" s="316"/>
      <c r="G105" s="316"/>
    </row>
    <row r="106" spans="1:8" s="27" customFormat="1" ht="28.5" customHeight="1">
      <c r="A106" s="20" t="s">
        <v>291</v>
      </c>
      <c r="B106" s="21"/>
      <c r="C106" s="21"/>
      <c r="D106" s="203"/>
      <c r="E106" s="203"/>
      <c r="F106" s="26"/>
      <c r="G106" s="26"/>
      <c r="H106" s="26"/>
    </row>
    <row r="107" spans="1:8" s="27" customFormat="1" ht="28.5" customHeight="1">
      <c r="A107" s="21" t="s">
        <v>418</v>
      </c>
      <c r="B107" s="21"/>
      <c r="C107" s="21"/>
      <c r="D107" s="203"/>
      <c r="E107" s="203"/>
      <c r="F107" s="26"/>
      <c r="G107" s="26"/>
      <c r="H107" s="26"/>
    </row>
    <row r="108" spans="1:7" s="27" customFormat="1" ht="28.5" customHeight="1">
      <c r="A108" s="21"/>
      <c r="B108" s="21"/>
      <c r="C108" s="21"/>
      <c r="D108" s="203"/>
      <c r="E108" s="26"/>
      <c r="F108" s="26"/>
      <c r="G108" s="35" t="s">
        <v>349</v>
      </c>
    </row>
    <row r="109" spans="1:7" s="27" customFormat="1" ht="28.5" customHeight="1">
      <c r="A109" s="21"/>
      <c r="B109" s="21"/>
      <c r="C109" s="21"/>
      <c r="D109" s="203"/>
      <c r="F109" s="28" t="s">
        <v>672</v>
      </c>
      <c r="G109" s="28"/>
    </row>
    <row r="110" spans="1:7" s="27" customFormat="1" ht="28.5" customHeight="1">
      <c r="A110" s="21"/>
      <c r="B110" s="21"/>
      <c r="C110" s="21"/>
      <c r="D110" s="203"/>
      <c r="E110" s="29"/>
      <c r="F110" s="34" t="s">
        <v>290</v>
      </c>
      <c r="G110" s="32"/>
    </row>
    <row r="111" spans="4:7" s="24" customFormat="1" ht="28.5" customHeight="1">
      <c r="D111" s="203"/>
      <c r="E111" s="36" t="s">
        <v>905</v>
      </c>
      <c r="G111" s="36" t="s">
        <v>181</v>
      </c>
    </row>
    <row r="112" spans="1:7" s="24" customFormat="1" ht="28.5" customHeight="1">
      <c r="A112" s="24" t="s">
        <v>849</v>
      </c>
      <c r="D112" s="203"/>
      <c r="E112" s="458">
        <v>1485909.84</v>
      </c>
      <c r="F112" s="37"/>
      <c r="G112" s="203">
        <v>857569.13</v>
      </c>
    </row>
    <row r="113" spans="1:7" s="24" customFormat="1" ht="28.5" customHeight="1">
      <c r="A113" s="24" t="s">
        <v>850</v>
      </c>
      <c r="D113" s="203"/>
      <c r="E113" s="458">
        <v>938594.93</v>
      </c>
      <c r="F113" s="37"/>
      <c r="G113" s="203">
        <v>1779970.36</v>
      </c>
    </row>
    <row r="114" spans="1:7" s="24" customFormat="1" ht="28.5" customHeight="1">
      <c r="A114" s="24" t="s">
        <v>851</v>
      </c>
      <c r="D114" s="203"/>
      <c r="E114" s="458">
        <v>38062702.66</v>
      </c>
      <c r="F114" s="37"/>
      <c r="G114" s="203">
        <v>68736874.88</v>
      </c>
    </row>
    <row r="115" spans="1:7" s="24" customFormat="1" ht="28.5" customHeight="1" thickBot="1">
      <c r="A115" s="24" t="s">
        <v>195</v>
      </c>
      <c r="D115" s="203"/>
      <c r="E115" s="204">
        <f>SUM(E112:E114)</f>
        <v>40487207.43</v>
      </c>
      <c r="F115" s="205"/>
      <c r="G115" s="204">
        <f>SUM(G112:G114)</f>
        <v>71374414.36999999</v>
      </c>
    </row>
    <row r="116" spans="1:13" s="121" customFormat="1" ht="25.5" customHeight="1" thickTop="1">
      <c r="A116" s="316"/>
      <c r="B116" s="316"/>
      <c r="C116" s="316"/>
      <c r="D116" s="316"/>
      <c r="E116" s="316"/>
      <c r="F116" s="316"/>
      <c r="G116" s="316"/>
      <c r="H116" s="195"/>
      <c r="I116" s="195"/>
      <c r="M116" s="122"/>
    </row>
    <row r="117" spans="1:7" s="31" customFormat="1" ht="25.5" customHeight="1">
      <c r="A117" s="30" t="s">
        <v>226</v>
      </c>
      <c r="B117" s="27"/>
      <c r="C117" s="27"/>
      <c r="D117" s="206"/>
      <c r="E117" s="38"/>
      <c r="F117" s="38"/>
      <c r="G117" s="39"/>
    </row>
    <row r="118" spans="1:7" s="31" customFormat="1" ht="25.5" customHeight="1">
      <c r="A118" s="24" t="s">
        <v>966</v>
      </c>
      <c r="B118" s="24"/>
      <c r="C118" s="24"/>
      <c r="D118" s="203"/>
      <c r="E118" s="37"/>
      <c r="F118" s="37"/>
      <c r="G118" s="37"/>
    </row>
    <row r="119" spans="1:7" s="31" customFormat="1" ht="25.5" customHeight="1">
      <c r="A119" s="24" t="s">
        <v>287</v>
      </c>
      <c r="B119" s="24"/>
      <c r="C119" s="24"/>
      <c r="D119" s="203"/>
      <c r="E119" s="37"/>
      <c r="F119" s="37"/>
      <c r="G119" s="37"/>
    </row>
    <row r="120" spans="1:7" s="27" customFormat="1" ht="25.5" customHeight="1">
      <c r="A120" s="21"/>
      <c r="B120" s="21"/>
      <c r="C120" s="21"/>
      <c r="D120" s="203"/>
      <c r="E120" s="40"/>
      <c r="F120" s="40"/>
      <c r="G120" s="41" t="s">
        <v>349</v>
      </c>
    </row>
    <row r="121" spans="1:7" s="27" customFormat="1" ht="25.5" customHeight="1">
      <c r="A121" s="21"/>
      <c r="B121" s="21"/>
      <c r="C121" s="21"/>
      <c r="D121" s="203"/>
      <c r="E121" s="38"/>
      <c r="F121" s="42" t="s">
        <v>672</v>
      </c>
      <c r="G121" s="42"/>
    </row>
    <row r="122" spans="1:7" s="27" customFormat="1" ht="25.5" customHeight="1">
      <c r="A122" s="21"/>
      <c r="B122" s="21"/>
      <c r="C122" s="21"/>
      <c r="D122" s="203"/>
      <c r="E122" s="43"/>
      <c r="F122" s="44" t="s">
        <v>290</v>
      </c>
      <c r="G122" s="45"/>
    </row>
    <row r="123" spans="4:7" s="24" customFormat="1" ht="25.5" customHeight="1">
      <c r="D123" s="203"/>
      <c r="E123" s="81" t="str">
        <f>+E111</f>
        <v>2010</v>
      </c>
      <c r="F123" s="194"/>
      <c r="G123" s="81" t="str">
        <f>+G111</f>
        <v>2009</v>
      </c>
    </row>
    <row r="124" spans="1:7" s="31" customFormat="1" ht="25.5" customHeight="1">
      <c r="A124" s="24" t="s">
        <v>196</v>
      </c>
      <c r="B124" s="24"/>
      <c r="C124" s="24"/>
      <c r="D124" s="206"/>
      <c r="E124" s="459">
        <v>155199851.78</v>
      </c>
      <c r="F124" s="427"/>
      <c r="G124" s="428">
        <v>118399668.96</v>
      </c>
    </row>
    <row r="125" spans="1:7" s="31" customFormat="1" ht="25.5" customHeight="1">
      <c r="A125" s="24" t="s">
        <v>197</v>
      </c>
      <c r="B125" s="24"/>
      <c r="C125" s="24"/>
      <c r="D125" s="206"/>
      <c r="E125" s="459">
        <v>75249.54</v>
      </c>
      <c r="F125" s="427"/>
      <c r="G125" s="428">
        <v>28297581.52</v>
      </c>
    </row>
    <row r="126" spans="1:7" s="31" customFormat="1" ht="25.5" customHeight="1">
      <c r="A126" s="24" t="s">
        <v>198</v>
      </c>
      <c r="B126" s="24"/>
      <c r="C126" s="24"/>
      <c r="D126" s="206"/>
      <c r="E126" s="459">
        <v>6389534.21</v>
      </c>
      <c r="F126" s="427"/>
      <c r="G126" s="428">
        <v>13928082.97</v>
      </c>
    </row>
    <row r="127" spans="1:7" s="31" customFormat="1" ht="25.5" customHeight="1">
      <c r="A127" s="24" t="s">
        <v>199</v>
      </c>
      <c r="B127" s="24"/>
      <c r="C127" s="24"/>
      <c r="D127" s="206"/>
      <c r="E127" s="459">
        <v>28800896.6</v>
      </c>
      <c r="F127" s="427"/>
      <c r="G127" s="428">
        <v>6959019.77</v>
      </c>
    </row>
    <row r="128" spans="1:7" s="31" customFormat="1" ht="25.5" customHeight="1">
      <c r="A128" s="24" t="s">
        <v>200</v>
      </c>
      <c r="B128" s="24"/>
      <c r="C128" s="24"/>
      <c r="D128" s="206"/>
      <c r="E128" s="460">
        <v>9598974.07</v>
      </c>
      <c r="F128" s="427"/>
      <c r="G128" s="429">
        <v>9688.11</v>
      </c>
    </row>
    <row r="129" spans="1:7" s="31" customFormat="1" ht="25.5" customHeight="1">
      <c r="A129" s="24" t="s">
        <v>195</v>
      </c>
      <c r="B129" s="24"/>
      <c r="C129" s="24"/>
      <c r="D129" s="206"/>
      <c r="E129" s="430">
        <f>SUM(E124:E128)</f>
        <v>200064506.2</v>
      </c>
      <c r="F129" s="427"/>
      <c r="G129" s="427">
        <f>SUM(G124:G128)</f>
        <v>167594041.33</v>
      </c>
    </row>
    <row r="130" spans="1:7" s="31" customFormat="1" ht="25.5" customHeight="1">
      <c r="A130" s="24" t="s">
        <v>705</v>
      </c>
      <c r="B130" s="24"/>
      <c r="C130" s="24"/>
      <c r="D130" s="206"/>
      <c r="E130" s="461">
        <v>-44789404.88</v>
      </c>
      <c r="F130" s="425"/>
      <c r="G130" s="426">
        <v>-41019155.52</v>
      </c>
    </row>
    <row r="131" spans="1:7" s="31" customFormat="1" ht="25.5" customHeight="1" thickBot="1">
      <c r="A131" s="24" t="s">
        <v>732</v>
      </c>
      <c r="B131" s="24"/>
      <c r="C131" s="24"/>
      <c r="D131" s="206"/>
      <c r="E131" s="432">
        <f>SUM(E129:E130)</f>
        <v>155275101.32</v>
      </c>
      <c r="F131" s="427"/>
      <c r="G131" s="433">
        <f>SUM(G129:G130)</f>
        <v>126574885.81</v>
      </c>
    </row>
    <row r="132" spans="1:7" s="31" customFormat="1" ht="25.5" customHeight="1" thickTop="1">
      <c r="A132" s="24"/>
      <c r="B132" s="24"/>
      <c r="C132" s="24"/>
      <c r="D132" s="206"/>
      <c r="E132" s="207"/>
      <c r="F132" s="37"/>
      <c r="G132" s="95"/>
    </row>
    <row r="133" spans="1:7" s="31" customFormat="1" ht="25.5" customHeight="1">
      <c r="A133" s="24"/>
      <c r="B133" s="24"/>
      <c r="C133" s="24"/>
      <c r="D133" s="206"/>
      <c r="E133" s="207"/>
      <c r="F133" s="37"/>
      <c r="G133" s="95"/>
    </row>
    <row r="134" spans="1:7" s="31" customFormat="1" ht="25.5" customHeight="1">
      <c r="A134" s="24"/>
      <c r="B134" s="24"/>
      <c r="C134" s="24"/>
      <c r="D134" s="206"/>
      <c r="E134" s="207"/>
      <c r="F134" s="37"/>
      <c r="G134" s="95"/>
    </row>
    <row r="135" spans="1:7" s="31" customFormat="1" ht="25.5" customHeight="1">
      <c r="A135" s="24"/>
      <c r="B135" s="24"/>
      <c r="C135" s="24"/>
      <c r="D135" s="206"/>
      <c r="E135" s="207"/>
      <c r="F135" s="37"/>
      <c r="G135" s="95"/>
    </row>
    <row r="136" spans="1:7" s="31" customFormat="1" ht="25.5" customHeight="1">
      <c r="A136" s="24"/>
      <c r="B136" s="24"/>
      <c r="C136" s="24"/>
      <c r="D136" s="206"/>
      <c r="E136" s="207"/>
      <c r="F136" s="37"/>
      <c r="G136" s="95"/>
    </row>
    <row r="137" spans="1:7" s="31" customFormat="1" ht="25.5" customHeight="1">
      <c r="A137" s="514" t="s">
        <v>769</v>
      </c>
      <c r="B137" s="514"/>
      <c r="C137" s="514"/>
      <c r="D137" s="514"/>
      <c r="E137" s="514"/>
      <c r="F137" s="514"/>
      <c r="G137" s="514"/>
    </row>
    <row r="138" spans="1:7" s="31" customFormat="1" ht="24" customHeight="1">
      <c r="A138" s="24"/>
      <c r="B138" s="24"/>
      <c r="C138" s="24"/>
      <c r="D138" s="206"/>
      <c r="E138" s="207"/>
      <c r="F138" s="37"/>
      <c r="G138" s="95"/>
    </row>
    <row r="139" spans="1:8" s="31" customFormat="1" ht="24" customHeight="1">
      <c r="A139" s="33" t="s">
        <v>118</v>
      </c>
      <c r="B139" s="24"/>
      <c r="C139" s="24"/>
      <c r="D139" s="203"/>
      <c r="E139" s="203"/>
      <c r="F139" s="26"/>
      <c r="G139" s="26"/>
      <c r="H139" s="208"/>
    </row>
    <row r="140" spans="1:8" s="31" customFormat="1" ht="24" customHeight="1">
      <c r="A140" s="24" t="s">
        <v>0</v>
      </c>
      <c r="B140" s="24"/>
      <c r="C140" s="24"/>
      <c r="D140" s="203"/>
      <c r="E140" s="203"/>
      <c r="F140" s="26"/>
      <c r="G140" s="26"/>
      <c r="H140" s="26"/>
    </row>
    <row r="141" spans="1:7" s="27" customFormat="1" ht="24" customHeight="1">
      <c r="A141" s="21"/>
      <c r="B141" s="21"/>
      <c r="C141" s="21"/>
      <c r="D141" s="203"/>
      <c r="E141" s="26"/>
      <c r="F141" s="26"/>
      <c r="G141" s="35" t="s">
        <v>349</v>
      </c>
    </row>
    <row r="142" spans="1:7" s="27" customFormat="1" ht="24" customHeight="1">
      <c r="A142" s="21"/>
      <c r="B142" s="21"/>
      <c r="C142" s="21"/>
      <c r="D142" s="203"/>
      <c r="E142" s="28"/>
      <c r="F142" s="28" t="s">
        <v>672</v>
      </c>
      <c r="G142" s="28"/>
    </row>
    <row r="143" spans="1:7" s="27" customFormat="1" ht="24" customHeight="1">
      <c r="A143" s="21"/>
      <c r="B143" s="21"/>
      <c r="C143" s="21"/>
      <c r="D143" s="203"/>
      <c r="E143" s="29"/>
      <c r="F143" s="34" t="s">
        <v>290</v>
      </c>
      <c r="G143" s="29"/>
    </row>
    <row r="144" spans="4:7" s="24" customFormat="1" ht="24" customHeight="1">
      <c r="D144" s="203"/>
      <c r="E144" s="81" t="str">
        <f>E123</f>
        <v>2010</v>
      </c>
      <c r="F144" s="190"/>
      <c r="G144" s="36" t="str">
        <f>+G123</f>
        <v>2009</v>
      </c>
    </row>
    <row r="145" spans="1:7" s="31" customFormat="1" ht="24" customHeight="1">
      <c r="A145" s="24" t="s">
        <v>196</v>
      </c>
      <c r="B145" s="24"/>
      <c r="C145" s="24"/>
      <c r="D145" s="206"/>
      <c r="E145" s="458">
        <v>25004003.56</v>
      </c>
      <c r="F145" s="427"/>
      <c r="G145" s="428">
        <v>24750919.39</v>
      </c>
    </row>
    <row r="146" spans="1:7" s="31" customFormat="1" ht="24" customHeight="1">
      <c r="A146" s="24" t="s">
        <v>197</v>
      </c>
      <c r="B146" s="24"/>
      <c r="C146" s="24"/>
      <c r="D146" s="206"/>
      <c r="E146" s="458">
        <v>4735445.34</v>
      </c>
      <c r="F146" s="427"/>
      <c r="G146" s="428">
        <v>986281.74</v>
      </c>
    </row>
    <row r="147" spans="1:7" s="31" customFormat="1" ht="24" customHeight="1">
      <c r="A147" s="24" t="s">
        <v>198</v>
      </c>
      <c r="B147" s="24"/>
      <c r="C147" s="24"/>
      <c r="D147" s="206"/>
      <c r="E147" s="458">
        <v>586561.77</v>
      </c>
      <c r="F147" s="427"/>
      <c r="G147" s="428">
        <v>32088.53</v>
      </c>
    </row>
    <row r="148" spans="1:7" s="31" customFormat="1" ht="24" customHeight="1">
      <c r="A148" s="24" t="s">
        <v>199</v>
      </c>
      <c r="B148" s="24"/>
      <c r="C148" s="24"/>
      <c r="D148" s="206"/>
      <c r="E148" s="462">
        <v>0</v>
      </c>
      <c r="F148" s="427"/>
      <c r="G148" s="428">
        <v>21071.69</v>
      </c>
    </row>
    <row r="149" spans="1:7" s="31" customFormat="1" ht="24" customHeight="1">
      <c r="A149" s="24" t="s">
        <v>200</v>
      </c>
      <c r="B149" s="24"/>
      <c r="C149" s="24"/>
      <c r="D149" s="206"/>
      <c r="E149" s="460">
        <v>496.87</v>
      </c>
      <c r="F149" s="427"/>
      <c r="G149" s="429">
        <v>0</v>
      </c>
    </row>
    <row r="150" spans="1:7" s="31" customFormat="1" ht="24" customHeight="1">
      <c r="A150" s="24" t="s">
        <v>195</v>
      </c>
      <c r="B150" s="24"/>
      <c r="C150" s="24"/>
      <c r="D150" s="206"/>
      <c r="E150" s="430">
        <f>SUM(E145:E149)</f>
        <v>30326507.54</v>
      </c>
      <c r="F150" s="427"/>
      <c r="G150" s="427">
        <f>SUM(G145:G149)</f>
        <v>25790361.35</v>
      </c>
    </row>
    <row r="151" spans="1:7" s="31" customFormat="1" ht="24" customHeight="1">
      <c r="A151" s="24" t="s">
        <v>705</v>
      </c>
      <c r="B151" s="24"/>
      <c r="C151" s="24"/>
      <c r="D151" s="206"/>
      <c r="E151" s="463">
        <v>-5925116.87</v>
      </c>
      <c r="F151" s="425"/>
      <c r="G151" s="431">
        <v>0</v>
      </c>
    </row>
    <row r="152" spans="1:7" s="31" customFormat="1" ht="24" customHeight="1" thickBot="1">
      <c r="A152" s="24" t="s">
        <v>117</v>
      </c>
      <c r="B152" s="24"/>
      <c r="C152" s="24"/>
      <c r="D152" s="206"/>
      <c r="E152" s="432">
        <f>SUM(E150:E151)</f>
        <v>24401390.669999998</v>
      </c>
      <c r="F152" s="427"/>
      <c r="G152" s="433">
        <f>SUM(G150:G151)</f>
        <v>25790361.35</v>
      </c>
    </row>
    <row r="153" spans="1:7" s="31" customFormat="1" ht="24" customHeight="1" thickTop="1">
      <c r="A153" s="24"/>
      <c r="B153" s="24"/>
      <c r="C153" s="24"/>
      <c r="D153" s="206"/>
      <c r="E153" s="27"/>
      <c r="F153" s="27"/>
      <c r="G153" s="27"/>
    </row>
    <row r="154" spans="1:9" s="300" customFormat="1" ht="24" customHeight="1">
      <c r="A154" s="322" t="s">
        <v>292</v>
      </c>
      <c r="B154" s="93"/>
      <c r="C154" s="202"/>
      <c r="D154" s="94"/>
      <c r="E154" s="94"/>
      <c r="F154" s="94"/>
      <c r="G154" s="93"/>
      <c r="H154" s="94"/>
      <c r="I154" s="93"/>
    </row>
    <row r="155" spans="1:9" s="300" customFormat="1" ht="24" customHeight="1">
      <c r="A155" s="93" t="s">
        <v>1</v>
      </c>
      <c r="B155" s="93"/>
      <c r="C155" s="202"/>
      <c r="D155" s="94"/>
      <c r="E155" s="94"/>
      <c r="F155" s="94"/>
      <c r="G155" s="93"/>
      <c r="H155" s="94"/>
      <c r="I155" s="93"/>
    </row>
    <row r="156" spans="1:9" s="300" customFormat="1" ht="24" customHeight="1">
      <c r="A156" s="93"/>
      <c r="B156" s="93"/>
      <c r="C156" s="202"/>
      <c r="D156" s="94"/>
      <c r="E156" s="26"/>
      <c r="F156" s="26"/>
      <c r="G156" s="35" t="s">
        <v>349</v>
      </c>
      <c r="H156" s="94"/>
      <c r="I156" s="93"/>
    </row>
    <row r="157" spans="1:9" s="300" customFormat="1" ht="24" customHeight="1">
      <c r="A157" s="93"/>
      <c r="B157" s="93"/>
      <c r="C157" s="202"/>
      <c r="D157" s="94"/>
      <c r="E157" s="28"/>
      <c r="F157" s="28" t="s">
        <v>672</v>
      </c>
      <c r="G157" s="28"/>
      <c r="H157" s="94"/>
      <c r="I157" s="93"/>
    </row>
    <row r="158" spans="1:9" s="300" customFormat="1" ht="24" customHeight="1">
      <c r="A158" s="91"/>
      <c r="B158" s="323"/>
      <c r="C158" s="324"/>
      <c r="E158" s="29"/>
      <c r="F158" s="34" t="s">
        <v>290</v>
      </c>
      <c r="G158" s="29"/>
      <c r="H158" s="325"/>
      <c r="I158" s="326"/>
    </row>
    <row r="159" spans="2:9" s="300" customFormat="1" ht="24" customHeight="1">
      <c r="B159" s="298"/>
      <c r="C159" s="95"/>
      <c r="D159" s="327" t="s">
        <v>201</v>
      </c>
      <c r="E159" s="81" t="str">
        <f>E144</f>
        <v>2010</v>
      </c>
      <c r="F159" s="190"/>
      <c r="G159" s="36" t="str">
        <f>+G123</f>
        <v>2009</v>
      </c>
      <c r="H159" s="95"/>
      <c r="I159" s="95"/>
    </row>
    <row r="160" spans="1:9" s="300" customFormat="1" ht="24" customHeight="1">
      <c r="A160" s="322" t="s">
        <v>170</v>
      </c>
      <c r="B160" s="298"/>
      <c r="C160" s="95"/>
      <c r="E160" s="36"/>
      <c r="F160" s="24"/>
      <c r="G160" s="36"/>
      <c r="H160" s="95"/>
      <c r="I160" s="95"/>
    </row>
    <row r="161" spans="1:9" s="300" customFormat="1" ht="24" customHeight="1">
      <c r="A161" s="297" t="s">
        <v>782</v>
      </c>
      <c r="B161" s="298"/>
      <c r="C161" s="95"/>
      <c r="D161" s="328" t="s">
        <v>783</v>
      </c>
      <c r="E161" s="329">
        <v>0</v>
      </c>
      <c r="F161" s="95"/>
      <c r="G161" s="329">
        <v>5000000</v>
      </c>
      <c r="I161" s="95"/>
    </row>
    <row r="162" spans="1:9" s="300" customFormat="1" ht="24" customHeight="1" thickBot="1">
      <c r="A162" s="91" t="s">
        <v>195</v>
      </c>
      <c r="B162" s="298"/>
      <c r="C162" s="95"/>
      <c r="D162" s="328"/>
      <c r="E162" s="330">
        <f>SUM(E161)</f>
        <v>0</v>
      </c>
      <c r="F162" s="95"/>
      <c r="G162" s="96">
        <f>SUM(G161)</f>
        <v>5000000</v>
      </c>
      <c r="I162" s="95"/>
    </row>
    <row r="163" spans="1:9" s="300" customFormat="1" ht="24" customHeight="1" thickTop="1">
      <c r="A163" s="297" t="s">
        <v>692</v>
      </c>
      <c r="B163" s="298"/>
      <c r="C163" s="95"/>
      <c r="D163" s="299"/>
      <c r="E163" s="95"/>
      <c r="F163" s="95"/>
      <c r="G163" s="95"/>
      <c r="H163" s="95"/>
      <c r="I163" s="95"/>
    </row>
    <row r="164" spans="1:9" s="300" customFormat="1" ht="24" customHeight="1">
      <c r="A164" s="297" t="s">
        <v>419</v>
      </c>
      <c r="B164" s="298"/>
      <c r="C164" s="95"/>
      <c r="D164" s="299"/>
      <c r="E164" s="95"/>
      <c r="F164" s="95"/>
      <c r="G164" s="95"/>
      <c r="H164" s="95"/>
      <c r="I164" s="95"/>
    </row>
    <row r="165" spans="1:9" s="300" customFormat="1" ht="24" customHeight="1">
      <c r="A165" s="297" t="s">
        <v>758</v>
      </c>
      <c r="B165" s="298"/>
      <c r="C165" s="95"/>
      <c r="D165" s="299"/>
      <c r="E165" s="95"/>
      <c r="F165" s="95"/>
      <c r="G165" s="95"/>
      <c r="H165" s="95"/>
      <c r="I165" s="95"/>
    </row>
    <row r="166" spans="1:9" s="300" customFormat="1" ht="24" customHeight="1">
      <c r="A166" s="93" t="s">
        <v>784</v>
      </c>
      <c r="B166" s="95"/>
      <c r="D166" s="95"/>
      <c r="E166" s="299"/>
      <c r="F166" s="95"/>
      <c r="G166" s="95"/>
      <c r="H166" s="95"/>
      <c r="I166" s="95"/>
    </row>
    <row r="167" spans="1:9" s="300" customFormat="1" ht="24" customHeight="1">
      <c r="A167" s="93" t="s">
        <v>785</v>
      </c>
      <c r="B167" s="95"/>
      <c r="D167" s="95"/>
      <c r="E167" s="299"/>
      <c r="F167" s="95"/>
      <c r="G167" s="95"/>
      <c r="H167" s="95"/>
      <c r="I167" s="95"/>
    </row>
    <row r="168" spans="1:9" s="300" customFormat="1" ht="24" customHeight="1">
      <c r="A168" s="93" t="s">
        <v>786</v>
      </c>
      <c r="B168" s="95"/>
      <c r="D168" s="95"/>
      <c r="E168" s="299"/>
      <c r="F168" s="95"/>
      <c r="G168" s="95"/>
      <c r="H168" s="95"/>
      <c r="I168" s="95"/>
    </row>
    <row r="169" spans="1:9" s="300" customFormat="1" ht="24" customHeight="1">
      <c r="A169" s="93" t="s">
        <v>787</v>
      </c>
      <c r="B169" s="95"/>
      <c r="D169" s="95"/>
      <c r="E169" s="299"/>
      <c r="F169" s="95"/>
      <c r="G169" s="95"/>
      <c r="H169" s="95"/>
      <c r="I169" s="95"/>
    </row>
    <row r="170" spans="1:9" s="300" customFormat="1" ht="24" customHeight="1">
      <c r="A170" s="93" t="s">
        <v>788</v>
      </c>
      <c r="B170" s="95"/>
      <c r="D170" s="95"/>
      <c r="E170" s="299"/>
      <c r="F170" s="95"/>
      <c r="G170" s="95"/>
      <c r="H170" s="95"/>
      <c r="I170" s="95"/>
    </row>
    <row r="171" spans="1:9" s="300" customFormat="1" ht="24" customHeight="1">
      <c r="A171" s="93" t="s">
        <v>789</v>
      </c>
      <c r="B171" s="95"/>
      <c r="D171" s="95"/>
      <c r="E171" s="299"/>
      <c r="F171" s="95"/>
      <c r="G171" s="95"/>
      <c r="H171" s="95"/>
      <c r="I171" s="95"/>
    </row>
    <row r="172" ht="24" customHeight="1">
      <c r="A172" s="91" t="s">
        <v>698</v>
      </c>
    </row>
    <row r="173" ht="33" customHeight="1"/>
    <row r="174" ht="33" customHeight="1"/>
  </sheetData>
  <sheetProtection/>
  <mergeCells count="5">
    <mergeCell ref="A137:G137"/>
    <mergeCell ref="A34:G34"/>
    <mergeCell ref="A3:G3"/>
    <mergeCell ref="A4:G4"/>
    <mergeCell ref="A104:G104"/>
  </mergeCells>
  <printOptions/>
  <pageMargins left="0.56" right="0.2755905511811024" top="0.51" bottom="0.32" header="0.2755905511811024" footer="0.28"/>
  <pageSetup horizontalDpi="600" verticalDpi="600" orientation="portrait" paperSize="9" scale="93" r:id="rId1"/>
</worksheet>
</file>

<file path=xl/worksheets/sheet10.xml><?xml version="1.0" encoding="utf-8"?>
<worksheet xmlns="http://schemas.openxmlformats.org/spreadsheetml/2006/main" xmlns:r="http://schemas.openxmlformats.org/officeDocument/2006/relationships">
  <sheetPr>
    <tabColor rgb="FFFFC000"/>
  </sheetPr>
  <dimension ref="A1:T45"/>
  <sheetViews>
    <sheetView zoomScale="90" zoomScaleNormal="90" zoomScalePageLayoutView="0" workbookViewId="0" topLeftCell="A18">
      <selection activeCell="F15" sqref="F15"/>
    </sheetView>
  </sheetViews>
  <sheetFormatPr defaultColWidth="9.140625" defaultRowHeight="26.25" customHeight="1"/>
  <cols>
    <col min="1" max="1" width="28.421875" style="411" customWidth="1"/>
    <col min="2" max="2" width="18.8515625" style="411" customWidth="1"/>
    <col min="3" max="3" width="0.85546875" style="411" customWidth="1"/>
    <col min="4" max="4" width="11.28125" style="411" bestFit="1" customWidth="1"/>
    <col min="5" max="5" width="0.85546875" style="411" customWidth="1"/>
    <col min="6" max="6" width="9.8515625" style="411" customWidth="1"/>
    <col min="7" max="7" width="0.85546875" style="411" customWidth="1"/>
    <col min="8" max="8" width="10.7109375" style="411" customWidth="1"/>
    <col min="9" max="9" width="0.85546875" style="411" customWidth="1"/>
    <col min="10" max="10" width="11.00390625" style="411" customWidth="1"/>
    <col min="11" max="11" width="0.85546875" style="411" customWidth="1"/>
    <col min="12" max="12" width="11.28125" style="411" customWidth="1"/>
    <col min="13" max="13" width="0.85546875" style="411" customWidth="1"/>
    <col min="14" max="14" width="8.7109375" style="411" customWidth="1"/>
    <col min="15" max="15" width="1.28515625" style="411" customWidth="1"/>
    <col min="16" max="16" width="12.421875" style="411" customWidth="1"/>
    <col min="17" max="17" width="1.1484375" style="411" customWidth="1"/>
    <col min="18" max="18" width="12.8515625" style="411" customWidth="1"/>
    <col min="19" max="19" width="1.57421875" style="411" customWidth="1"/>
    <col min="20" max="20" width="5.28125" style="411" customWidth="1"/>
    <col min="21" max="16384" width="9.140625" style="411" customWidth="1"/>
  </cols>
  <sheetData>
    <row r="1" spans="1:20" ht="24" customHeight="1">
      <c r="A1" s="535" t="s">
        <v>621</v>
      </c>
      <c r="B1" s="535"/>
      <c r="C1" s="535"/>
      <c r="D1" s="535"/>
      <c r="E1" s="535"/>
      <c r="F1" s="535"/>
      <c r="G1" s="535"/>
      <c r="H1" s="535"/>
      <c r="I1" s="535"/>
      <c r="J1" s="535"/>
      <c r="K1" s="535"/>
      <c r="L1" s="535"/>
      <c r="M1" s="535"/>
      <c r="N1" s="535"/>
      <c r="O1" s="535"/>
      <c r="P1" s="535"/>
      <c r="Q1" s="535"/>
      <c r="R1" s="535"/>
      <c r="S1" s="409"/>
      <c r="T1" s="410"/>
    </row>
    <row r="2" spans="1:20" ht="24" customHeight="1">
      <c r="A2" s="407"/>
      <c r="B2" s="407"/>
      <c r="C2" s="407"/>
      <c r="D2" s="407"/>
      <c r="E2" s="407"/>
      <c r="F2" s="407"/>
      <c r="G2" s="407"/>
      <c r="H2" s="407"/>
      <c r="I2" s="407"/>
      <c r="J2" s="407"/>
      <c r="K2" s="407"/>
      <c r="L2" s="407"/>
      <c r="M2" s="407"/>
      <c r="N2" s="407"/>
      <c r="O2" s="407"/>
      <c r="P2" s="407"/>
      <c r="Q2" s="407"/>
      <c r="R2" s="407"/>
      <c r="S2" s="409"/>
      <c r="T2" s="410"/>
    </row>
    <row r="3" ht="24" customHeight="1">
      <c r="A3" s="412" t="s">
        <v>680</v>
      </c>
    </row>
    <row r="4" ht="24" customHeight="1">
      <c r="A4" s="411" t="s">
        <v>681</v>
      </c>
    </row>
    <row r="5" ht="24" customHeight="1">
      <c r="A5" s="411" t="s">
        <v>39</v>
      </c>
    </row>
    <row r="6" spans="10:19" ht="24" customHeight="1">
      <c r="J6" s="409"/>
      <c r="R6" s="413" t="s">
        <v>730</v>
      </c>
      <c r="S6" s="413"/>
    </row>
    <row r="7" spans="4:19" ht="24" customHeight="1">
      <c r="D7" s="414" t="s">
        <v>240</v>
      </c>
      <c r="E7" s="414"/>
      <c r="F7" s="414"/>
      <c r="H7" s="414" t="s">
        <v>815</v>
      </c>
      <c r="I7" s="414"/>
      <c r="J7" s="414"/>
      <c r="L7" s="414" t="s">
        <v>405</v>
      </c>
      <c r="M7" s="414"/>
      <c r="N7" s="414"/>
      <c r="P7" s="414" t="s">
        <v>262</v>
      </c>
      <c r="Q7" s="414"/>
      <c r="R7" s="414"/>
      <c r="S7" s="415"/>
    </row>
    <row r="8" spans="4:19" ht="24" customHeight="1">
      <c r="D8" s="492" t="s">
        <v>905</v>
      </c>
      <c r="E8" s="417">
        <v>2007</v>
      </c>
      <c r="F8" s="492" t="s">
        <v>181</v>
      </c>
      <c r="H8" s="492" t="s">
        <v>905</v>
      </c>
      <c r="I8" s="417">
        <v>2007</v>
      </c>
      <c r="J8" s="492" t="s">
        <v>181</v>
      </c>
      <c r="L8" s="492" t="s">
        <v>905</v>
      </c>
      <c r="M8" s="417">
        <v>2007</v>
      </c>
      <c r="N8" s="492" t="s">
        <v>181</v>
      </c>
      <c r="P8" s="492" t="s">
        <v>905</v>
      </c>
      <c r="Q8" s="417">
        <v>2007</v>
      </c>
      <c r="R8" s="492" t="s">
        <v>181</v>
      </c>
      <c r="S8" s="418"/>
    </row>
    <row r="9" spans="4:19" ht="24" customHeight="1">
      <c r="D9" s="416"/>
      <c r="E9" s="417"/>
      <c r="F9" s="498" t="s">
        <v>88</v>
      </c>
      <c r="H9" s="416"/>
      <c r="I9" s="417"/>
      <c r="J9" s="416"/>
      <c r="L9" s="416"/>
      <c r="M9" s="417"/>
      <c r="N9" s="416"/>
      <c r="P9" s="416"/>
      <c r="Q9" s="417"/>
      <c r="R9" s="498" t="s">
        <v>88</v>
      </c>
      <c r="S9" s="418"/>
    </row>
    <row r="10" spans="1:18" ht="24" customHeight="1">
      <c r="A10" s="411" t="s">
        <v>406</v>
      </c>
      <c r="D10" s="164">
        <v>1193151</v>
      </c>
      <c r="E10" s="164"/>
      <c r="F10" s="164">
        <v>1209230</v>
      </c>
      <c r="G10" s="164"/>
      <c r="H10" s="164">
        <v>1816184</v>
      </c>
      <c r="I10" s="164"/>
      <c r="J10" s="164">
        <v>1645440</v>
      </c>
      <c r="K10" s="164"/>
      <c r="L10" s="393">
        <v>59693</v>
      </c>
      <c r="M10" s="164"/>
      <c r="N10" s="393">
        <v>159935</v>
      </c>
      <c r="O10" s="164"/>
      <c r="P10" s="164">
        <f>D10+H10+L10</f>
        <v>3069028</v>
      </c>
      <c r="Q10" s="134"/>
      <c r="R10" s="134">
        <f>F10+J10+N10</f>
        <v>3014605</v>
      </c>
    </row>
    <row r="11" spans="1:19" ht="24" customHeight="1">
      <c r="A11" s="411" t="s">
        <v>407</v>
      </c>
      <c r="D11" s="133">
        <v>-32928</v>
      </c>
      <c r="E11" s="134"/>
      <c r="F11" s="133">
        <v>-113729</v>
      </c>
      <c r="G11" s="134"/>
      <c r="H11" s="133">
        <v>-1639853</v>
      </c>
      <c r="I11" s="134"/>
      <c r="J11" s="133">
        <v>-1475971</v>
      </c>
      <c r="K11" s="134"/>
      <c r="L11" s="133">
        <v>-10624</v>
      </c>
      <c r="M11" s="134"/>
      <c r="N11" s="133">
        <v>-40437</v>
      </c>
      <c r="O11" s="134"/>
      <c r="P11" s="133">
        <f>D11+H11+L11</f>
        <v>-1683405</v>
      </c>
      <c r="Q11" s="134"/>
      <c r="R11" s="133">
        <f>F11+J11+N11</f>
        <v>-1630137</v>
      </c>
      <c r="S11" s="419"/>
    </row>
    <row r="12" spans="1:18" ht="24" customHeight="1">
      <c r="A12" s="411" t="s">
        <v>408</v>
      </c>
      <c r="D12" s="164">
        <f>SUM(D10:D11)</f>
        <v>1160223</v>
      </c>
      <c r="E12" s="134"/>
      <c r="F12" s="164">
        <f>+F10+F11</f>
        <v>1095501</v>
      </c>
      <c r="G12" s="134"/>
      <c r="H12" s="164">
        <f>SUM(H10:H11)</f>
        <v>176331</v>
      </c>
      <c r="I12" s="134"/>
      <c r="J12" s="164">
        <f>+J10+J11</f>
        <v>169469</v>
      </c>
      <c r="K12" s="134"/>
      <c r="L12" s="393">
        <f>SUM(L10:L11)</f>
        <v>49069</v>
      </c>
      <c r="M12" s="134"/>
      <c r="N12" s="393">
        <f>SUM(N10:N11)</f>
        <v>119498</v>
      </c>
      <c r="O12" s="134"/>
      <c r="P12" s="164">
        <f>D12+H12+L12</f>
        <v>1385623</v>
      </c>
      <c r="Q12" s="134"/>
      <c r="R12" s="134">
        <f>+R10+R11</f>
        <v>1384468</v>
      </c>
    </row>
    <row r="13" spans="1:19" ht="24" customHeight="1">
      <c r="A13" s="411" t="s">
        <v>409</v>
      </c>
      <c r="D13" s="164"/>
      <c r="E13" s="164"/>
      <c r="F13" s="164"/>
      <c r="G13" s="164"/>
      <c r="H13" s="164"/>
      <c r="I13" s="164"/>
      <c r="J13" s="164"/>
      <c r="K13" s="164"/>
      <c r="L13" s="164"/>
      <c r="M13" s="164"/>
      <c r="N13" s="164"/>
      <c r="O13" s="164"/>
      <c r="P13" s="164">
        <v>-336808</v>
      </c>
      <c r="Q13" s="134"/>
      <c r="R13" s="134">
        <v>-339081</v>
      </c>
      <c r="S13" s="420"/>
    </row>
    <row r="14" spans="1:19" ht="24" customHeight="1">
      <c r="A14" s="411" t="s">
        <v>410</v>
      </c>
      <c r="D14" s="164"/>
      <c r="E14" s="164"/>
      <c r="F14" s="164"/>
      <c r="G14" s="164"/>
      <c r="H14" s="164"/>
      <c r="I14" s="164"/>
      <c r="J14" s="164"/>
      <c r="K14" s="164"/>
      <c r="L14" s="164"/>
      <c r="M14" s="164"/>
      <c r="N14" s="164"/>
      <c r="O14" s="134"/>
      <c r="P14" s="164">
        <v>-21546</v>
      </c>
      <c r="Q14" s="164"/>
      <c r="R14" s="164">
        <v>-41832</v>
      </c>
      <c r="S14" s="420"/>
    </row>
    <row r="15" spans="1:18" ht="24" customHeight="1" thickBot="1">
      <c r="A15" s="411" t="s">
        <v>467</v>
      </c>
      <c r="D15" s="164"/>
      <c r="E15" s="164"/>
      <c r="F15" s="164"/>
      <c r="G15" s="164"/>
      <c r="H15" s="164"/>
      <c r="I15" s="164"/>
      <c r="J15" s="164"/>
      <c r="K15" s="164"/>
      <c r="L15" s="164"/>
      <c r="M15" s="164"/>
      <c r="N15" s="164"/>
      <c r="O15" s="134"/>
      <c r="P15" s="394">
        <f>SUM(P12:P14)</f>
        <v>1027269</v>
      </c>
      <c r="Q15" s="134"/>
      <c r="R15" s="394">
        <f>SUM(R12:R14)</f>
        <v>1003555</v>
      </c>
    </row>
    <row r="16" spans="1:18" ht="24" customHeight="1" thickTop="1">
      <c r="A16" s="411" t="s">
        <v>466</v>
      </c>
      <c r="D16" s="164">
        <v>101084</v>
      </c>
      <c r="E16" s="164"/>
      <c r="F16" s="164">
        <v>88664</v>
      </c>
      <c r="G16" s="164"/>
      <c r="H16" s="164">
        <v>665708</v>
      </c>
      <c r="I16" s="164"/>
      <c r="J16" s="164">
        <v>667821</v>
      </c>
      <c r="K16" s="164"/>
      <c r="L16" s="164">
        <v>268451</v>
      </c>
      <c r="M16" s="164"/>
      <c r="N16" s="164">
        <v>250122</v>
      </c>
      <c r="O16" s="164"/>
      <c r="P16" s="164">
        <f>D16+H16+L16</f>
        <v>1035243</v>
      </c>
      <c r="Q16" s="134"/>
      <c r="R16" s="134">
        <f>F16+J16+N16</f>
        <v>1006607</v>
      </c>
    </row>
    <row r="17" spans="1:18" ht="24" customHeight="1">
      <c r="A17" s="411" t="s">
        <v>411</v>
      </c>
      <c r="D17" s="164"/>
      <c r="E17" s="164"/>
      <c r="F17" s="164"/>
      <c r="G17" s="164"/>
      <c r="H17" s="164"/>
      <c r="I17" s="164"/>
      <c r="J17" s="164"/>
      <c r="K17" s="164"/>
      <c r="L17" s="164"/>
      <c r="M17" s="164"/>
      <c r="N17" s="164"/>
      <c r="O17" s="134"/>
      <c r="P17" s="134">
        <v>13961041</v>
      </c>
      <c r="Q17" s="134"/>
      <c r="R17" s="134">
        <v>12658155</v>
      </c>
    </row>
    <row r="18" spans="1:19" ht="24" customHeight="1" thickBot="1">
      <c r="A18" s="411" t="s">
        <v>412</v>
      </c>
      <c r="D18" s="164"/>
      <c r="E18" s="164"/>
      <c r="F18" s="164"/>
      <c r="G18" s="164"/>
      <c r="H18" s="164"/>
      <c r="I18" s="164"/>
      <c r="J18" s="164"/>
      <c r="K18" s="164"/>
      <c r="L18" s="164"/>
      <c r="M18" s="164"/>
      <c r="N18" s="164"/>
      <c r="O18" s="134"/>
      <c r="P18" s="394">
        <f>SUM(P16:P17)</f>
        <v>14996284</v>
      </c>
      <c r="Q18" s="134"/>
      <c r="R18" s="394">
        <f>SUM(R16:R17)</f>
        <v>13664762</v>
      </c>
      <c r="S18" s="421"/>
    </row>
    <row r="19" spans="1:18" ht="24" customHeight="1" thickTop="1">
      <c r="A19" s="411" t="s">
        <v>805</v>
      </c>
      <c r="D19" s="164">
        <v>15600</v>
      </c>
      <c r="E19" s="164"/>
      <c r="F19" s="164">
        <v>15600</v>
      </c>
      <c r="G19" s="164"/>
      <c r="H19" s="164">
        <v>206670</v>
      </c>
      <c r="I19" s="164"/>
      <c r="J19" s="164">
        <v>195029</v>
      </c>
      <c r="K19" s="164"/>
      <c r="L19" s="164">
        <v>0</v>
      </c>
      <c r="M19" s="164"/>
      <c r="N19" s="164">
        <v>0</v>
      </c>
      <c r="O19" s="164"/>
      <c r="P19" s="164">
        <f>D19+H19+L19</f>
        <v>222270</v>
      </c>
      <c r="Q19" s="134"/>
      <c r="R19" s="134">
        <f>F19+J19+N19</f>
        <v>210629</v>
      </c>
    </row>
    <row r="20" spans="1:18" ht="24" customHeight="1">
      <c r="A20" s="411" t="s">
        <v>806</v>
      </c>
      <c r="D20" s="134"/>
      <c r="E20" s="134"/>
      <c r="F20" s="134"/>
      <c r="G20" s="134"/>
      <c r="H20" s="134"/>
      <c r="I20" s="134"/>
      <c r="J20" s="134"/>
      <c r="K20" s="134"/>
      <c r="L20" s="134"/>
      <c r="M20" s="134"/>
      <c r="N20" s="134"/>
      <c r="O20" s="134"/>
      <c r="P20" s="134">
        <v>939585</v>
      </c>
      <c r="Q20" s="134"/>
      <c r="R20" s="134">
        <v>1025335</v>
      </c>
    </row>
    <row r="21" spans="1:18" ht="24" customHeight="1" thickBot="1">
      <c r="A21" s="411" t="s">
        <v>807</v>
      </c>
      <c r="D21" s="134"/>
      <c r="E21" s="134"/>
      <c r="F21" s="134"/>
      <c r="G21" s="134"/>
      <c r="H21" s="134"/>
      <c r="I21" s="134"/>
      <c r="J21" s="134"/>
      <c r="K21" s="134"/>
      <c r="L21" s="134"/>
      <c r="M21" s="134"/>
      <c r="N21" s="134"/>
      <c r="O21" s="134"/>
      <c r="P21" s="394">
        <f>SUM(P19:P20)</f>
        <v>1161855</v>
      </c>
      <c r="Q21" s="134"/>
      <c r="R21" s="394">
        <f>SUM(R19:R20)</f>
        <v>1235964</v>
      </c>
    </row>
    <row r="22" spans="4:18" ht="24" customHeight="1" thickTop="1">
      <c r="D22" s="395"/>
      <c r="E22" s="395"/>
      <c r="F22" s="395"/>
      <c r="G22" s="395"/>
      <c r="H22" s="395"/>
      <c r="I22" s="395"/>
      <c r="J22" s="395"/>
      <c r="K22" s="395"/>
      <c r="L22" s="395"/>
      <c r="M22" s="395"/>
      <c r="N22" s="395"/>
      <c r="O22" s="395"/>
      <c r="P22" s="134"/>
      <c r="Q22" s="163"/>
      <c r="R22" s="134"/>
    </row>
    <row r="23" spans="4:18" ht="24" customHeight="1">
      <c r="D23" s="395"/>
      <c r="E23" s="395"/>
      <c r="F23" s="395"/>
      <c r="G23" s="395"/>
      <c r="H23" s="395"/>
      <c r="I23" s="395"/>
      <c r="J23" s="395"/>
      <c r="K23" s="395"/>
      <c r="L23" s="395"/>
      <c r="M23" s="395"/>
      <c r="N23" s="395"/>
      <c r="O23" s="395"/>
      <c r="P23" s="134"/>
      <c r="Q23" s="163"/>
      <c r="R23" s="134"/>
    </row>
    <row r="24" spans="4:18" ht="24" customHeight="1">
      <c r="D24" s="395"/>
      <c r="E24" s="395"/>
      <c r="F24" s="395"/>
      <c r="G24" s="395"/>
      <c r="H24" s="395"/>
      <c r="I24" s="395"/>
      <c r="J24" s="395"/>
      <c r="K24" s="395"/>
      <c r="L24" s="395"/>
      <c r="M24" s="395"/>
      <c r="N24" s="395"/>
      <c r="O24" s="395"/>
      <c r="P24" s="408"/>
      <c r="Q24" s="408"/>
      <c r="R24" s="408"/>
    </row>
    <row r="25" spans="1:20" ht="24" customHeight="1">
      <c r="A25" s="535" t="s">
        <v>710</v>
      </c>
      <c r="B25" s="535"/>
      <c r="C25" s="535"/>
      <c r="D25" s="535"/>
      <c r="E25" s="535"/>
      <c r="F25" s="535"/>
      <c r="G25" s="535"/>
      <c r="H25" s="535"/>
      <c r="I25" s="535"/>
      <c r="J25" s="535"/>
      <c r="K25" s="535"/>
      <c r="L25" s="535"/>
      <c r="M25" s="535"/>
      <c r="N25" s="535"/>
      <c r="O25" s="535"/>
      <c r="P25" s="535"/>
      <c r="Q25" s="535"/>
      <c r="R25" s="535"/>
      <c r="S25" s="409"/>
      <c r="T25" s="410"/>
    </row>
    <row r="26" spans="1:20" ht="24" customHeight="1">
      <c r="A26" s="407"/>
      <c r="B26" s="407"/>
      <c r="C26" s="407"/>
      <c r="D26" s="407"/>
      <c r="E26" s="407"/>
      <c r="F26" s="407"/>
      <c r="G26" s="407"/>
      <c r="H26" s="407"/>
      <c r="I26" s="407"/>
      <c r="J26" s="407"/>
      <c r="K26" s="407"/>
      <c r="L26" s="407"/>
      <c r="M26" s="407"/>
      <c r="N26" s="407"/>
      <c r="O26" s="407"/>
      <c r="P26" s="407"/>
      <c r="Q26" s="407"/>
      <c r="R26" s="407"/>
      <c r="S26" s="409"/>
      <c r="T26" s="410"/>
    </row>
    <row r="27" ht="24" customHeight="1">
      <c r="A27" s="412" t="s">
        <v>682</v>
      </c>
    </row>
    <row r="28" ht="24" customHeight="1">
      <c r="A28" s="411" t="s">
        <v>35</v>
      </c>
    </row>
    <row r="29" ht="24" customHeight="1">
      <c r="A29" s="411" t="s">
        <v>36</v>
      </c>
    </row>
    <row r="30" spans="10:19" ht="24" customHeight="1">
      <c r="J30" s="409"/>
      <c r="R30" s="413" t="s">
        <v>730</v>
      </c>
      <c r="S30" s="413"/>
    </row>
    <row r="31" spans="4:19" ht="24" customHeight="1">
      <c r="D31" s="414" t="s">
        <v>51</v>
      </c>
      <c r="E31" s="414"/>
      <c r="F31" s="414"/>
      <c r="H31" s="414" t="s">
        <v>815</v>
      </c>
      <c r="I31" s="414"/>
      <c r="J31" s="414"/>
      <c r="L31" s="414" t="s">
        <v>405</v>
      </c>
      <c r="M31" s="414"/>
      <c r="N31" s="414"/>
      <c r="P31" s="414" t="s">
        <v>262</v>
      </c>
      <c r="Q31" s="414"/>
      <c r="R31" s="414"/>
      <c r="S31" s="415"/>
    </row>
    <row r="32" spans="4:19" ht="24" customHeight="1">
      <c r="D32" s="416" t="s">
        <v>905</v>
      </c>
      <c r="E32" s="417">
        <v>2007</v>
      </c>
      <c r="F32" s="416" t="s">
        <v>181</v>
      </c>
      <c r="H32" s="416" t="s">
        <v>905</v>
      </c>
      <c r="I32" s="417">
        <v>2007</v>
      </c>
      <c r="J32" s="416" t="s">
        <v>181</v>
      </c>
      <c r="L32" s="416" t="s">
        <v>905</v>
      </c>
      <c r="M32" s="417">
        <v>2007</v>
      </c>
      <c r="N32" s="416" t="s">
        <v>181</v>
      </c>
      <c r="P32" s="416" t="s">
        <v>905</v>
      </c>
      <c r="Q32" s="417">
        <v>2007</v>
      </c>
      <c r="R32" s="416" t="s">
        <v>181</v>
      </c>
      <c r="S32" s="418"/>
    </row>
    <row r="33" spans="1:18" ht="24" customHeight="1">
      <c r="A33" s="411" t="s">
        <v>406</v>
      </c>
      <c r="D33" s="164">
        <v>613812</v>
      </c>
      <c r="E33" s="164"/>
      <c r="F33" s="164">
        <v>658772</v>
      </c>
      <c r="G33" s="164"/>
      <c r="H33" s="164">
        <v>1816184</v>
      </c>
      <c r="I33" s="164"/>
      <c r="J33" s="164">
        <v>1645440</v>
      </c>
      <c r="K33" s="164"/>
      <c r="L33" s="393">
        <v>59693</v>
      </c>
      <c r="M33" s="164"/>
      <c r="N33" s="393">
        <v>159935</v>
      </c>
      <c r="O33" s="164"/>
      <c r="P33" s="164">
        <f>D33+H33+L33</f>
        <v>2489689</v>
      </c>
      <c r="Q33" s="396"/>
      <c r="R33" s="396">
        <f>F33+J33+N33</f>
        <v>2464147</v>
      </c>
    </row>
    <row r="34" spans="1:19" ht="24" customHeight="1">
      <c r="A34" s="411" t="s">
        <v>407</v>
      </c>
      <c r="D34" s="133">
        <v>-22040</v>
      </c>
      <c r="E34" s="134"/>
      <c r="F34" s="133">
        <v>-64845</v>
      </c>
      <c r="G34" s="134"/>
      <c r="H34" s="133">
        <v>-1639853</v>
      </c>
      <c r="I34" s="134"/>
      <c r="J34" s="133">
        <v>-1475971</v>
      </c>
      <c r="K34" s="134"/>
      <c r="L34" s="133">
        <v>-10625</v>
      </c>
      <c r="M34" s="134"/>
      <c r="N34" s="133">
        <v>-40438</v>
      </c>
      <c r="O34" s="134"/>
      <c r="P34" s="133">
        <f>D34+H34+L34</f>
        <v>-1672518</v>
      </c>
      <c r="Q34" s="396"/>
      <c r="R34" s="397">
        <f>F34+J34+N34</f>
        <v>-1581254</v>
      </c>
      <c r="S34" s="419"/>
    </row>
    <row r="35" spans="1:18" ht="24" customHeight="1">
      <c r="A35" s="411" t="s">
        <v>408</v>
      </c>
      <c r="D35" s="164">
        <f>SUM(D33:D34)</f>
        <v>591772</v>
      </c>
      <c r="E35" s="134"/>
      <c r="F35" s="164">
        <f>+F33+F34</f>
        <v>593927</v>
      </c>
      <c r="G35" s="134"/>
      <c r="H35" s="164">
        <f>SUM(H33:H34)</f>
        <v>176331</v>
      </c>
      <c r="I35" s="134"/>
      <c r="J35" s="164">
        <f>+J33+J34</f>
        <v>169469</v>
      </c>
      <c r="K35" s="134"/>
      <c r="L35" s="393">
        <f>SUM(L33:L34)</f>
        <v>49068</v>
      </c>
      <c r="M35" s="134"/>
      <c r="N35" s="393">
        <f>SUM(N33:N34)</f>
        <v>119497</v>
      </c>
      <c r="O35" s="134"/>
      <c r="P35" s="396">
        <f>SUM(P33:P34)</f>
        <v>817171</v>
      </c>
      <c r="Q35" s="396"/>
      <c r="R35" s="396">
        <f>SUM(R33:R34)</f>
        <v>882893</v>
      </c>
    </row>
    <row r="36" spans="1:19" ht="24" customHeight="1">
      <c r="A36" s="411" t="s">
        <v>409</v>
      </c>
      <c r="D36" s="164"/>
      <c r="E36" s="164"/>
      <c r="F36" s="164"/>
      <c r="G36" s="164"/>
      <c r="H36" s="164"/>
      <c r="I36" s="164"/>
      <c r="J36" s="164"/>
      <c r="K36" s="164"/>
      <c r="L36" s="164"/>
      <c r="M36" s="164"/>
      <c r="N36" s="164"/>
      <c r="O36" s="164"/>
      <c r="P36" s="164">
        <v>-336808</v>
      </c>
      <c r="Q36" s="396"/>
      <c r="R36" s="396">
        <v>-339081</v>
      </c>
      <c r="S36" s="420"/>
    </row>
    <row r="37" spans="1:19" ht="24" customHeight="1">
      <c r="A37" s="411" t="s">
        <v>410</v>
      </c>
      <c r="D37" s="164"/>
      <c r="E37" s="164"/>
      <c r="F37" s="164"/>
      <c r="G37" s="164"/>
      <c r="H37" s="164"/>
      <c r="I37" s="164"/>
      <c r="J37" s="164"/>
      <c r="K37" s="164"/>
      <c r="L37" s="164"/>
      <c r="M37" s="164"/>
      <c r="N37" s="164"/>
      <c r="O37" s="134"/>
      <c r="P37" s="164">
        <v>-21546</v>
      </c>
      <c r="Q37" s="398"/>
      <c r="R37" s="398">
        <v>-41832</v>
      </c>
      <c r="S37" s="420"/>
    </row>
    <row r="38" spans="1:18" ht="24" customHeight="1" thickBot="1">
      <c r="A38" s="411" t="s">
        <v>467</v>
      </c>
      <c r="D38" s="164"/>
      <c r="E38" s="164"/>
      <c r="F38" s="164"/>
      <c r="G38" s="164"/>
      <c r="H38" s="164"/>
      <c r="I38" s="164"/>
      <c r="J38" s="164"/>
      <c r="K38" s="164"/>
      <c r="L38" s="164"/>
      <c r="M38" s="164"/>
      <c r="N38" s="164"/>
      <c r="O38" s="134"/>
      <c r="P38" s="399">
        <f>SUM(P35:P37)</f>
        <v>458817</v>
      </c>
      <c r="Q38" s="396"/>
      <c r="R38" s="399">
        <f>SUM(R35:R37)</f>
        <v>501980</v>
      </c>
    </row>
    <row r="39" spans="1:18" ht="24" customHeight="1" thickTop="1">
      <c r="A39" s="411" t="s">
        <v>466</v>
      </c>
      <c r="D39" s="164">
        <v>101084</v>
      </c>
      <c r="E39" s="164"/>
      <c r="F39" s="164">
        <v>88664</v>
      </c>
      <c r="G39" s="164"/>
      <c r="H39" s="164">
        <v>665708</v>
      </c>
      <c r="I39" s="164"/>
      <c r="J39" s="164">
        <v>667821</v>
      </c>
      <c r="K39" s="164"/>
      <c r="L39" s="164">
        <v>268451</v>
      </c>
      <c r="M39" s="164"/>
      <c r="N39" s="164">
        <v>250122</v>
      </c>
      <c r="O39" s="164"/>
      <c r="P39" s="164">
        <f>D39+H39+L39</f>
        <v>1035243</v>
      </c>
      <c r="Q39" s="396"/>
      <c r="R39" s="396">
        <f>F39+J39+N39</f>
        <v>1006607</v>
      </c>
    </row>
    <row r="40" spans="1:18" ht="24" customHeight="1">
      <c r="A40" s="411" t="s">
        <v>411</v>
      </c>
      <c r="D40" s="164"/>
      <c r="E40" s="164"/>
      <c r="F40" s="164"/>
      <c r="G40" s="164"/>
      <c r="H40" s="164"/>
      <c r="I40" s="164"/>
      <c r="J40" s="164"/>
      <c r="K40" s="164"/>
      <c r="L40" s="164"/>
      <c r="M40" s="164"/>
      <c r="N40" s="164"/>
      <c r="O40" s="134"/>
      <c r="P40" s="134">
        <v>5919374</v>
      </c>
      <c r="Q40" s="396"/>
      <c r="R40" s="396">
        <v>5423607</v>
      </c>
    </row>
    <row r="41" spans="1:19" ht="24" customHeight="1" thickBot="1">
      <c r="A41" s="411" t="s">
        <v>412</v>
      </c>
      <c r="D41" s="164"/>
      <c r="E41" s="164"/>
      <c r="F41" s="164"/>
      <c r="G41" s="164"/>
      <c r="H41" s="164"/>
      <c r="I41" s="164"/>
      <c r="J41" s="164"/>
      <c r="K41" s="164"/>
      <c r="L41" s="164"/>
      <c r="M41" s="164"/>
      <c r="N41" s="164"/>
      <c r="O41" s="134"/>
      <c r="P41" s="399">
        <f>SUM(P39:P40)</f>
        <v>6954617</v>
      </c>
      <c r="Q41" s="396"/>
      <c r="R41" s="399">
        <f>SUM(R39:R40)</f>
        <v>6430214</v>
      </c>
      <c r="S41" s="421"/>
    </row>
    <row r="42" spans="1:18" ht="24" customHeight="1" thickTop="1">
      <c r="A42" s="411" t="s">
        <v>805</v>
      </c>
      <c r="D42" s="164">
        <v>15600</v>
      </c>
      <c r="E42" s="164"/>
      <c r="F42" s="164">
        <v>15600</v>
      </c>
      <c r="G42" s="164"/>
      <c r="H42" s="164">
        <v>206670</v>
      </c>
      <c r="I42" s="164"/>
      <c r="J42" s="164">
        <v>195029</v>
      </c>
      <c r="K42" s="164"/>
      <c r="L42" s="164">
        <v>0</v>
      </c>
      <c r="M42" s="164"/>
      <c r="N42" s="164">
        <f>0</f>
        <v>0</v>
      </c>
      <c r="O42" s="164"/>
      <c r="P42" s="164">
        <f>D42+H42+L42</f>
        <v>222270</v>
      </c>
      <c r="Q42" s="396"/>
      <c r="R42" s="398">
        <f>F42+J42+N42</f>
        <v>210629</v>
      </c>
    </row>
    <row r="43" spans="1:18" ht="24" customHeight="1">
      <c r="A43" s="411" t="s">
        <v>806</v>
      </c>
      <c r="D43" s="448"/>
      <c r="E43" s="448"/>
      <c r="F43" s="448"/>
      <c r="G43" s="448"/>
      <c r="H43" s="448"/>
      <c r="I43" s="448"/>
      <c r="J43" s="448"/>
      <c r="K43" s="448"/>
      <c r="L43" s="448"/>
      <c r="M43" s="448"/>
      <c r="N43" s="448"/>
      <c r="O43" s="395"/>
      <c r="P43" s="134">
        <v>939585</v>
      </c>
      <c r="Q43" s="400"/>
      <c r="R43" s="396">
        <v>1025335</v>
      </c>
    </row>
    <row r="44" spans="1:19" ht="24" customHeight="1" thickBot="1">
      <c r="A44" s="411" t="s">
        <v>807</v>
      </c>
      <c r="D44" s="395"/>
      <c r="E44" s="395"/>
      <c r="F44" s="395"/>
      <c r="G44" s="395"/>
      <c r="H44" s="395"/>
      <c r="I44" s="395"/>
      <c r="J44" s="395"/>
      <c r="K44" s="395"/>
      <c r="L44" s="395"/>
      <c r="M44" s="395"/>
      <c r="N44" s="395"/>
      <c r="O44" s="395"/>
      <c r="P44" s="399">
        <f>SUM(P42:P43)</f>
        <v>1161855</v>
      </c>
      <c r="Q44" s="400"/>
      <c r="R44" s="401">
        <f>SUM(R42:R43)</f>
        <v>1235964</v>
      </c>
      <c r="S44" s="198"/>
    </row>
    <row r="45" ht="24.75" customHeight="1" thickTop="1">
      <c r="Q45" s="421"/>
    </row>
  </sheetData>
  <sheetProtection/>
  <mergeCells count="2">
    <mergeCell ref="A1:R1"/>
    <mergeCell ref="A25:R25"/>
  </mergeCells>
  <printOptions horizontalCentered="1"/>
  <pageMargins left="0.61" right="0.15748031496062992" top="0.5" bottom="0.45" header="0.18" footer="0.1574803149606299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rgb="FFFFC000"/>
  </sheetPr>
  <dimension ref="A1:N153"/>
  <sheetViews>
    <sheetView tabSelected="1" zoomScale="85" zoomScaleNormal="85" zoomScalePageLayoutView="0" workbookViewId="0" topLeftCell="A143">
      <selection activeCell="D131" sqref="D131"/>
    </sheetView>
  </sheetViews>
  <sheetFormatPr defaultColWidth="9.140625" defaultRowHeight="24.75" customHeight="1"/>
  <cols>
    <col min="1" max="1" width="7.7109375" style="5" customWidth="1"/>
    <col min="2" max="2" width="9.140625" style="5" customWidth="1"/>
    <col min="3" max="3" width="19.57421875" style="5" customWidth="1"/>
    <col min="4" max="4" width="18.140625" style="5" bestFit="1" customWidth="1"/>
    <col min="5" max="5" width="0.9921875" style="5" customWidth="1"/>
    <col min="6" max="6" width="18.140625" style="5" bestFit="1" customWidth="1"/>
    <col min="7" max="7" width="0.85546875" style="5" customWidth="1"/>
    <col min="8" max="8" width="18.140625" style="5" bestFit="1" customWidth="1"/>
    <col min="9" max="9" width="0.9921875" style="5" customWidth="1"/>
    <col min="10" max="10" width="19.00390625" style="5" customWidth="1"/>
    <col min="11" max="11" width="1.421875" style="5" customWidth="1"/>
    <col min="12" max="12" width="0.71875" style="5" hidden="1" customWidth="1"/>
    <col min="13" max="13" width="1.421875" style="5" customWidth="1"/>
    <col min="14" max="14" width="0.9921875" style="5" customWidth="1"/>
    <col min="15" max="15" width="9.28125" style="5" customWidth="1"/>
    <col min="16" max="16384" width="9.140625" style="5" customWidth="1"/>
  </cols>
  <sheetData>
    <row r="1" spans="1:10" ht="23.25" customHeight="1">
      <c r="A1" s="6" t="s">
        <v>622</v>
      </c>
      <c r="B1" s="6"/>
      <c r="C1" s="6"/>
      <c r="D1" s="6"/>
      <c r="E1" s="6"/>
      <c r="F1" s="6"/>
      <c r="G1" s="6"/>
      <c r="H1" s="6"/>
      <c r="I1" s="6"/>
      <c r="J1" s="6"/>
    </row>
    <row r="2" spans="1:10" ht="22.5" customHeight="1">
      <c r="A2" s="6"/>
      <c r="B2" s="6"/>
      <c r="C2" s="6"/>
      <c r="D2" s="6"/>
      <c r="E2" s="6"/>
      <c r="F2" s="6"/>
      <c r="G2" s="6"/>
      <c r="H2" s="6"/>
      <c r="I2" s="6"/>
      <c r="J2" s="6"/>
    </row>
    <row r="3" ht="22.5" customHeight="1">
      <c r="A3" s="7" t="s">
        <v>562</v>
      </c>
    </row>
    <row r="4" spans="1:2" ht="22.5" customHeight="1">
      <c r="A4" s="5" t="s">
        <v>413</v>
      </c>
      <c r="B4" s="5" t="s">
        <v>623</v>
      </c>
    </row>
    <row r="5" ht="22.5" customHeight="1">
      <c r="A5" s="5" t="s">
        <v>625</v>
      </c>
    </row>
    <row r="6" ht="22.5" customHeight="1">
      <c r="A6" s="5" t="s">
        <v>624</v>
      </c>
    </row>
    <row r="7" ht="22.5" customHeight="1">
      <c r="B7" s="5" t="s">
        <v>8</v>
      </c>
    </row>
    <row r="8" spans="4:11" ht="22.5" customHeight="1">
      <c r="D8" s="75"/>
      <c r="E8" s="75"/>
      <c r="F8" s="75"/>
      <c r="G8" s="53"/>
      <c r="H8" s="75"/>
      <c r="I8" s="53"/>
      <c r="J8" s="76" t="s">
        <v>349</v>
      </c>
      <c r="K8" s="53"/>
    </row>
    <row r="9" spans="4:11" ht="22.5" customHeight="1">
      <c r="D9" s="83"/>
      <c r="E9" s="83"/>
      <c r="F9" s="83"/>
      <c r="G9" s="53"/>
      <c r="H9" s="509" t="s">
        <v>674</v>
      </c>
      <c r="I9" s="509"/>
      <c r="J9" s="509"/>
      <c r="K9" s="53"/>
    </row>
    <row r="10" spans="4:11" ht="22.5" customHeight="1">
      <c r="D10" s="83"/>
      <c r="E10" s="83"/>
      <c r="F10" s="83"/>
      <c r="G10" s="53"/>
      <c r="H10" s="128"/>
      <c r="I10" s="128" t="s">
        <v>704</v>
      </c>
      <c r="J10" s="128"/>
      <c r="K10" s="53"/>
    </row>
    <row r="11" spans="4:11" ht="22.5" customHeight="1">
      <c r="D11" s="48"/>
      <c r="E11" s="48"/>
      <c r="F11" s="48"/>
      <c r="G11" s="53"/>
      <c r="H11" s="540" t="s">
        <v>683</v>
      </c>
      <c r="I11" s="540"/>
      <c r="J11" s="540"/>
      <c r="K11" s="53"/>
    </row>
    <row r="12" spans="4:11" ht="22.5" customHeight="1">
      <c r="D12" s="77"/>
      <c r="E12" s="78"/>
      <c r="F12" s="77"/>
      <c r="G12" s="53"/>
      <c r="H12" s="36" t="s">
        <v>2</v>
      </c>
      <c r="I12" s="24"/>
      <c r="J12" s="36" t="s">
        <v>41</v>
      </c>
      <c r="K12" s="53"/>
    </row>
    <row r="13" ht="22.5" customHeight="1">
      <c r="A13" s="7" t="s">
        <v>818</v>
      </c>
    </row>
    <row r="14" spans="2:10" ht="22.5" customHeight="1">
      <c r="B14" s="5" t="s">
        <v>819</v>
      </c>
      <c r="D14" s="79"/>
      <c r="E14" s="79"/>
      <c r="F14" s="79"/>
      <c r="G14" s="61"/>
      <c r="H14" s="449">
        <v>200064506.2</v>
      </c>
      <c r="I14" s="54"/>
      <c r="J14" s="54">
        <v>167594041.33</v>
      </c>
    </row>
    <row r="15" spans="2:10" ht="22.5" customHeight="1">
      <c r="B15" s="5" t="s">
        <v>421</v>
      </c>
      <c r="D15" s="79"/>
      <c r="E15" s="79"/>
      <c r="F15" s="79"/>
      <c r="G15" s="61"/>
      <c r="H15" s="449">
        <v>0</v>
      </c>
      <c r="I15" s="54"/>
      <c r="J15" s="54">
        <v>5000000</v>
      </c>
    </row>
    <row r="16" spans="2:11" ht="22.5" customHeight="1">
      <c r="B16" s="5" t="s">
        <v>820</v>
      </c>
      <c r="D16" s="131"/>
      <c r="E16" s="131"/>
      <c r="F16" s="132"/>
      <c r="G16" s="131"/>
      <c r="H16" s="449">
        <v>4772907.13</v>
      </c>
      <c r="I16" s="61"/>
      <c r="J16" s="54">
        <v>5008495.16</v>
      </c>
      <c r="K16" s="131"/>
    </row>
    <row r="17" spans="2:10" ht="22.5" customHeight="1">
      <c r="B17" s="5" t="s">
        <v>289</v>
      </c>
      <c r="H17" s="449">
        <f>138892712.34+1648</f>
        <v>138894360.34</v>
      </c>
      <c r="I17" s="54"/>
      <c r="J17" s="54">
        <v>130298587.61</v>
      </c>
    </row>
    <row r="18" spans="2:10" ht="22.5" customHeight="1">
      <c r="B18" s="5" t="s">
        <v>821</v>
      </c>
      <c r="D18" s="79"/>
      <c r="E18" s="79"/>
      <c r="F18" s="79"/>
      <c r="G18" s="61"/>
      <c r="H18" s="449">
        <v>0</v>
      </c>
      <c r="I18" s="54"/>
      <c r="J18" s="54">
        <v>8235616.43</v>
      </c>
    </row>
    <row r="19" spans="2:10" ht="22.5" customHeight="1">
      <c r="B19" s="5" t="s">
        <v>757</v>
      </c>
      <c r="D19" s="131"/>
      <c r="E19" s="131"/>
      <c r="F19" s="132"/>
      <c r="G19" s="131"/>
      <c r="H19" s="449">
        <v>0</v>
      </c>
      <c r="I19" s="61"/>
      <c r="J19" s="54">
        <v>200000000</v>
      </c>
    </row>
    <row r="20" spans="4:10" ht="22.5" customHeight="1">
      <c r="D20" s="79"/>
      <c r="E20" s="79"/>
      <c r="F20" s="79"/>
      <c r="G20" s="61"/>
      <c r="H20" s="74"/>
      <c r="I20" s="61"/>
      <c r="J20" s="74"/>
    </row>
    <row r="21" spans="4:14" s="52" customFormat="1" ht="22.5" customHeight="1">
      <c r="D21" s="510" t="s">
        <v>674</v>
      </c>
      <c r="E21" s="510"/>
      <c r="F21" s="510"/>
      <c r="G21" s="510"/>
      <c r="H21" s="510"/>
      <c r="I21" s="510"/>
      <c r="J21" s="510"/>
      <c r="L21" s="199"/>
      <c r="M21" s="199"/>
      <c r="N21" s="199"/>
    </row>
    <row r="22" spans="4:14" s="52" customFormat="1" ht="22.5" customHeight="1">
      <c r="D22" s="512" t="s">
        <v>552</v>
      </c>
      <c r="E22" s="512"/>
      <c r="F22" s="512"/>
      <c r="G22" s="512"/>
      <c r="H22" s="512"/>
      <c r="I22" s="512"/>
      <c r="J22" s="512"/>
      <c r="L22" s="199"/>
      <c r="M22" s="199"/>
      <c r="N22" s="199"/>
    </row>
    <row r="23" spans="4:14" s="52" customFormat="1" ht="22.5" customHeight="1">
      <c r="D23" s="513" t="s">
        <v>676</v>
      </c>
      <c r="E23" s="513"/>
      <c r="F23" s="513"/>
      <c r="G23" s="486"/>
      <c r="H23" s="511" t="s">
        <v>24</v>
      </c>
      <c r="I23" s="511"/>
      <c r="J23" s="511"/>
      <c r="L23" s="199"/>
      <c r="M23" s="199"/>
      <c r="N23" s="199"/>
    </row>
    <row r="24" spans="4:14" ht="22.5" customHeight="1">
      <c r="D24" s="36" t="s">
        <v>2</v>
      </c>
      <c r="E24" s="24"/>
      <c r="F24" s="36" t="s">
        <v>41</v>
      </c>
      <c r="G24" s="61"/>
      <c r="H24" s="36" t="s">
        <v>2</v>
      </c>
      <c r="I24" s="24"/>
      <c r="J24" s="36" t="s">
        <v>41</v>
      </c>
      <c r="L24" s="296"/>
      <c r="M24" s="296"/>
      <c r="N24" s="296"/>
    </row>
    <row r="25" spans="1:14" ht="22.5" customHeight="1">
      <c r="A25" s="7" t="s">
        <v>953</v>
      </c>
      <c r="D25" s="95"/>
      <c r="E25" s="123"/>
      <c r="F25" s="79"/>
      <c r="G25" s="124"/>
      <c r="H25" s="95"/>
      <c r="I25" s="125"/>
      <c r="J25" s="79"/>
      <c r="L25" s="127"/>
      <c r="M25" s="61"/>
      <c r="N25" s="127"/>
    </row>
    <row r="26" spans="2:14" s="79" customFormat="1" ht="22.5" customHeight="1">
      <c r="B26" s="79" t="s">
        <v>822</v>
      </c>
      <c r="D26" s="95">
        <v>230636.15</v>
      </c>
      <c r="E26" s="123"/>
      <c r="F26" s="95">
        <v>234416.96999999997</v>
      </c>
      <c r="G26" s="402"/>
      <c r="H26" s="95">
        <v>918722.67</v>
      </c>
      <c r="I26" s="123"/>
      <c r="J26" s="95">
        <v>1353380.2</v>
      </c>
      <c r="K26" s="61"/>
      <c r="L26" s="95"/>
      <c r="M26" s="125"/>
      <c r="N26" s="95"/>
    </row>
    <row r="27" spans="2:14" s="79" customFormat="1" ht="22.5" customHeight="1">
      <c r="B27" s="79" t="s">
        <v>823</v>
      </c>
      <c r="D27" s="95">
        <f>287331669.59-249578.34</f>
        <v>287082091.25</v>
      </c>
      <c r="E27" s="123"/>
      <c r="F27" s="95">
        <v>439355442.8699999</v>
      </c>
      <c r="G27" s="402"/>
      <c r="H27" s="95">
        <v>1144507060.53</v>
      </c>
      <c r="I27" s="123"/>
      <c r="J27" s="95">
        <v>1033050979.8499999</v>
      </c>
      <c r="K27" s="61"/>
      <c r="L27" s="95"/>
      <c r="M27" s="125"/>
      <c r="N27" s="95"/>
    </row>
    <row r="28" spans="2:14" s="79" customFormat="1" ht="22.5" customHeight="1">
      <c r="B28" s="79" t="s">
        <v>824</v>
      </c>
      <c r="D28" s="95">
        <v>20016963.34</v>
      </c>
      <c r="E28" s="123"/>
      <c r="F28" s="95">
        <v>26439630.970000006</v>
      </c>
      <c r="G28" s="402"/>
      <c r="H28" s="95">
        <v>70075727.91</v>
      </c>
      <c r="I28" s="123"/>
      <c r="J28" s="95">
        <v>68087094.09</v>
      </c>
      <c r="K28" s="61"/>
      <c r="L28" s="95"/>
      <c r="M28" s="125"/>
      <c r="N28" s="95"/>
    </row>
    <row r="29" spans="2:14" s="79" customFormat="1" ht="22.5" customHeight="1">
      <c r="B29" s="79" t="s">
        <v>825</v>
      </c>
      <c r="D29" s="95">
        <v>7539273.75</v>
      </c>
      <c r="E29" s="123"/>
      <c r="F29" s="95">
        <v>8684999.419999998</v>
      </c>
      <c r="G29" s="402"/>
      <c r="H29" s="95">
        <v>26998725.46</v>
      </c>
      <c r="I29" s="123"/>
      <c r="J29" s="95">
        <v>27534530.16</v>
      </c>
      <c r="K29" s="61"/>
      <c r="L29" s="95"/>
      <c r="M29" s="125"/>
      <c r="N29" s="95"/>
    </row>
    <row r="30" spans="2:14" s="79" customFormat="1" ht="22.5" customHeight="1">
      <c r="B30" s="79" t="s">
        <v>826</v>
      </c>
      <c r="D30" s="95">
        <v>14655629.7</v>
      </c>
      <c r="E30" s="123"/>
      <c r="F30" s="95">
        <v>17805948.6</v>
      </c>
      <c r="G30" s="402"/>
      <c r="H30" s="95">
        <v>56610219.42</v>
      </c>
      <c r="I30" s="123"/>
      <c r="J30" s="95">
        <v>50313655.31</v>
      </c>
      <c r="K30" s="131"/>
      <c r="L30" s="95"/>
      <c r="M30" s="125"/>
      <c r="N30" s="95"/>
    </row>
    <row r="31" spans="2:14" s="79" customFormat="1" ht="22.5" customHeight="1">
      <c r="B31" s="79" t="s">
        <v>827</v>
      </c>
      <c r="D31" s="95">
        <v>13138178</v>
      </c>
      <c r="E31" s="123"/>
      <c r="F31" s="95">
        <v>21678080.5</v>
      </c>
      <c r="G31" s="402"/>
      <c r="H31" s="95">
        <v>54810243.4</v>
      </c>
      <c r="I31" s="123"/>
      <c r="J31" s="95">
        <v>53779498.65</v>
      </c>
      <c r="K31" s="134"/>
      <c r="L31" s="95"/>
      <c r="M31" s="125"/>
      <c r="N31" s="95"/>
    </row>
    <row r="32" spans="2:14" s="79" customFormat="1" ht="22.5" customHeight="1">
      <c r="B32" s="79" t="s">
        <v>828</v>
      </c>
      <c r="D32" s="95">
        <v>0</v>
      </c>
      <c r="E32" s="123"/>
      <c r="F32" s="95">
        <v>88219.18000000002</v>
      </c>
      <c r="G32" s="402"/>
      <c r="H32" s="95">
        <v>29726.03</v>
      </c>
      <c r="I32" s="123"/>
      <c r="J32" s="95">
        <v>350000.01</v>
      </c>
      <c r="K32" s="61"/>
      <c r="L32" s="95"/>
      <c r="M32" s="125"/>
      <c r="N32" s="95"/>
    </row>
    <row r="33" spans="2:14" s="79" customFormat="1" ht="22.5" customHeight="1">
      <c r="B33" s="79" t="s">
        <v>830</v>
      </c>
      <c r="D33" s="95">
        <f>5481680.3+37770.37-33435.64</f>
        <v>5486015.03</v>
      </c>
      <c r="E33" s="123"/>
      <c r="F33" s="95">
        <v>7141381.569999998</v>
      </c>
      <c r="G33" s="402"/>
      <c r="H33" s="95">
        <f>22018144.58+37770.37-33435.64</f>
        <v>22022479.31</v>
      </c>
      <c r="I33" s="123"/>
      <c r="J33" s="95">
        <v>20435452.04</v>
      </c>
      <c r="K33" s="61"/>
      <c r="L33" s="95"/>
      <c r="M33" s="125"/>
      <c r="N33" s="95"/>
    </row>
    <row r="34" spans="2:14" s="79" customFormat="1" ht="22.5" customHeight="1">
      <c r="B34" s="79" t="s">
        <v>703</v>
      </c>
      <c r="D34" s="95">
        <v>5127911.09</v>
      </c>
      <c r="E34" s="123"/>
      <c r="F34" s="95">
        <v>6710407.640000001</v>
      </c>
      <c r="G34" s="402"/>
      <c r="H34" s="95">
        <f>21434437.83</f>
        <v>21434437.83</v>
      </c>
      <c r="I34" s="123"/>
      <c r="J34" s="95">
        <v>17895058.16</v>
      </c>
      <c r="K34" s="61"/>
      <c r="L34" s="95"/>
      <c r="M34" s="125"/>
      <c r="N34" s="95"/>
    </row>
    <row r="35" spans="2:14" s="79" customFormat="1" ht="22.5" customHeight="1">
      <c r="B35" s="79" t="s">
        <v>808</v>
      </c>
      <c r="D35" s="95">
        <v>7626825</v>
      </c>
      <c r="E35" s="123"/>
      <c r="F35" s="95">
        <v>8742421.45</v>
      </c>
      <c r="G35" s="402"/>
      <c r="H35" s="95">
        <v>29262189.6</v>
      </c>
      <c r="I35" s="123"/>
      <c r="J35" s="95">
        <v>25293961.45</v>
      </c>
      <c r="K35" s="61"/>
      <c r="L35" s="95"/>
      <c r="M35" s="125"/>
      <c r="N35" s="95"/>
    </row>
    <row r="36" spans="2:14" ht="22.5" customHeight="1">
      <c r="B36" s="5" t="s">
        <v>286</v>
      </c>
      <c r="D36" s="95">
        <v>596934.58</v>
      </c>
      <c r="E36" s="123"/>
      <c r="F36" s="95">
        <v>11653380.95</v>
      </c>
      <c r="G36" s="402"/>
      <c r="H36" s="95">
        <v>30388869.16</v>
      </c>
      <c r="I36" s="123"/>
      <c r="J36" s="95">
        <v>33179901.259999998</v>
      </c>
      <c r="K36" s="61"/>
      <c r="L36" s="95"/>
      <c r="M36" s="125"/>
      <c r="N36" s="95"/>
    </row>
    <row r="37" spans="2:14" ht="22.5" customHeight="1">
      <c r="B37" s="5" t="s">
        <v>553</v>
      </c>
      <c r="D37" s="266"/>
      <c r="E37" s="184"/>
      <c r="F37" s="266"/>
      <c r="G37" s="185"/>
      <c r="H37" s="266"/>
      <c r="I37" s="184"/>
      <c r="J37" s="266"/>
      <c r="K37" s="61"/>
      <c r="L37" s="95"/>
      <c r="M37" s="88"/>
      <c r="N37" s="95"/>
    </row>
    <row r="38" spans="2:11" ht="22.5" customHeight="1">
      <c r="B38" s="5" t="s">
        <v>963</v>
      </c>
      <c r="D38" s="95">
        <v>310950</v>
      </c>
      <c r="E38" s="184"/>
      <c r="F38" s="95">
        <v>310950</v>
      </c>
      <c r="G38" s="185"/>
      <c r="H38" s="79">
        <v>42446300</v>
      </c>
      <c r="I38" s="184"/>
      <c r="J38" s="79">
        <v>147605300</v>
      </c>
      <c r="K38" s="131"/>
    </row>
    <row r="39" spans="4:11" ht="22.5" customHeight="1">
      <c r="D39" s="266"/>
      <c r="E39" s="184"/>
      <c r="F39" s="95"/>
      <c r="G39" s="185"/>
      <c r="H39" s="266"/>
      <c r="I39" s="184"/>
      <c r="J39" s="95"/>
      <c r="K39" s="131"/>
    </row>
    <row r="40" spans="4:11" ht="22.5" customHeight="1">
      <c r="D40" s="266"/>
      <c r="E40" s="184"/>
      <c r="F40" s="95"/>
      <c r="G40" s="185"/>
      <c r="H40" s="266"/>
      <c r="I40" s="184"/>
      <c r="J40" s="95"/>
      <c r="K40" s="131"/>
    </row>
    <row r="41" spans="1:10" ht="24" customHeight="1">
      <c r="A41" s="6" t="s">
        <v>711</v>
      </c>
      <c r="B41" s="6"/>
      <c r="C41" s="6"/>
      <c r="D41" s="6"/>
      <c r="E41" s="6"/>
      <c r="F41" s="6"/>
      <c r="G41" s="6"/>
      <c r="H41" s="6"/>
      <c r="I41" s="6"/>
      <c r="J41" s="6"/>
    </row>
    <row r="42" spans="1:10" ht="18" customHeight="1">
      <c r="A42" s="10"/>
      <c r="B42" s="10"/>
      <c r="C42" s="10"/>
      <c r="D42" s="10"/>
      <c r="E42" s="10"/>
      <c r="F42" s="10"/>
      <c r="G42" s="10"/>
      <c r="H42" s="10"/>
      <c r="I42" s="10"/>
      <c r="J42" s="10"/>
    </row>
    <row r="43" spans="1:11" ht="24" customHeight="1">
      <c r="A43" s="7" t="s">
        <v>563</v>
      </c>
      <c r="D43" s="131"/>
      <c r="E43" s="131"/>
      <c r="F43" s="132"/>
      <c r="G43" s="131"/>
      <c r="H43" s="131"/>
      <c r="I43" s="131"/>
      <c r="J43" s="132"/>
      <c r="K43" s="131"/>
    </row>
    <row r="44" spans="4:11" ht="24" customHeight="1">
      <c r="D44" s="537" t="s">
        <v>321</v>
      </c>
      <c r="E44" s="537"/>
      <c r="F44" s="537"/>
      <c r="G44" s="537"/>
      <c r="H44" s="537"/>
      <c r="I44" s="537"/>
      <c r="J44" s="537"/>
      <c r="K44" s="53"/>
    </row>
    <row r="45" spans="4:11" ht="24" customHeight="1">
      <c r="D45" s="536" t="s">
        <v>676</v>
      </c>
      <c r="E45" s="536"/>
      <c r="F45" s="536"/>
      <c r="G45" s="487"/>
      <c r="H45" s="531" t="s">
        <v>24</v>
      </c>
      <c r="I45" s="531"/>
      <c r="J45" s="531"/>
      <c r="K45" s="53"/>
    </row>
    <row r="46" spans="4:11" ht="24" customHeight="1">
      <c r="D46" s="36" t="s">
        <v>2</v>
      </c>
      <c r="E46" s="24"/>
      <c r="F46" s="36" t="s">
        <v>41</v>
      </c>
      <c r="G46" s="56"/>
      <c r="H46" s="36" t="s">
        <v>2</v>
      </c>
      <c r="I46" s="24"/>
      <c r="J46" s="36" t="s">
        <v>41</v>
      </c>
      <c r="K46" s="53"/>
    </row>
    <row r="47" spans="1:11" ht="24" customHeight="1">
      <c r="A47" s="7"/>
      <c r="B47" s="5" t="s">
        <v>829</v>
      </c>
      <c r="D47" s="480">
        <v>36305125</v>
      </c>
      <c r="E47" s="453"/>
      <c r="F47" s="480">
        <v>136242990.2</v>
      </c>
      <c r="G47" s="185"/>
      <c r="H47" s="480">
        <v>191173777.95</v>
      </c>
      <c r="I47" s="184"/>
      <c r="J47" s="480">
        <v>293472744.11</v>
      </c>
      <c r="K47" s="53"/>
    </row>
    <row r="48" spans="1:10" ht="15.75" customHeight="1">
      <c r="A48" s="7"/>
      <c r="D48" s="449"/>
      <c r="E48" s="450"/>
      <c r="F48" s="451"/>
      <c r="G48" s="452"/>
      <c r="H48" s="449"/>
      <c r="I48" s="120"/>
      <c r="J48" s="79"/>
    </row>
    <row r="49" spans="4:10" ht="24" customHeight="1">
      <c r="D49" s="537" t="s">
        <v>699</v>
      </c>
      <c r="E49" s="537"/>
      <c r="F49" s="537"/>
      <c r="G49" s="537"/>
      <c r="H49" s="537"/>
      <c r="I49" s="537"/>
      <c r="J49" s="537"/>
    </row>
    <row r="50" spans="4:10" ht="24" customHeight="1">
      <c r="D50" s="536" t="s">
        <v>676</v>
      </c>
      <c r="E50" s="536"/>
      <c r="F50" s="536"/>
      <c r="G50" s="487"/>
      <c r="H50" s="531" t="s">
        <v>24</v>
      </c>
      <c r="I50" s="531"/>
      <c r="J50" s="531"/>
    </row>
    <row r="51" spans="4:10" ht="24" customHeight="1">
      <c r="D51" s="36" t="s">
        <v>2</v>
      </c>
      <c r="E51" s="24"/>
      <c r="F51" s="36" t="s">
        <v>41</v>
      </c>
      <c r="G51" s="56"/>
      <c r="H51" s="36" t="s">
        <v>2</v>
      </c>
      <c r="I51" s="24"/>
      <c r="J51" s="36" t="s">
        <v>41</v>
      </c>
    </row>
    <row r="52" spans="1:10" ht="24" customHeight="1">
      <c r="A52" s="7"/>
      <c r="B52" s="5" t="s">
        <v>829</v>
      </c>
      <c r="D52" s="480">
        <v>51544367.8</v>
      </c>
      <c r="E52" s="453"/>
      <c r="F52" s="480">
        <v>147157470.2</v>
      </c>
      <c r="G52" s="185"/>
      <c r="H52" s="480">
        <v>588644625.3</v>
      </c>
      <c r="I52" s="184"/>
      <c r="J52" s="480">
        <v>631126440.09</v>
      </c>
    </row>
    <row r="53" spans="1:11" ht="24" customHeight="1">
      <c r="A53" s="7"/>
      <c r="B53" s="5" t="s">
        <v>9</v>
      </c>
      <c r="D53" s="304"/>
      <c r="E53" s="304"/>
      <c r="F53" s="304"/>
      <c r="K53" s="24"/>
    </row>
    <row r="54" spans="1:11" ht="24" customHeight="1">
      <c r="A54" s="5" t="s">
        <v>44</v>
      </c>
      <c r="D54" s="304"/>
      <c r="E54" s="304"/>
      <c r="F54" s="304"/>
      <c r="H54" s="305"/>
      <c r="J54" s="305"/>
      <c r="K54" s="53"/>
    </row>
    <row r="55" spans="1:11" ht="24" customHeight="1">
      <c r="A55" s="5" t="s">
        <v>25</v>
      </c>
      <c r="D55" s="304"/>
      <c r="E55" s="304"/>
      <c r="F55" s="304"/>
      <c r="H55" s="305"/>
      <c r="K55" s="53"/>
    </row>
    <row r="56" spans="1:10" s="1" customFormat="1" ht="24" customHeight="1">
      <c r="A56" s="79"/>
      <c r="B56" s="79"/>
      <c r="C56" s="79"/>
      <c r="D56" s="84"/>
      <c r="E56" s="84"/>
      <c r="F56" s="84"/>
      <c r="G56" s="24"/>
      <c r="H56" s="84"/>
      <c r="I56" s="24"/>
      <c r="J56" s="85" t="s">
        <v>349</v>
      </c>
    </row>
    <row r="57" spans="1:10" s="1" customFormat="1" ht="24" customHeight="1">
      <c r="A57" s="5"/>
      <c r="B57" s="5"/>
      <c r="C57" s="5"/>
      <c r="D57" s="538" t="s">
        <v>684</v>
      </c>
      <c r="E57" s="538"/>
      <c r="F57" s="538"/>
      <c r="G57" s="538"/>
      <c r="H57" s="538"/>
      <c r="I57" s="538"/>
      <c r="J57" s="538"/>
    </row>
    <row r="58" spans="1:10" s="1" customFormat="1" ht="24" customHeight="1">
      <c r="A58" s="5"/>
      <c r="B58" s="5"/>
      <c r="C58" s="5"/>
      <c r="D58" s="539" t="s">
        <v>138</v>
      </c>
      <c r="E58" s="539"/>
      <c r="F58" s="539"/>
      <c r="G58" s="539"/>
      <c r="H58" s="539"/>
      <c r="I58" s="539"/>
      <c r="J58" s="539"/>
    </row>
    <row r="59" spans="1:10" s="1" customFormat="1" ht="24" customHeight="1">
      <c r="A59" s="5"/>
      <c r="B59" s="5"/>
      <c r="C59" s="5"/>
      <c r="D59" s="536" t="s">
        <v>676</v>
      </c>
      <c r="E59" s="536"/>
      <c r="F59" s="536"/>
      <c r="G59" s="487"/>
      <c r="H59" s="531" t="s">
        <v>24</v>
      </c>
      <c r="I59" s="531"/>
      <c r="J59" s="531"/>
    </row>
    <row r="60" spans="1:10" s="1" customFormat="1" ht="24" customHeight="1">
      <c r="A60" s="5"/>
      <c r="B60" s="5"/>
      <c r="C60" s="5"/>
      <c r="D60" s="36" t="s">
        <v>2</v>
      </c>
      <c r="E60" s="24"/>
      <c r="F60" s="36" t="s">
        <v>41</v>
      </c>
      <c r="G60" s="56"/>
      <c r="H60" s="36" t="s">
        <v>2</v>
      </c>
      <c r="I60" s="24"/>
      <c r="J60" s="36" t="s">
        <v>41</v>
      </c>
    </row>
    <row r="61" spans="1:10" s="1" customFormat="1" ht="21" customHeight="1">
      <c r="A61" s="7" t="s">
        <v>455</v>
      </c>
      <c r="B61" s="9"/>
      <c r="C61" s="9"/>
      <c r="D61" s="95"/>
      <c r="E61" s="88"/>
      <c r="F61" s="79"/>
      <c r="G61" s="61"/>
      <c r="H61" s="79"/>
      <c r="I61" s="88"/>
      <c r="J61" s="79"/>
    </row>
    <row r="62" spans="2:10" s="1" customFormat="1" ht="24" customHeight="1">
      <c r="B62" s="1" t="s">
        <v>456</v>
      </c>
      <c r="D62" s="306">
        <f>337726316.01-907732.33-98456.3</f>
        <v>336720127.38</v>
      </c>
      <c r="E62" s="306"/>
      <c r="F62" s="306">
        <v>327412716.65</v>
      </c>
      <c r="G62" s="306"/>
      <c r="H62" s="306">
        <f>1362062501.58-907732.33-98456.3</f>
        <v>1361056312.95</v>
      </c>
      <c r="I62" s="306"/>
      <c r="J62" s="306">
        <v>1215421252.5</v>
      </c>
    </row>
    <row r="63" spans="2:10" s="1" customFormat="1" ht="24" customHeight="1">
      <c r="B63" s="91" t="s">
        <v>685</v>
      </c>
      <c r="C63" s="91"/>
      <c r="D63" s="454"/>
      <c r="E63" s="454"/>
      <c r="F63" s="454"/>
      <c r="G63" s="454"/>
      <c r="H63" s="454"/>
      <c r="I63" s="454"/>
      <c r="J63" s="454"/>
    </row>
    <row r="64" spans="2:10" s="1" customFormat="1" ht="24" customHeight="1">
      <c r="B64" s="91" t="s">
        <v>564</v>
      </c>
      <c r="C64" s="91"/>
      <c r="D64" s="306">
        <f>1738834.14+907732.33</f>
        <v>2646566.4699999997</v>
      </c>
      <c r="E64" s="306"/>
      <c r="F64" s="306">
        <v>2379683.1499999994</v>
      </c>
      <c r="G64" s="306"/>
      <c r="H64" s="306">
        <f>9023119.79+907732.33</f>
        <v>9930852.12</v>
      </c>
      <c r="I64" s="306"/>
      <c r="J64" s="306">
        <v>9260188.51</v>
      </c>
    </row>
    <row r="65" spans="2:10" s="1" customFormat="1" ht="24" customHeight="1">
      <c r="B65" s="1" t="s">
        <v>457</v>
      </c>
      <c r="D65" s="306">
        <v>3465591.49</v>
      </c>
      <c r="E65" s="306"/>
      <c r="F65" s="306">
        <v>3251380.2799999993</v>
      </c>
      <c r="G65" s="306"/>
      <c r="H65" s="306">
        <v>13733402.02</v>
      </c>
      <c r="I65" s="306"/>
      <c r="J65" s="306">
        <v>13028042.84</v>
      </c>
    </row>
    <row r="66" spans="2:10" s="1" customFormat="1" ht="24" customHeight="1">
      <c r="B66" s="1" t="s">
        <v>458</v>
      </c>
      <c r="D66" s="306">
        <f>2548040+332000</f>
        <v>2880040</v>
      </c>
      <c r="E66" s="306"/>
      <c r="F66" s="306">
        <v>2665975</v>
      </c>
      <c r="G66" s="306"/>
      <c r="H66" s="306">
        <v>10468774.86</v>
      </c>
      <c r="I66" s="306"/>
      <c r="J66" s="306">
        <v>9513263</v>
      </c>
    </row>
    <row r="67" spans="2:10" s="1" customFormat="1" ht="24" customHeight="1">
      <c r="B67" s="1" t="s">
        <v>550</v>
      </c>
      <c r="D67" s="306">
        <f>8793871.18+855292.52</f>
        <v>9649163.7</v>
      </c>
      <c r="E67" s="306"/>
      <c r="F67" s="306">
        <v>7674601.68</v>
      </c>
      <c r="G67" s="306"/>
      <c r="H67" s="306">
        <f>29504517.38+855292.52</f>
        <v>30359809.9</v>
      </c>
      <c r="I67" s="306"/>
      <c r="J67" s="306">
        <v>27503916.23</v>
      </c>
    </row>
    <row r="68" spans="2:10" s="1" customFormat="1" ht="24" customHeight="1">
      <c r="B68" s="1" t="s">
        <v>459</v>
      </c>
      <c r="D68" s="306">
        <f>4672549.31+121940</f>
        <v>4794489.31</v>
      </c>
      <c r="E68" s="306"/>
      <c r="F68" s="306">
        <v>4439049</v>
      </c>
      <c r="G68" s="306"/>
      <c r="H68" s="306">
        <f>18473325.31+121940</f>
        <v>18595265.31</v>
      </c>
      <c r="I68" s="306"/>
      <c r="J68" s="306">
        <v>15448783</v>
      </c>
    </row>
    <row r="69" spans="2:10" s="1" customFormat="1" ht="24" customHeight="1">
      <c r="B69" s="1" t="s">
        <v>460</v>
      </c>
      <c r="D69" s="306">
        <f>1629562.01+164757.42</f>
        <v>1794319.43</v>
      </c>
      <c r="E69" s="306"/>
      <c r="F69" s="306">
        <v>2179608.909999999</v>
      </c>
      <c r="G69" s="306"/>
      <c r="H69" s="306">
        <f>6361428.86+164757.42</f>
        <v>6526186.28</v>
      </c>
      <c r="I69" s="306"/>
      <c r="J69" s="306">
        <v>6815068.27</v>
      </c>
    </row>
    <row r="70" spans="2:10" s="1" customFormat="1" ht="24" customHeight="1">
      <c r="B70" s="1" t="s">
        <v>350</v>
      </c>
      <c r="D70" s="306">
        <f>10158856.22+44940+682660+22330</f>
        <v>10908786.22</v>
      </c>
      <c r="E70" s="306"/>
      <c r="F70" s="306">
        <v>13716632.929999996</v>
      </c>
      <c r="G70" s="306"/>
      <c r="H70" s="306">
        <f>33873449.21+44940+682660+22330</f>
        <v>34623379.21</v>
      </c>
      <c r="I70" s="306"/>
      <c r="J70" s="306">
        <v>37062308.98</v>
      </c>
    </row>
    <row r="71" spans="1:10" s="79" customFormat="1" ht="24" customHeight="1">
      <c r="A71" s="1"/>
      <c r="B71" s="1" t="s">
        <v>461</v>
      </c>
      <c r="C71" s="1"/>
      <c r="D71" s="306">
        <f>1634322.8+12100</f>
        <v>1646422.8</v>
      </c>
      <c r="E71" s="306"/>
      <c r="F71" s="306">
        <v>2521445.8599999994</v>
      </c>
      <c r="G71" s="306"/>
      <c r="H71" s="306">
        <f>3445293.18+12100</f>
        <v>3457393.18</v>
      </c>
      <c r="I71" s="306"/>
      <c r="J71" s="306">
        <v>3534397.1599999997</v>
      </c>
    </row>
    <row r="72" spans="1:10" s="79" customFormat="1" ht="24" customHeight="1">
      <c r="A72" s="1"/>
      <c r="B72" s="1" t="s">
        <v>462</v>
      </c>
      <c r="C72" s="1"/>
      <c r="D72" s="306">
        <v>0</v>
      </c>
      <c r="E72" s="306"/>
      <c r="F72" s="306">
        <v>0</v>
      </c>
      <c r="G72" s="306"/>
      <c r="H72" s="306">
        <v>0</v>
      </c>
      <c r="I72" s="306"/>
      <c r="J72" s="306">
        <v>70127.8</v>
      </c>
    </row>
    <row r="73" spans="1:10" s="79" customFormat="1" ht="24" customHeight="1">
      <c r="A73" s="1"/>
      <c r="B73" s="1" t="s">
        <v>463</v>
      </c>
      <c r="C73" s="1"/>
      <c r="D73" s="306">
        <f>11748764.11+138823.87</f>
        <v>11887587.979999999</v>
      </c>
      <c r="E73" s="306"/>
      <c r="F73" s="306">
        <v>10628378.160000004</v>
      </c>
      <c r="G73" s="306"/>
      <c r="H73" s="306">
        <f>34479698.05+138823.87</f>
        <v>34618521.919999994</v>
      </c>
      <c r="I73" s="306"/>
      <c r="J73" s="306">
        <v>32167529.990000002</v>
      </c>
    </row>
    <row r="74" spans="1:11" ht="24" customHeight="1">
      <c r="A74" s="1"/>
      <c r="B74" s="1" t="s">
        <v>464</v>
      </c>
      <c r="C74" s="1"/>
      <c r="D74" s="306">
        <v>0</v>
      </c>
      <c r="E74" s="306"/>
      <c r="F74" s="306">
        <v>2268493.1500000004</v>
      </c>
      <c r="G74" s="306"/>
      <c r="H74" s="306">
        <v>726164.41</v>
      </c>
      <c r="I74" s="306"/>
      <c r="J74" s="306">
        <v>8999999.99</v>
      </c>
      <c r="K74" s="8"/>
    </row>
    <row r="75" spans="1:11" ht="24" customHeight="1">
      <c r="A75" s="1"/>
      <c r="B75" s="1" t="s">
        <v>465</v>
      </c>
      <c r="C75" s="1"/>
      <c r="D75" s="306">
        <v>22880.38</v>
      </c>
      <c r="E75" s="306"/>
      <c r="F75" s="306">
        <v>10739.263000000035</v>
      </c>
      <c r="G75" s="306"/>
      <c r="H75" s="306">
        <v>1156552.64</v>
      </c>
      <c r="I75" s="306"/>
      <c r="J75" s="306">
        <v>914223.863</v>
      </c>
      <c r="K75" s="126"/>
    </row>
    <row r="76" spans="1:11" ht="24" customHeight="1">
      <c r="A76" s="1"/>
      <c r="B76" s="1" t="s">
        <v>89</v>
      </c>
      <c r="C76" s="1"/>
      <c r="D76" s="306">
        <v>0</v>
      </c>
      <c r="E76" s="306"/>
      <c r="F76" s="306">
        <v>0</v>
      </c>
      <c r="G76" s="306"/>
      <c r="H76" s="306">
        <v>34407</v>
      </c>
      <c r="I76" s="306"/>
      <c r="J76" s="306">
        <v>946147.5</v>
      </c>
      <c r="K76" s="86"/>
    </row>
    <row r="77" spans="1:11" ht="24" customHeight="1">
      <c r="A77" s="1"/>
      <c r="B77" s="1" t="s">
        <v>964</v>
      </c>
      <c r="C77" s="1"/>
      <c r="D77" s="306">
        <v>101826.27</v>
      </c>
      <c r="E77" s="306"/>
      <c r="F77" s="306">
        <v>101827.26999999955</v>
      </c>
      <c r="G77" s="306"/>
      <c r="H77" s="306">
        <v>9506665.67</v>
      </c>
      <c r="I77" s="306"/>
      <c r="J77" s="306">
        <v>32253521.47</v>
      </c>
      <c r="K77" s="86"/>
    </row>
    <row r="78" spans="1:11" ht="24" customHeight="1">
      <c r="A78" s="1"/>
      <c r="B78" s="79" t="s">
        <v>85</v>
      </c>
      <c r="C78" s="91"/>
      <c r="D78" s="306">
        <v>162000000</v>
      </c>
      <c r="E78" s="306"/>
      <c r="F78" s="306">
        <v>0</v>
      </c>
      <c r="G78" s="306"/>
      <c r="H78" s="306">
        <v>167500000</v>
      </c>
      <c r="I78" s="306"/>
      <c r="J78" s="306">
        <v>0</v>
      </c>
      <c r="K78" s="86"/>
    </row>
    <row r="79" spans="1:11" ht="24" customHeight="1">
      <c r="A79" s="1"/>
      <c r="B79" s="79" t="s">
        <v>52</v>
      </c>
      <c r="C79" s="91"/>
      <c r="D79" s="306">
        <v>246137.42</v>
      </c>
      <c r="E79" s="306"/>
      <c r="F79" s="306">
        <v>0</v>
      </c>
      <c r="G79" s="306"/>
      <c r="H79" s="306">
        <v>9019171.24</v>
      </c>
      <c r="I79" s="306"/>
      <c r="J79" s="306">
        <v>292944.6</v>
      </c>
      <c r="K79" s="86"/>
    </row>
    <row r="80" spans="1:11" ht="24.75" customHeight="1">
      <c r="A80" s="6" t="s">
        <v>712</v>
      </c>
      <c r="B80" s="6"/>
      <c r="C80" s="6"/>
      <c r="D80" s="6"/>
      <c r="E80" s="6"/>
      <c r="F80" s="6"/>
      <c r="G80" s="6"/>
      <c r="H80" s="6"/>
      <c r="I80" s="6"/>
      <c r="J80" s="6"/>
      <c r="K80" s="88"/>
    </row>
    <row r="81" spans="1:10" ht="24.75" customHeight="1">
      <c r="A81" s="10"/>
      <c r="B81" s="10"/>
      <c r="C81" s="10"/>
      <c r="D81" s="10"/>
      <c r="E81" s="10"/>
      <c r="F81" s="10"/>
      <c r="G81" s="10"/>
      <c r="H81" s="10"/>
      <c r="I81" s="10"/>
      <c r="J81" s="10"/>
    </row>
    <row r="82" spans="1:10" s="79" customFormat="1" ht="24.75" customHeight="1">
      <c r="A82" s="61"/>
      <c r="B82" s="61" t="s">
        <v>32</v>
      </c>
      <c r="D82" s="129"/>
      <c r="E82" s="129"/>
      <c r="F82" s="129"/>
      <c r="H82" s="130"/>
      <c r="J82" s="130"/>
    </row>
    <row r="83" spans="1:10" s="79" customFormat="1" ht="24.75" customHeight="1">
      <c r="A83" s="61" t="s">
        <v>33</v>
      </c>
      <c r="B83" s="61"/>
      <c r="D83" s="129"/>
      <c r="E83" s="129"/>
      <c r="F83" s="129"/>
      <c r="H83" s="130"/>
      <c r="J83" s="130"/>
    </row>
    <row r="84" spans="1:8" s="79" customFormat="1" ht="24.75" customHeight="1">
      <c r="A84" s="61" t="s">
        <v>34</v>
      </c>
      <c r="B84" s="61"/>
      <c r="D84" s="129"/>
      <c r="E84" s="129"/>
      <c r="F84" s="129"/>
      <c r="H84" s="130"/>
    </row>
    <row r="85" spans="1:10" ht="24.75" customHeight="1">
      <c r="A85" s="7"/>
      <c r="C85" s="9"/>
      <c r="D85" s="9"/>
      <c r="E85" s="9"/>
      <c r="F85" s="9"/>
      <c r="G85" s="8"/>
      <c r="H85" s="8"/>
      <c r="I85" s="8"/>
      <c r="J85" s="8"/>
    </row>
    <row r="86" spans="1:10" ht="24.75" customHeight="1">
      <c r="A86" s="7" t="s">
        <v>667</v>
      </c>
      <c r="C86" s="9"/>
      <c r="D86" s="9"/>
      <c r="E86" s="9"/>
      <c r="F86" s="9"/>
      <c r="G86" s="126"/>
      <c r="H86" s="126"/>
      <c r="I86" s="126"/>
      <c r="J86" s="126"/>
    </row>
    <row r="87" spans="1:10" ht="24.75" customHeight="1">
      <c r="A87" s="61" t="s">
        <v>668</v>
      </c>
      <c r="B87" s="86"/>
      <c r="C87" s="86"/>
      <c r="D87" s="86"/>
      <c r="E87" s="86"/>
      <c r="F87" s="86"/>
      <c r="G87" s="86"/>
      <c r="H87" s="86"/>
      <c r="I87" s="86"/>
      <c r="J87" s="86"/>
    </row>
    <row r="88" spans="1:10" ht="24.75" customHeight="1">
      <c r="A88" s="86"/>
      <c r="B88" s="87" t="s">
        <v>626</v>
      </c>
      <c r="C88" s="86"/>
      <c r="D88" s="86"/>
      <c r="E88" s="86"/>
      <c r="F88" s="86"/>
      <c r="G88" s="86"/>
      <c r="H88" s="86"/>
      <c r="I88" s="86"/>
      <c r="J88" s="86"/>
    </row>
    <row r="89" spans="1:10" ht="24.75" customHeight="1">
      <c r="A89" s="87" t="s">
        <v>627</v>
      </c>
      <c r="B89" s="86"/>
      <c r="C89" s="86"/>
      <c r="D89" s="86"/>
      <c r="E89" s="86"/>
      <c r="F89" s="86"/>
      <c r="G89" s="86"/>
      <c r="H89" s="86"/>
      <c r="I89" s="86"/>
      <c r="J89" s="86"/>
    </row>
    <row r="90" spans="1:11" s="61" customFormat="1" ht="24.75" customHeight="1">
      <c r="A90" s="87" t="s">
        <v>628</v>
      </c>
      <c r="B90" s="86"/>
      <c r="C90" s="86"/>
      <c r="D90" s="86"/>
      <c r="E90" s="86"/>
      <c r="F90" s="86"/>
      <c r="G90" s="86"/>
      <c r="H90" s="86"/>
      <c r="I90" s="86"/>
      <c r="J90" s="86"/>
      <c r="K90" s="88"/>
    </row>
    <row r="91" spans="1:10" s="2" customFormat="1" ht="24.75" customHeight="1">
      <c r="A91" s="61" t="s">
        <v>10</v>
      </c>
      <c r="B91" s="61"/>
      <c r="C91" s="61"/>
      <c r="D91" s="61"/>
      <c r="E91" s="61"/>
      <c r="F91" s="61"/>
      <c r="G91" s="61"/>
      <c r="H91" s="61"/>
      <c r="I91" s="61"/>
      <c r="J91" s="61"/>
    </row>
    <row r="92" spans="1:10" s="2" customFormat="1" ht="24.75" customHeight="1">
      <c r="A92" s="61" t="s">
        <v>26</v>
      </c>
      <c r="B92" s="61"/>
      <c r="C92" s="61"/>
      <c r="D92" s="61"/>
      <c r="E92" s="61"/>
      <c r="F92" s="61"/>
      <c r="G92" s="61"/>
      <c r="H92" s="61"/>
      <c r="I92" s="61"/>
      <c r="J92" s="61"/>
    </row>
    <row r="93" spans="1:10" s="2" customFormat="1" ht="24.75" customHeight="1">
      <c r="A93" s="5" t="s">
        <v>669</v>
      </c>
      <c r="B93" s="5"/>
      <c r="C93" s="5"/>
      <c r="D93" s="5"/>
      <c r="E93" s="5"/>
      <c r="F93" s="5"/>
      <c r="G93" s="5"/>
      <c r="H93" s="5"/>
      <c r="I93" s="5"/>
      <c r="J93" s="5"/>
    </row>
    <row r="94" ht="24.75" customHeight="1">
      <c r="B94" s="5" t="s">
        <v>629</v>
      </c>
    </row>
    <row r="95" ht="24.75" customHeight="1">
      <c r="A95" s="5" t="s">
        <v>630</v>
      </c>
    </row>
    <row r="96" ht="24.75" customHeight="1">
      <c r="A96" s="5" t="s">
        <v>631</v>
      </c>
    </row>
    <row r="97" ht="24.75" customHeight="1">
      <c r="A97" s="5" t="s">
        <v>632</v>
      </c>
    </row>
    <row r="98" ht="24.75" customHeight="1">
      <c r="A98" s="5" t="s">
        <v>633</v>
      </c>
    </row>
    <row r="99" ht="24.75" customHeight="1">
      <c r="A99" s="5" t="s">
        <v>27</v>
      </c>
    </row>
    <row r="100" ht="24.75" customHeight="1">
      <c r="A100" s="5" t="s">
        <v>28</v>
      </c>
    </row>
    <row r="101" ht="24.75" customHeight="1">
      <c r="A101" s="5" t="s">
        <v>120</v>
      </c>
    </row>
    <row r="102" spans="1:10" s="2" customFormat="1" ht="24.75" customHeight="1">
      <c r="A102" s="61"/>
      <c r="B102" s="61"/>
      <c r="C102" s="61"/>
      <c r="D102" s="61"/>
      <c r="E102" s="61"/>
      <c r="F102" s="61"/>
      <c r="G102" s="61"/>
      <c r="H102" s="61"/>
      <c r="I102" s="61"/>
      <c r="J102" s="61"/>
    </row>
    <row r="103" s="2" customFormat="1" ht="24.75" customHeight="1">
      <c r="A103" s="3" t="s">
        <v>565</v>
      </c>
    </row>
    <row r="104" spans="1:4" s="2" customFormat="1" ht="24.75" customHeight="1">
      <c r="A104" s="2" t="s">
        <v>566</v>
      </c>
      <c r="D104" s="4"/>
    </row>
    <row r="105" s="2" customFormat="1" ht="24.75" customHeight="1">
      <c r="B105" s="2" t="s">
        <v>636</v>
      </c>
    </row>
    <row r="106" s="2" customFormat="1" ht="24.75" customHeight="1">
      <c r="A106" s="2" t="s">
        <v>634</v>
      </c>
    </row>
    <row r="107" s="2" customFormat="1" ht="24.75" customHeight="1">
      <c r="A107" s="2" t="s">
        <v>567</v>
      </c>
    </row>
    <row r="108" s="2" customFormat="1" ht="24.75" customHeight="1">
      <c r="B108" s="2" t="s">
        <v>288</v>
      </c>
    </row>
    <row r="109" s="2" customFormat="1" ht="24.75" customHeight="1">
      <c r="A109" s="2" t="s">
        <v>568</v>
      </c>
    </row>
    <row r="110" spans="1:10" s="2" customFormat="1" ht="24.75" customHeight="1">
      <c r="A110" s="61"/>
      <c r="B110" s="61" t="s">
        <v>637</v>
      </c>
      <c r="C110" s="61"/>
      <c r="D110" s="61"/>
      <c r="E110" s="61"/>
      <c r="F110" s="61"/>
      <c r="G110" s="61"/>
      <c r="H110" s="61"/>
      <c r="I110" s="61"/>
      <c r="J110" s="61"/>
    </row>
    <row r="111" spans="1:10" s="2" customFormat="1" ht="24.75" customHeight="1">
      <c r="A111" s="61" t="s">
        <v>635</v>
      </c>
      <c r="B111" s="61"/>
      <c r="C111" s="61"/>
      <c r="D111" s="61"/>
      <c r="E111" s="61"/>
      <c r="F111" s="61"/>
      <c r="G111" s="61"/>
      <c r="H111" s="61"/>
      <c r="I111" s="61"/>
      <c r="J111" s="61"/>
    </row>
    <row r="112" spans="1:10" s="2" customFormat="1" ht="24.75" customHeight="1">
      <c r="A112" s="61" t="s">
        <v>569</v>
      </c>
      <c r="B112" s="61"/>
      <c r="C112" s="61"/>
      <c r="D112" s="61"/>
      <c r="E112" s="61"/>
      <c r="F112" s="61"/>
      <c r="G112" s="61"/>
      <c r="H112" s="61"/>
      <c r="I112" s="61"/>
      <c r="J112" s="61"/>
    </row>
    <row r="113" s="2" customFormat="1" ht="24.75" customHeight="1">
      <c r="B113" s="2" t="s">
        <v>639</v>
      </c>
    </row>
    <row r="114" s="2" customFormat="1" ht="24.75" customHeight="1">
      <c r="A114" s="2" t="s">
        <v>638</v>
      </c>
    </row>
    <row r="115" spans="1:10" s="2" customFormat="1" ht="24.75" customHeight="1">
      <c r="A115" s="6" t="s">
        <v>961</v>
      </c>
      <c r="B115" s="6"/>
      <c r="C115" s="6"/>
      <c r="D115" s="6"/>
      <c r="E115" s="6"/>
      <c r="F115" s="6"/>
      <c r="G115" s="6"/>
      <c r="H115" s="6"/>
      <c r="I115" s="6"/>
      <c r="J115" s="6"/>
    </row>
    <row r="116" spans="1:10" s="2" customFormat="1" ht="24.75" customHeight="1">
      <c r="A116" s="10"/>
      <c r="B116" s="10"/>
      <c r="C116" s="10"/>
      <c r="D116" s="10"/>
      <c r="E116" s="10"/>
      <c r="F116" s="10"/>
      <c r="G116" s="10"/>
      <c r="H116" s="10"/>
      <c r="I116" s="10"/>
      <c r="J116" s="10"/>
    </row>
    <row r="117" spans="1:10" s="79" customFormat="1" ht="24.75" customHeight="1">
      <c r="A117" s="3" t="s">
        <v>570</v>
      </c>
      <c r="B117" s="10"/>
      <c r="C117" s="10"/>
      <c r="D117" s="10"/>
      <c r="E117" s="10"/>
      <c r="F117" s="10"/>
      <c r="G117" s="10"/>
      <c r="H117" s="10"/>
      <c r="I117" s="10"/>
      <c r="J117" s="10"/>
    </row>
    <row r="118" spans="1:10" ht="24.75" customHeight="1">
      <c r="A118" s="2" t="s">
        <v>571</v>
      </c>
      <c r="B118" s="2"/>
      <c r="C118" s="2"/>
      <c r="D118" s="2"/>
      <c r="E118" s="2"/>
      <c r="F118" s="2"/>
      <c r="G118" s="2"/>
      <c r="H118" s="2"/>
      <c r="I118" s="2"/>
      <c r="J118" s="2"/>
    </row>
    <row r="119" spans="1:10" s="79" customFormat="1" ht="24.75" customHeight="1">
      <c r="A119" s="2"/>
      <c r="B119" s="2" t="s">
        <v>640</v>
      </c>
      <c r="C119" s="2"/>
      <c r="D119" s="2"/>
      <c r="E119" s="2"/>
      <c r="F119" s="2"/>
      <c r="G119" s="2"/>
      <c r="H119" s="2"/>
      <c r="I119" s="2"/>
      <c r="J119" s="2"/>
    </row>
    <row r="120" spans="1:10" s="79" customFormat="1" ht="24.75" customHeight="1">
      <c r="A120" s="2" t="s">
        <v>642</v>
      </c>
      <c r="B120" s="2"/>
      <c r="C120" s="2"/>
      <c r="D120" s="2"/>
      <c r="E120" s="2"/>
      <c r="F120" s="2"/>
      <c r="G120" s="2"/>
      <c r="H120" s="2"/>
      <c r="I120" s="2"/>
      <c r="J120" s="2"/>
    </row>
    <row r="121" s="2" customFormat="1" ht="24.75" customHeight="1">
      <c r="A121" s="2" t="s">
        <v>641</v>
      </c>
    </row>
    <row r="122" s="2" customFormat="1" ht="24.75" customHeight="1">
      <c r="A122" s="2" t="s">
        <v>572</v>
      </c>
    </row>
    <row r="123" s="2" customFormat="1" ht="24.75" customHeight="1">
      <c r="B123" s="2" t="s">
        <v>643</v>
      </c>
    </row>
    <row r="124" spans="1:10" ht="24.75" customHeight="1">
      <c r="A124" s="2" t="s">
        <v>139</v>
      </c>
      <c r="B124" s="2"/>
      <c r="C124" s="2"/>
      <c r="D124" s="2"/>
      <c r="E124" s="2"/>
      <c r="F124" s="2"/>
      <c r="G124" s="2"/>
      <c r="H124" s="2"/>
      <c r="I124" s="2"/>
      <c r="J124" s="2"/>
    </row>
    <row r="125" spans="1:10" ht="24.75" customHeight="1">
      <c r="A125" s="2" t="s">
        <v>644</v>
      </c>
      <c r="B125" s="2"/>
      <c r="C125" s="2"/>
      <c r="D125" s="2"/>
      <c r="E125" s="2"/>
      <c r="F125" s="2"/>
      <c r="G125" s="2"/>
      <c r="H125" s="2"/>
      <c r="I125" s="2"/>
      <c r="J125" s="2"/>
    </row>
    <row r="126" spans="1:10" ht="24.75" customHeight="1">
      <c r="A126" s="2"/>
      <c r="B126" s="2"/>
      <c r="C126" s="2"/>
      <c r="D126" s="2"/>
      <c r="E126" s="2"/>
      <c r="F126" s="2"/>
      <c r="G126" s="2"/>
      <c r="H126" s="2"/>
      <c r="I126" s="2"/>
      <c r="J126" s="2"/>
    </row>
    <row r="127" s="61" customFormat="1" ht="22.5" customHeight="1">
      <c r="A127" s="60" t="s">
        <v>95</v>
      </c>
    </row>
    <row r="128" s="61" customFormat="1" ht="22.5" customHeight="1">
      <c r="B128" s="61" t="s">
        <v>106</v>
      </c>
    </row>
    <row r="129" s="61" customFormat="1" ht="22.5" customHeight="1">
      <c r="A129" s="61" t="s">
        <v>96</v>
      </c>
    </row>
    <row r="130" s="61" customFormat="1" ht="22.5" customHeight="1">
      <c r="A130" s="61" t="s">
        <v>104</v>
      </c>
    </row>
    <row r="131" s="61" customFormat="1" ht="22.5" customHeight="1">
      <c r="A131" s="61" t="s">
        <v>107</v>
      </c>
    </row>
    <row r="132" s="61" customFormat="1" ht="22.5" customHeight="1">
      <c r="A132" s="61" t="s">
        <v>114</v>
      </c>
    </row>
    <row r="133" s="61" customFormat="1" ht="22.5" customHeight="1">
      <c r="A133" s="61" t="s">
        <v>115</v>
      </c>
    </row>
    <row r="134" s="61" customFormat="1" ht="22.5" customHeight="1">
      <c r="A134" s="61" t="s">
        <v>108</v>
      </c>
    </row>
    <row r="135" s="61" customFormat="1" ht="22.5" customHeight="1">
      <c r="A135" s="61" t="s">
        <v>101</v>
      </c>
    </row>
    <row r="136" s="61" customFormat="1" ht="22.5" customHeight="1">
      <c r="A136" s="61" t="s">
        <v>103</v>
      </c>
    </row>
    <row r="137" s="61" customFormat="1" ht="22.5" customHeight="1">
      <c r="A137" s="61" t="s">
        <v>102</v>
      </c>
    </row>
    <row r="138" s="61" customFormat="1" ht="22.5" customHeight="1">
      <c r="A138" s="61" t="s">
        <v>97</v>
      </c>
    </row>
    <row r="139" s="61" customFormat="1" ht="22.5" customHeight="1">
      <c r="A139" s="61" t="s">
        <v>105</v>
      </c>
    </row>
    <row r="140" s="61" customFormat="1" ht="22.5" customHeight="1">
      <c r="A140" s="61" t="s">
        <v>109</v>
      </c>
    </row>
    <row r="141" s="61" customFormat="1" ht="22.5" customHeight="1">
      <c r="A141" s="61" t="s">
        <v>100</v>
      </c>
    </row>
    <row r="142" s="61" customFormat="1" ht="22.5" customHeight="1">
      <c r="A142" s="61" t="s">
        <v>98</v>
      </c>
    </row>
    <row r="143" s="61" customFormat="1" ht="22.5" customHeight="1">
      <c r="A143" s="61" t="s">
        <v>110</v>
      </c>
    </row>
    <row r="144" s="61" customFormat="1" ht="22.5" customHeight="1">
      <c r="A144" s="61" t="s">
        <v>111</v>
      </c>
    </row>
    <row r="145" s="61" customFormat="1" ht="22.5" customHeight="1">
      <c r="A145" s="61" t="s">
        <v>99</v>
      </c>
    </row>
    <row r="146" s="61" customFormat="1" ht="22.5" customHeight="1"/>
    <row r="147" ht="24.75" customHeight="1">
      <c r="A147" s="7" t="s">
        <v>90</v>
      </c>
    </row>
    <row r="148" ht="24.75" customHeight="1">
      <c r="B148" s="5" t="s">
        <v>30</v>
      </c>
    </row>
    <row r="149" ht="24.75" customHeight="1">
      <c r="A149" s="5" t="s">
        <v>31</v>
      </c>
    </row>
    <row r="150" ht="24.75" customHeight="1"/>
    <row r="151" spans="1:10" ht="24.75" customHeight="1">
      <c r="A151" s="3" t="s">
        <v>91</v>
      </c>
      <c r="B151" s="2"/>
      <c r="C151" s="2"/>
      <c r="D151" s="2"/>
      <c r="E151" s="2"/>
      <c r="F151" s="2"/>
      <c r="G151" s="2"/>
      <c r="H151" s="2"/>
      <c r="I151" s="2"/>
      <c r="J151" s="2"/>
    </row>
    <row r="152" spans="1:10" ht="24.75" customHeight="1">
      <c r="A152" s="2"/>
      <c r="B152" s="2" t="s">
        <v>29</v>
      </c>
      <c r="C152" s="2"/>
      <c r="D152" s="2"/>
      <c r="E152" s="2"/>
      <c r="F152" s="2"/>
      <c r="G152" s="2"/>
      <c r="H152" s="2"/>
      <c r="I152" s="2"/>
      <c r="J152" s="2"/>
    </row>
    <row r="153" spans="1:10" ht="24.75" customHeight="1">
      <c r="A153" s="79" t="s">
        <v>803</v>
      </c>
      <c r="B153" s="2"/>
      <c r="C153" s="2"/>
      <c r="D153" s="2"/>
      <c r="E153" s="2"/>
      <c r="F153" s="2"/>
      <c r="G153" s="2"/>
      <c r="H153" s="2"/>
      <c r="I153" s="2"/>
      <c r="J153" s="2"/>
    </row>
    <row r="154" ht="24.75" customHeight="1"/>
    <row r="155" ht="24.75" customHeight="1"/>
    <row r="156" ht="24.75" customHeight="1"/>
    <row r="157" ht="24.75" customHeight="1"/>
    <row r="158" ht="24.75" customHeight="1"/>
    <row r="159" ht="24.75" customHeight="1"/>
  </sheetData>
  <sheetProtection/>
  <mergeCells count="16">
    <mergeCell ref="H11:J11"/>
    <mergeCell ref="H9:J9"/>
    <mergeCell ref="D21:J21"/>
    <mergeCell ref="H23:J23"/>
    <mergeCell ref="D22:J22"/>
    <mergeCell ref="D23:F23"/>
    <mergeCell ref="D44:J44"/>
    <mergeCell ref="D45:F45"/>
    <mergeCell ref="H45:J45"/>
    <mergeCell ref="D58:J58"/>
    <mergeCell ref="D59:F59"/>
    <mergeCell ref="H59:J59"/>
    <mergeCell ref="D49:J49"/>
    <mergeCell ref="D57:J57"/>
    <mergeCell ref="D50:F50"/>
    <mergeCell ref="H50:J50"/>
  </mergeCells>
  <printOptions/>
  <pageMargins left="0.6299212598425197" right="0.07874015748031496" top="0.6299212598425197" bottom="0.5118110236220472" header="0.15748031496062992" footer="0.1968503937007874"/>
  <pageSetup horizontalDpi="600" verticalDpi="600" orientation="portrait" paperSize="9" scale="88" r:id="rId1"/>
  <rowBreaks count="2" manualBreakCount="2">
    <brk id="79" max="255" man="1"/>
    <brk id="114" max="255" man="1"/>
  </rowBreaks>
</worksheet>
</file>

<file path=xl/worksheets/sheet2.xml><?xml version="1.0" encoding="utf-8"?>
<worksheet xmlns="http://schemas.openxmlformats.org/spreadsheetml/2006/main" xmlns:r="http://schemas.openxmlformats.org/officeDocument/2006/relationships">
  <sheetPr>
    <tabColor rgb="FFFFC000"/>
  </sheetPr>
  <dimension ref="A1:O62"/>
  <sheetViews>
    <sheetView zoomScale="90" zoomScaleNormal="90" zoomScalePageLayoutView="0" workbookViewId="0" topLeftCell="A1">
      <selection activeCell="A1" sqref="A1:N1"/>
    </sheetView>
  </sheetViews>
  <sheetFormatPr defaultColWidth="9.140625" defaultRowHeight="20.25" customHeight="1"/>
  <cols>
    <col min="1" max="1" width="5.28125" style="191" customWidth="1"/>
    <col min="2" max="2" width="38.7109375" style="191" customWidth="1"/>
    <col min="3" max="3" width="15.7109375" style="191" customWidth="1"/>
    <col min="4" max="4" width="9.28125" style="191" customWidth="1"/>
    <col min="5" max="5" width="10.28125" style="191" customWidth="1"/>
    <col min="6" max="6" width="11.421875" style="191" customWidth="1"/>
    <col min="7" max="7" width="10.00390625" style="191" bestFit="1" customWidth="1"/>
    <col min="8" max="8" width="11.7109375" style="191" bestFit="1" customWidth="1"/>
    <col min="9" max="10" width="13.00390625" style="191" bestFit="1" customWidth="1"/>
    <col min="11" max="12" width="13.7109375" style="191" customWidth="1"/>
    <col min="13" max="13" width="11.8515625" style="191" customWidth="1"/>
    <col min="14" max="14" width="11.57421875" style="191" customWidth="1"/>
    <col min="15" max="15" width="3.28125" style="191" customWidth="1"/>
    <col min="16" max="16384" width="9.140625" style="191" customWidth="1"/>
  </cols>
  <sheetData>
    <row r="1" spans="1:15" ht="20.25" customHeight="1">
      <c r="A1" s="520" t="s">
        <v>664</v>
      </c>
      <c r="B1" s="520"/>
      <c r="C1" s="520"/>
      <c r="D1" s="520"/>
      <c r="E1" s="520"/>
      <c r="F1" s="520"/>
      <c r="G1" s="520"/>
      <c r="H1" s="520"/>
      <c r="I1" s="520"/>
      <c r="J1" s="520"/>
      <c r="K1" s="520"/>
      <c r="L1" s="520"/>
      <c r="M1" s="520"/>
      <c r="N1" s="520"/>
      <c r="O1" s="46"/>
    </row>
    <row r="2" spans="1:15" ht="20.25" customHeight="1">
      <c r="A2" s="46"/>
      <c r="B2" s="46"/>
      <c r="C2" s="46"/>
      <c r="D2" s="46"/>
      <c r="E2" s="46"/>
      <c r="F2" s="46"/>
      <c r="G2" s="46"/>
      <c r="H2" s="46"/>
      <c r="I2" s="46"/>
      <c r="J2" s="46"/>
      <c r="K2" s="46"/>
      <c r="L2" s="46"/>
      <c r="M2" s="46"/>
      <c r="N2" s="46"/>
      <c r="O2" s="46"/>
    </row>
    <row r="3" spans="1:4" ht="20.25" customHeight="1">
      <c r="A3" s="138" t="s">
        <v>801</v>
      </c>
      <c r="D3" s="46"/>
    </row>
    <row r="4" spans="1:10" ht="20.25" customHeight="1">
      <c r="A4" s="191" t="s">
        <v>227</v>
      </c>
      <c r="D4" s="46"/>
      <c r="J4" s="139"/>
    </row>
    <row r="5" spans="1:15" ht="20.25" customHeight="1">
      <c r="A5" s="140" t="s">
        <v>202</v>
      </c>
      <c r="B5" s="141" t="s">
        <v>816</v>
      </c>
      <c r="C5" s="141" t="s">
        <v>293</v>
      </c>
      <c r="D5" s="142" t="s">
        <v>201</v>
      </c>
      <c r="E5" s="517" t="s">
        <v>294</v>
      </c>
      <c r="F5" s="517"/>
      <c r="G5" s="517" t="s">
        <v>203</v>
      </c>
      <c r="H5" s="517"/>
      <c r="I5" s="518" t="s">
        <v>295</v>
      </c>
      <c r="J5" s="518"/>
      <c r="K5" s="518" t="s">
        <v>297</v>
      </c>
      <c r="L5" s="518"/>
      <c r="M5" s="518" t="s">
        <v>205</v>
      </c>
      <c r="N5" s="518"/>
      <c r="O5" s="143"/>
    </row>
    <row r="6" spans="1:15" ht="20.25" customHeight="1">
      <c r="A6" s="144"/>
      <c r="B6" s="144"/>
      <c r="C6" s="144"/>
      <c r="D6" s="47"/>
      <c r="E6" s="519"/>
      <c r="F6" s="519"/>
      <c r="G6" s="519" t="s">
        <v>298</v>
      </c>
      <c r="H6" s="519"/>
      <c r="I6" s="516" t="s">
        <v>299</v>
      </c>
      <c r="J6" s="516"/>
      <c r="K6" s="516"/>
      <c r="L6" s="516"/>
      <c r="M6" s="516"/>
      <c r="N6" s="516"/>
      <c r="O6" s="144"/>
    </row>
    <row r="7" spans="1:15" ht="20.25" customHeight="1">
      <c r="A7" s="144"/>
      <c r="B7" s="144"/>
      <c r="C7" s="144"/>
      <c r="D7" s="47"/>
      <c r="E7" s="517" t="s">
        <v>207</v>
      </c>
      <c r="F7" s="517"/>
      <c r="G7" s="517" t="s">
        <v>427</v>
      </c>
      <c r="H7" s="517"/>
      <c r="I7" s="518" t="s">
        <v>206</v>
      </c>
      <c r="J7" s="518"/>
      <c r="K7" s="518" t="s">
        <v>206</v>
      </c>
      <c r="L7" s="518"/>
      <c r="M7" s="518" t="s">
        <v>206</v>
      </c>
      <c r="N7" s="518"/>
      <c r="O7" s="146"/>
    </row>
    <row r="8" spans="1:15" ht="20.25" customHeight="1">
      <c r="A8" s="144"/>
      <c r="B8" s="144"/>
      <c r="C8" s="144"/>
      <c r="D8" s="47"/>
      <c r="E8" s="493">
        <v>2010</v>
      </c>
      <c r="F8" s="493">
        <v>2009</v>
      </c>
      <c r="G8" s="493">
        <v>2010</v>
      </c>
      <c r="H8" s="493">
        <v>2009</v>
      </c>
      <c r="I8" s="493">
        <v>2010</v>
      </c>
      <c r="J8" s="493">
        <v>2009</v>
      </c>
      <c r="K8" s="493">
        <v>2010</v>
      </c>
      <c r="L8" s="493">
        <v>2009</v>
      </c>
      <c r="M8" s="493">
        <v>2010</v>
      </c>
      <c r="N8" s="493">
        <v>2009</v>
      </c>
      <c r="O8" s="146"/>
    </row>
    <row r="9" spans="1:15" ht="18">
      <c r="A9" s="147"/>
      <c r="B9" s="147"/>
      <c r="C9" s="147"/>
      <c r="D9" s="145"/>
      <c r="E9" s="148"/>
      <c r="F9" s="148"/>
      <c r="G9" s="148"/>
      <c r="H9" s="148"/>
      <c r="I9" s="148"/>
      <c r="J9" s="497" t="s">
        <v>88</v>
      </c>
      <c r="K9" s="148"/>
      <c r="L9" s="148"/>
      <c r="M9" s="148"/>
      <c r="N9" s="148"/>
      <c r="O9" s="146"/>
    </row>
    <row r="10" spans="1:15" ht="20.25" customHeight="1">
      <c r="A10" s="47">
        <v>1</v>
      </c>
      <c r="B10" s="13" t="s">
        <v>208</v>
      </c>
      <c r="C10" s="149" t="s">
        <v>209</v>
      </c>
      <c r="D10" s="196" t="s">
        <v>244</v>
      </c>
      <c r="E10" s="150">
        <v>120000</v>
      </c>
      <c r="F10" s="150">
        <v>120000</v>
      </c>
      <c r="G10" s="434">
        <v>23.52</v>
      </c>
      <c r="H10" s="197">
        <v>23.52</v>
      </c>
      <c r="I10" s="151">
        <v>640970682.62</v>
      </c>
      <c r="J10" s="151">
        <v>621041655.6600001</v>
      </c>
      <c r="K10" s="151">
        <v>28688920.22</v>
      </c>
      <c r="L10" s="151">
        <v>28688920.22</v>
      </c>
      <c r="M10" s="151">
        <v>36404857.8</v>
      </c>
      <c r="N10" s="151">
        <v>15239242.8</v>
      </c>
      <c r="O10" s="152"/>
    </row>
    <row r="11" spans="1:15" ht="20.25" customHeight="1">
      <c r="A11" s="47">
        <v>2</v>
      </c>
      <c r="B11" s="13" t="s">
        <v>211</v>
      </c>
      <c r="C11" s="149" t="s">
        <v>212</v>
      </c>
      <c r="D11" s="196" t="s">
        <v>244</v>
      </c>
      <c r="E11" s="150">
        <v>180000</v>
      </c>
      <c r="F11" s="150">
        <v>180000</v>
      </c>
      <c r="G11" s="434">
        <v>21.82</v>
      </c>
      <c r="H11" s="197">
        <v>21.82</v>
      </c>
      <c r="I11" s="151">
        <v>1671131307.74</v>
      </c>
      <c r="J11" s="151">
        <v>1480354790.4438004</v>
      </c>
      <c r="K11" s="151">
        <v>57595150</v>
      </c>
      <c r="L11" s="151">
        <v>57595150</v>
      </c>
      <c r="M11" s="151">
        <v>118416597.3</v>
      </c>
      <c r="N11" s="151">
        <f>30399484.68+57931834.5</f>
        <v>88331319.18</v>
      </c>
      <c r="O11" s="152"/>
    </row>
    <row r="12" spans="1:15" ht="20.25" customHeight="1">
      <c r="A12" s="47">
        <v>3</v>
      </c>
      <c r="B12" s="13" t="s">
        <v>213</v>
      </c>
      <c r="C12" s="149" t="s">
        <v>214</v>
      </c>
      <c r="D12" s="196" t="s">
        <v>244</v>
      </c>
      <c r="E12" s="150">
        <v>120000</v>
      </c>
      <c r="F12" s="150">
        <v>120000</v>
      </c>
      <c r="G12" s="434">
        <v>21.26</v>
      </c>
      <c r="H12" s="197">
        <v>21.26</v>
      </c>
      <c r="I12" s="151">
        <v>1077713043.5900002</v>
      </c>
      <c r="J12" s="151">
        <v>1014263458.6600001</v>
      </c>
      <c r="K12" s="151">
        <v>63545155</v>
      </c>
      <c r="L12" s="151">
        <v>63545155</v>
      </c>
      <c r="M12" s="151">
        <v>38268750</v>
      </c>
      <c r="N12" s="151">
        <v>38268750</v>
      </c>
      <c r="O12" s="152"/>
    </row>
    <row r="13" spans="1:15" ht="20.25" customHeight="1">
      <c r="A13" s="47">
        <v>4</v>
      </c>
      <c r="B13" s="13" t="s">
        <v>215</v>
      </c>
      <c r="C13" s="149" t="s">
        <v>216</v>
      </c>
      <c r="D13" s="196" t="s">
        <v>244</v>
      </c>
      <c r="E13" s="150">
        <v>318422</v>
      </c>
      <c r="F13" s="150">
        <v>318422</v>
      </c>
      <c r="G13" s="434">
        <v>20.63</v>
      </c>
      <c r="H13" s="197">
        <v>20.63</v>
      </c>
      <c r="I13" s="151">
        <v>1409365758.2099996</v>
      </c>
      <c r="J13" s="151">
        <v>1239578441.3499994</v>
      </c>
      <c r="K13" s="151">
        <v>307112623.32</v>
      </c>
      <c r="L13" s="151">
        <v>307112623.32</v>
      </c>
      <c r="M13" s="151">
        <v>42702637.25</v>
      </c>
      <c r="N13" s="151">
        <v>39417819</v>
      </c>
      <c r="O13" s="152"/>
    </row>
    <row r="14" spans="1:15" ht="20.25" customHeight="1">
      <c r="A14" s="47">
        <v>5</v>
      </c>
      <c r="B14" s="13" t="s">
        <v>217</v>
      </c>
      <c r="C14" s="149" t="s">
        <v>216</v>
      </c>
      <c r="D14" s="196" t="s">
        <v>244</v>
      </c>
      <c r="E14" s="150">
        <v>290634</v>
      </c>
      <c r="F14" s="150">
        <v>290634</v>
      </c>
      <c r="G14" s="434">
        <v>22.1</v>
      </c>
      <c r="H14" s="197">
        <v>22.1</v>
      </c>
      <c r="I14" s="151">
        <v>2772646506.19</v>
      </c>
      <c r="J14" s="151">
        <v>2532650860.9000006</v>
      </c>
      <c r="K14" s="151">
        <v>659099008.89</v>
      </c>
      <c r="L14" s="151">
        <v>659099008.89</v>
      </c>
      <c r="M14" s="151">
        <v>64231640</v>
      </c>
      <c r="N14" s="151">
        <v>64231640</v>
      </c>
      <c r="O14" s="152"/>
    </row>
    <row r="15" spans="1:15" ht="20.25" customHeight="1">
      <c r="A15" s="47">
        <v>6</v>
      </c>
      <c r="B15" s="13" t="s">
        <v>218</v>
      </c>
      <c r="C15" s="149" t="s">
        <v>219</v>
      </c>
      <c r="D15" s="196" t="s">
        <v>244</v>
      </c>
      <c r="E15" s="153">
        <v>60000</v>
      </c>
      <c r="F15" s="153">
        <v>60000</v>
      </c>
      <c r="G15" s="434">
        <v>37.73</v>
      </c>
      <c r="H15" s="197">
        <v>37.73</v>
      </c>
      <c r="I15" s="151">
        <v>435195185.06</v>
      </c>
      <c r="J15" s="151">
        <v>426009191.77</v>
      </c>
      <c r="K15" s="151">
        <v>22639600</v>
      </c>
      <c r="L15" s="151">
        <v>22639600</v>
      </c>
      <c r="M15" s="151">
        <v>18111680</v>
      </c>
      <c r="N15" s="151">
        <v>22639600</v>
      </c>
      <c r="O15" s="152"/>
    </row>
    <row r="16" spans="1:15" ht="20.25" customHeight="1">
      <c r="A16" s="47">
        <v>7</v>
      </c>
      <c r="B16" s="13" t="s">
        <v>221</v>
      </c>
      <c r="C16" s="149" t="s">
        <v>222</v>
      </c>
      <c r="D16" s="196" t="s">
        <v>832</v>
      </c>
      <c r="E16" s="153">
        <v>20000</v>
      </c>
      <c r="F16" s="153">
        <v>20000</v>
      </c>
      <c r="G16" s="434">
        <v>33.52</v>
      </c>
      <c r="H16" s="197">
        <v>33.52</v>
      </c>
      <c r="I16" s="154">
        <v>32610394.950000007</v>
      </c>
      <c r="J16" s="154">
        <v>32496761.980000004</v>
      </c>
      <c r="K16" s="151">
        <v>6704000</v>
      </c>
      <c r="L16" s="151">
        <v>6704000</v>
      </c>
      <c r="M16" s="151">
        <v>536320</v>
      </c>
      <c r="N16" s="154">
        <v>1005600</v>
      </c>
      <c r="O16" s="152"/>
    </row>
    <row r="17" spans="1:15" ht="20.25" customHeight="1">
      <c r="A17" s="47">
        <v>8</v>
      </c>
      <c r="B17" s="13" t="s">
        <v>223</v>
      </c>
      <c r="C17" s="149" t="s">
        <v>209</v>
      </c>
      <c r="D17" s="196" t="s">
        <v>841</v>
      </c>
      <c r="E17" s="153">
        <f>50000+50000</f>
        <v>100000</v>
      </c>
      <c r="F17" s="153">
        <v>50000</v>
      </c>
      <c r="G17" s="434">
        <v>31</v>
      </c>
      <c r="H17" s="197">
        <v>31</v>
      </c>
      <c r="I17" s="151">
        <v>16841368.990000002</v>
      </c>
      <c r="J17" s="151">
        <v>2502344.45</v>
      </c>
      <c r="K17" s="151">
        <v>30252029.689999998</v>
      </c>
      <c r="L17" s="151">
        <v>14752029.69</v>
      </c>
      <c r="M17" s="151">
        <v>0</v>
      </c>
      <c r="N17" s="151">
        <v>0</v>
      </c>
      <c r="O17" s="152"/>
    </row>
    <row r="18" spans="1:15" ht="20.25" customHeight="1">
      <c r="A18" s="47">
        <v>9</v>
      </c>
      <c r="B18" s="13" t="s">
        <v>236</v>
      </c>
      <c r="C18" s="149" t="s">
        <v>450</v>
      </c>
      <c r="D18" s="196" t="s">
        <v>841</v>
      </c>
      <c r="E18" s="153">
        <v>15000</v>
      </c>
      <c r="F18" s="153">
        <v>15000</v>
      </c>
      <c r="G18" s="434">
        <v>40</v>
      </c>
      <c r="H18" s="197">
        <v>40</v>
      </c>
      <c r="I18" s="151">
        <v>16465686.32</v>
      </c>
      <c r="J18" s="151">
        <v>14977888.350000001</v>
      </c>
      <c r="K18" s="151">
        <v>6000000</v>
      </c>
      <c r="L18" s="151">
        <v>6000000</v>
      </c>
      <c r="M18" s="151">
        <v>600000</v>
      </c>
      <c r="N18" s="151">
        <v>600000</v>
      </c>
      <c r="O18" s="152"/>
    </row>
    <row r="19" spans="1:15" ht="20.25" customHeight="1">
      <c r="A19" s="47">
        <v>10</v>
      </c>
      <c r="B19" s="13" t="s">
        <v>237</v>
      </c>
      <c r="C19" s="149" t="s">
        <v>238</v>
      </c>
      <c r="D19" s="196" t="s">
        <v>841</v>
      </c>
      <c r="E19" s="153">
        <v>100000</v>
      </c>
      <c r="F19" s="153">
        <v>100000</v>
      </c>
      <c r="G19" s="434">
        <v>29.73</v>
      </c>
      <c r="H19" s="197">
        <v>29.73</v>
      </c>
      <c r="I19" s="151">
        <v>22701043.219999995</v>
      </c>
      <c r="J19" s="151">
        <v>22726685.58</v>
      </c>
      <c r="K19" s="151">
        <v>33191684</v>
      </c>
      <c r="L19" s="151">
        <v>33191684</v>
      </c>
      <c r="M19" s="151">
        <v>0</v>
      </c>
      <c r="N19" s="151">
        <v>0</v>
      </c>
      <c r="O19" s="152"/>
    </row>
    <row r="20" spans="1:15" ht="20.25" customHeight="1">
      <c r="A20" s="47">
        <v>11</v>
      </c>
      <c r="B20" s="13" t="s">
        <v>239</v>
      </c>
      <c r="C20" s="149" t="s">
        <v>240</v>
      </c>
      <c r="D20" s="196" t="s">
        <v>244</v>
      </c>
      <c r="E20" s="153">
        <v>40000</v>
      </c>
      <c r="F20" s="153">
        <v>40000</v>
      </c>
      <c r="G20" s="434">
        <v>28.15</v>
      </c>
      <c r="H20" s="197">
        <v>28.15</v>
      </c>
      <c r="I20" s="151">
        <v>60999567.11000001</v>
      </c>
      <c r="J20" s="151">
        <v>53444975.95000001</v>
      </c>
      <c r="K20" s="151">
        <v>11258200</v>
      </c>
      <c r="L20" s="151">
        <v>11258200</v>
      </c>
      <c r="M20" s="151">
        <v>1688730</v>
      </c>
      <c r="N20" s="151">
        <v>1688730</v>
      </c>
      <c r="O20" s="152"/>
    </row>
    <row r="21" spans="1:15" ht="20.25" customHeight="1">
      <c r="A21" s="47">
        <v>12</v>
      </c>
      <c r="B21" s="13" t="s">
        <v>241</v>
      </c>
      <c r="C21" s="149" t="s">
        <v>242</v>
      </c>
      <c r="D21" s="196" t="s">
        <v>210</v>
      </c>
      <c r="E21" s="153">
        <v>300000</v>
      </c>
      <c r="F21" s="153">
        <v>300000</v>
      </c>
      <c r="G21" s="434">
        <v>24.8</v>
      </c>
      <c r="H21" s="197">
        <v>24.8</v>
      </c>
      <c r="I21" s="151">
        <v>479567340.38</v>
      </c>
      <c r="J21" s="151">
        <v>422621669.7199999</v>
      </c>
      <c r="K21" s="151">
        <v>74400000</v>
      </c>
      <c r="L21" s="151">
        <v>74400000</v>
      </c>
      <c r="M21" s="151">
        <v>40592640</v>
      </c>
      <c r="N21" s="151">
        <f>24611520+10914480</f>
        <v>35526000</v>
      </c>
      <c r="O21" s="152"/>
    </row>
    <row r="22" spans="1:15" ht="20.25" customHeight="1">
      <c r="A22" s="47">
        <v>13</v>
      </c>
      <c r="B22" s="13" t="s">
        <v>243</v>
      </c>
      <c r="C22" s="149" t="s">
        <v>240</v>
      </c>
      <c r="D22" s="196" t="s">
        <v>244</v>
      </c>
      <c r="E22" s="153">
        <v>20000</v>
      </c>
      <c r="F22" s="153">
        <v>20000</v>
      </c>
      <c r="G22" s="434">
        <v>26.25</v>
      </c>
      <c r="H22" s="197">
        <v>26.25</v>
      </c>
      <c r="I22" s="151">
        <v>0</v>
      </c>
      <c r="J22" s="151">
        <v>0</v>
      </c>
      <c r="K22" s="151">
        <v>5250000</v>
      </c>
      <c r="L22" s="151">
        <v>5250000</v>
      </c>
      <c r="M22" s="151">
        <v>0</v>
      </c>
      <c r="N22" s="151">
        <v>0</v>
      </c>
      <c r="O22" s="152"/>
    </row>
    <row r="23" spans="1:15" ht="20.25" customHeight="1">
      <c r="A23" s="47">
        <v>14</v>
      </c>
      <c r="B23" s="13" t="s">
        <v>809</v>
      </c>
      <c r="C23" s="149" t="s">
        <v>245</v>
      </c>
      <c r="D23" s="196" t="s">
        <v>244</v>
      </c>
      <c r="E23" s="153">
        <v>60000</v>
      </c>
      <c r="F23" s="153">
        <v>60000</v>
      </c>
      <c r="G23" s="434">
        <v>25</v>
      </c>
      <c r="H23" s="197">
        <v>25</v>
      </c>
      <c r="I23" s="151">
        <v>534504876.96000004</v>
      </c>
      <c r="J23" s="151">
        <v>489602900.17</v>
      </c>
      <c r="K23" s="151">
        <v>15000000</v>
      </c>
      <c r="L23" s="151">
        <v>15000000</v>
      </c>
      <c r="M23" s="151">
        <v>22500000</v>
      </c>
      <c r="N23" s="151">
        <v>22500000</v>
      </c>
      <c r="O23" s="152"/>
    </row>
    <row r="24" spans="1:15" ht="20.25" customHeight="1">
      <c r="A24" s="47">
        <v>15</v>
      </c>
      <c r="B24" s="13" t="s">
        <v>248</v>
      </c>
      <c r="C24" s="149" t="s">
        <v>249</v>
      </c>
      <c r="D24" s="196" t="s">
        <v>841</v>
      </c>
      <c r="E24" s="153">
        <v>80000</v>
      </c>
      <c r="F24" s="153">
        <v>80000</v>
      </c>
      <c r="G24" s="434">
        <v>23.75</v>
      </c>
      <c r="H24" s="197">
        <v>23.75</v>
      </c>
      <c r="I24" s="151">
        <v>27131690.810000002</v>
      </c>
      <c r="J24" s="151">
        <v>25503389.5</v>
      </c>
      <c r="K24" s="151">
        <v>19000000</v>
      </c>
      <c r="L24" s="151">
        <v>18999800</v>
      </c>
      <c r="M24" s="151">
        <v>474995</v>
      </c>
      <c r="N24" s="151">
        <v>474995</v>
      </c>
      <c r="O24" s="152"/>
    </row>
    <row r="25" spans="1:15" ht="20.25" customHeight="1">
      <c r="A25" s="47">
        <v>16</v>
      </c>
      <c r="B25" s="13" t="s">
        <v>250</v>
      </c>
      <c r="C25" s="149" t="s">
        <v>209</v>
      </c>
      <c r="D25" s="196" t="s">
        <v>244</v>
      </c>
      <c r="E25" s="153">
        <v>40000</v>
      </c>
      <c r="F25" s="153">
        <v>40000</v>
      </c>
      <c r="G25" s="434">
        <v>22.5</v>
      </c>
      <c r="H25" s="197">
        <v>22.5</v>
      </c>
      <c r="I25" s="151">
        <v>47992285.30999997</v>
      </c>
      <c r="J25" s="151">
        <v>49049380.06999998</v>
      </c>
      <c r="K25" s="151">
        <v>9000000</v>
      </c>
      <c r="L25" s="151">
        <v>9000000</v>
      </c>
      <c r="M25" s="151">
        <v>2250000</v>
      </c>
      <c r="N25" s="151">
        <v>2250000</v>
      </c>
      <c r="O25" s="152"/>
    </row>
    <row r="26" spans="1:15" ht="20.25" customHeight="1">
      <c r="A26" s="47">
        <v>17</v>
      </c>
      <c r="B26" s="13" t="s">
        <v>251</v>
      </c>
      <c r="C26" s="149" t="s">
        <v>252</v>
      </c>
      <c r="D26" s="196" t="s">
        <v>841</v>
      </c>
      <c r="E26" s="153">
        <v>160000</v>
      </c>
      <c r="F26" s="153">
        <v>160000</v>
      </c>
      <c r="G26" s="434">
        <v>21</v>
      </c>
      <c r="H26" s="197">
        <v>21</v>
      </c>
      <c r="I26" s="151">
        <v>82499341.05</v>
      </c>
      <c r="J26" s="151">
        <v>88713297.66000001</v>
      </c>
      <c r="K26" s="151">
        <v>33600000</v>
      </c>
      <c r="L26" s="151">
        <v>33600000</v>
      </c>
      <c r="M26" s="151">
        <v>3360000</v>
      </c>
      <c r="N26" s="151">
        <v>672000</v>
      </c>
      <c r="O26" s="152"/>
    </row>
    <row r="27" spans="1:15" ht="20.25" customHeight="1">
      <c r="A27" s="47">
        <v>18</v>
      </c>
      <c r="B27" s="13" t="s">
        <v>232</v>
      </c>
      <c r="C27" s="149" t="s">
        <v>209</v>
      </c>
      <c r="D27" s="196" t="s">
        <v>210</v>
      </c>
      <c r="E27" s="153">
        <v>36000</v>
      </c>
      <c r="F27" s="153">
        <v>36000</v>
      </c>
      <c r="G27" s="434">
        <v>20</v>
      </c>
      <c r="H27" s="197">
        <v>20</v>
      </c>
      <c r="I27" s="151">
        <v>17352056.73</v>
      </c>
      <c r="J27" s="151">
        <v>16998166.12</v>
      </c>
      <c r="K27" s="151">
        <v>7200000</v>
      </c>
      <c r="L27" s="151">
        <v>7200000</v>
      </c>
      <c r="M27" s="151">
        <v>432000</v>
      </c>
      <c r="N27" s="151">
        <v>1008000</v>
      </c>
      <c r="O27" s="152"/>
    </row>
    <row r="28" spans="1:15" ht="20.25" customHeight="1">
      <c r="A28" s="47">
        <v>19</v>
      </c>
      <c r="B28" s="13" t="s">
        <v>253</v>
      </c>
      <c r="C28" s="149" t="s">
        <v>219</v>
      </c>
      <c r="D28" s="196" t="s">
        <v>210</v>
      </c>
      <c r="E28" s="153">
        <v>60000</v>
      </c>
      <c r="F28" s="153">
        <v>60000</v>
      </c>
      <c r="G28" s="434">
        <v>20</v>
      </c>
      <c r="H28" s="197">
        <v>20</v>
      </c>
      <c r="I28" s="151">
        <v>67850571.83</v>
      </c>
      <c r="J28" s="151">
        <v>60321696.14000001</v>
      </c>
      <c r="K28" s="151">
        <v>11625000</v>
      </c>
      <c r="L28" s="151">
        <v>11625000</v>
      </c>
      <c r="M28" s="151">
        <v>3600000</v>
      </c>
      <c r="N28" s="151">
        <v>3600000</v>
      </c>
      <c r="O28" s="152"/>
    </row>
    <row r="29" spans="1:15" ht="20.25" customHeight="1">
      <c r="A29" s="47">
        <v>20</v>
      </c>
      <c r="B29" s="13" t="s">
        <v>254</v>
      </c>
      <c r="C29" s="149" t="s">
        <v>255</v>
      </c>
      <c r="D29" s="196" t="s">
        <v>244</v>
      </c>
      <c r="E29" s="153">
        <v>250000</v>
      </c>
      <c r="F29" s="153">
        <v>250000</v>
      </c>
      <c r="G29" s="434">
        <v>40</v>
      </c>
      <c r="H29" s="197">
        <v>40</v>
      </c>
      <c r="I29" s="151">
        <v>95970933.83</v>
      </c>
      <c r="J29" s="151">
        <f>134596917.22-39715498.24</f>
        <v>94881418.97999999</v>
      </c>
      <c r="K29" s="151">
        <v>100000000</v>
      </c>
      <c r="L29" s="151">
        <f>99999825+175</f>
        <v>100000000</v>
      </c>
      <c r="M29" s="151">
        <v>3000000</v>
      </c>
      <c r="N29" s="151">
        <v>0</v>
      </c>
      <c r="O29" s="152"/>
    </row>
    <row r="30" spans="1:15" ht="20.25" customHeight="1">
      <c r="A30" s="47">
        <v>21</v>
      </c>
      <c r="B30" s="13" t="s">
        <v>256</v>
      </c>
      <c r="C30" s="149" t="s">
        <v>257</v>
      </c>
      <c r="D30" s="196" t="s">
        <v>244</v>
      </c>
      <c r="E30" s="153">
        <v>10000</v>
      </c>
      <c r="F30" s="153">
        <v>10000</v>
      </c>
      <c r="G30" s="434">
        <v>20</v>
      </c>
      <c r="H30" s="197">
        <v>20</v>
      </c>
      <c r="I30" s="155">
        <v>4660849.51</v>
      </c>
      <c r="J30" s="155">
        <v>3811648.3599999994</v>
      </c>
      <c r="K30" s="155">
        <v>2000000</v>
      </c>
      <c r="L30" s="155">
        <v>2000000</v>
      </c>
      <c r="M30" s="155">
        <v>300000</v>
      </c>
      <c r="N30" s="155">
        <v>200000</v>
      </c>
      <c r="O30" s="152"/>
    </row>
    <row r="31" spans="2:15" ht="20.25" customHeight="1">
      <c r="B31" s="138" t="s">
        <v>262</v>
      </c>
      <c r="D31" s="46"/>
      <c r="I31" s="209">
        <f aca="true" t="shared" si="0" ref="I31:N31">SUM(I10:I30)</f>
        <v>9514170490.409998</v>
      </c>
      <c r="J31" s="156">
        <f t="shared" si="0"/>
        <v>8691550621.813799</v>
      </c>
      <c r="K31" s="156">
        <f t="shared" si="0"/>
        <v>1503161371.12</v>
      </c>
      <c r="L31" s="156">
        <f t="shared" si="0"/>
        <v>1487661171.12</v>
      </c>
      <c r="M31" s="156">
        <f t="shared" si="0"/>
        <v>397470847.35</v>
      </c>
      <c r="N31" s="156">
        <f t="shared" si="0"/>
        <v>337653695.98</v>
      </c>
      <c r="O31" s="156"/>
    </row>
    <row r="32" spans="2:15" ht="20.25" customHeight="1">
      <c r="B32" s="157" t="s">
        <v>721</v>
      </c>
      <c r="C32" s="49"/>
      <c r="D32" s="49"/>
      <c r="E32" s="158"/>
      <c r="I32" s="160">
        <v>0</v>
      </c>
      <c r="J32" s="160">
        <v>0</v>
      </c>
      <c r="K32" s="301">
        <v>-30658114.91</v>
      </c>
      <c r="L32" s="159">
        <v>-30658114.91</v>
      </c>
      <c r="M32" s="152">
        <v>0</v>
      </c>
      <c r="N32" s="160">
        <v>0</v>
      </c>
      <c r="O32" s="156"/>
    </row>
    <row r="33" spans="2:15" ht="20.25" customHeight="1" thickBot="1">
      <c r="B33" s="157" t="s">
        <v>804</v>
      </c>
      <c r="C33" s="49"/>
      <c r="D33" s="49"/>
      <c r="E33" s="161"/>
      <c r="I33" s="162">
        <f>I31-I32</f>
        <v>9514170490.409998</v>
      </c>
      <c r="J33" s="162">
        <f>J31-J32</f>
        <v>8691550621.813799</v>
      </c>
      <c r="K33" s="162">
        <f>SUM(K31:K32)</f>
        <v>1472503256.2099998</v>
      </c>
      <c r="L33" s="162">
        <f>L31+L32</f>
        <v>1457003056.2099998</v>
      </c>
      <c r="M33" s="162">
        <f>M31-M32</f>
        <v>397470847.35</v>
      </c>
      <c r="N33" s="162">
        <f>N31-N32</f>
        <v>337653695.98</v>
      </c>
      <c r="O33" s="156"/>
    </row>
    <row r="34" spans="4:15" ht="5.25" customHeight="1" thickTop="1">
      <c r="D34" s="46"/>
      <c r="I34" s="156"/>
      <c r="J34" s="156"/>
      <c r="K34" s="156"/>
      <c r="L34" s="156"/>
      <c r="M34" s="156"/>
      <c r="N34" s="156"/>
      <c r="O34" s="156"/>
    </row>
    <row r="35" ht="19.5" customHeight="1">
      <c r="B35" s="191" t="s">
        <v>86</v>
      </c>
    </row>
    <row r="36" ht="19.5" customHeight="1">
      <c r="A36" s="191" t="s">
        <v>87</v>
      </c>
    </row>
    <row r="37" ht="19.5" customHeight="1">
      <c r="A37" s="191" t="s">
        <v>228</v>
      </c>
    </row>
    <row r="38" ht="20.25" customHeight="1">
      <c r="D38" s="46"/>
    </row>
    <row r="39" ht="20.25" customHeight="1">
      <c r="D39" s="46"/>
    </row>
    <row r="40" ht="20.25" customHeight="1">
      <c r="D40" s="46"/>
    </row>
    <row r="41" ht="20.25" customHeight="1">
      <c r="D41" s="46"/>
    </row>
    <row r="42" ht="20.25" customHeight="1">
      <c r="D42" s="46"/>
    </row>
    <row r="43" ht="20.25" customHeight="1">
      <c r="D43" s="46"/>
    </row>
    <row r="44" ht="20.25" customHeight="1">
      <c r="D44" s="46"/>
    </row>
    <row r="45" ht="20.25" customHeight="1">
      <c r="D45" s="46"/>
    </row>
    <row r="46" ht="20.25" customHeight="1">
      <c r="D46" s="46"/>
    </row>
    <row r="47" ht="20.25" customHeight="1">
      <c r="D47" s="46"/>
    </row>
    <row r="48" ht="20.25" customHeight="1">
      <c r="D48" s="46"/>
    </row>
    <row r="49" ht="20.25" customHeight="1">
      <c r="D49" s="46"/>
    </row>
    <row r="50" ht="20.25" customHeight="1">
      <c r="D50" s="46"/>
    </row>
    <row r="51" ht="20.25" customHeight="1">
      <c r="D51" s="46"/>
    </row>
    <row r="52" ht="20.25" customHeight="1">
      <c r="D52" s="46"/>
    </row>
    <row r="53" ht="20.25" customHeight="1">
      <c r="D53" s="46"/>
    </row>
    <row r="54" ht="20.25" customHeight="1">
      <c r="D54" s="46"/>
    </row>
    <row r="55" ht="20.25" customHeight="1">
      <c r="D55" s="46"/>
    </row>
    <row r="56" ht="20.25" customHeight="1">
      <c r="D56" s="46"/>
    </row>
    <row r="57" ht="20.25" customHeight="1">
      <c r="D57" s="46"/>
    </row>
    <row r="58" ht="20.25" customHeight="1">
      <c r="D58" s="46"/>
    </row>
    <row r="59" ht="20.25" customHeight="1">
      <c r="D59" s="46"/>
    </row>
    <row r="60" ht="20.25" customHeight="1">
      <c r="D60" s="46"/>
    </row>
    <row r="61" ht="20.25" customHeight="1">
      <c r="D61" s="46"/>
    </row>
    <row r="62" ht="20.25" customHeight="1">
      <c r="D62" s="46"/>
    </row>
  </sheetData>
  <sheetProtection/>
  <mergeCells count="16">
    <mergeCell ref="A1:N1"/>
    <mergeCell ref="E5:F5"/>
    <mergeCell ref="G5:H5"/>
    <mergeCell ref="I5:J5"/>
    <mergeCell ref="K5:L5"/>
    <mergeCell ref="M5:N5"/>
    <mergeCell ref="M6:N6"/>
    <mergeCell ref="E7:F7"/>
    <mergeCell ref="G7:H7"/>
    <mergeCell ref="I7:J7"/>
    <mergeCell ref="K7:L7"/>
    <mergeCell ref="M7:N7"/>
    <mergeCell ref="E6:F6"/>
    <mergeCell ref="G6:H6"/>
    <mergeCell ref="I6:J6"/>
    <mergeCell ref="K6:L6"/>
  </mergeCells>
  <printOptions/>
  <pageMargins left="0.57" right="0.17" top="0.48" bottom="0.11811023622047245" header="0.15748031496062992" footer="0.11811023622047245"/>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sheetPr>
    <tabColor rgb="FFFFC000"/>
  </sheetPr>
  <dimension ref="A1:J80"/>
  <sheetViews>
    <sheetView zoomScale="90" zoomScaleNormal="90" zoomScaleSheetLayoutView="90" zoomScalePageLayoutView="0" workbookViewId="0" topLeftCell="A13">
      <selection activeCell="B8" sqref="B8"/>
    </sheetView>
  </sheetViews>
  <sheetFormatPr defaultColWidth="9.140625" defaultRowHeight="34.5" customHeight="1"/>
  <cols>
    <col min="1" max="1" width="4.57421875" style="98" customWidth="1"/>
    <col min="2" max="2" width="23.00390625" style="98" customWidth="1"/>
    <col min="3" max="3" width="10.00390625" style="98" customWidth="1"/>
    <col min="4" max="4" width="9.8515625" style="98" customWidth="1"/>
    <col min="5" max="5" width="9.7109375" style="98" bestFit="1" customWidth="1"/>
    <col min="6" max="6" width="10.00390625" style="98" customWidth="1"/>
    <col min="7" max="7" width="17.140625" style="98" bestFit="1" customWidth="1"/>
    <col min="8" max="8" width="3.421875" style="98" customWidth="1"/>
    <col min="9" max="9" width="17.57421875" style="98" customWidth="1"/>
    <col min="10" max="10" width="1.421875" style="98" customWidth="1"/>
    <col min="11" max="11" width="9.140625" style="98" customWidth="1"/>
    <col min="12" max="19" width="0" style="98" hidden="1" customWidth="1"/>
    <col min="20" max="16384" width="9.140625" style="98" customWidth="1"/>
  </cols>
  <sheetData>
    <row r="1" spans="1:10" ht="34.5" customHeight="1">
      <c r="A1" s="521" t="s">
        <v>771</v>
      </c>
      <c r="B1" s="521"/>
      <c r="C1" s="521"/>
      <c r="D1" s="521"/>
      <c r="E1" s="521"/>
      <c r="F1" s="521"/>
      <c r="G1" s="521"/>
      <c r="H1" s="521"/>
      <c r="I1" s="521"/>
      <c r="J1" s="97"/>
    </row>
    <row r="2" spans="1:10" ht="34.5" customHeight="1">
      <c r="A2" s="99"/>
      <c r="B2" s="99"/>
      <c r="C2" s="99"/>
      <c r="D2" s="99"/>
      <c r="E2" s="99"/>
      <c r="F2" s="99"/>
      <c r="G2" s="99"/>
      <c r="H2" s="99"/>
      <c r="I2" s="99"/>
      <c r="J2" s="99"/>
    </row>
    <row r="3" spans="1:10" s="102" customFormat="1" ht="34.5" customHeight="1">
      <c r="A3" s="100" t="s">
        <v>314</v>
      </c>
      <c r="B3" s="101"/>
      <c r="C3" s="101"/>
      <c r="D3" s="101"/>
      <c r="E3" s="101"/>
      <c r="F3" s="101"/>
      <c r="G3" s="101"/>
      <c r="H3" s="101"/>
      <c r="I3" s="101"/>
      <c r="J3" s="210"/>
    </row>
    <row r="4" spans="1:10" s="102" customFormat="1" ht="34.5" customHeight="1">
      <c r="A4" s="100"/>
      <c r="B4" s="101" t="s">
        <v>765</v>
      </c>
      <c r="C4" s="101"/>
      <c r="D4" s="101"/>
      <c r="E4" s="101"/>
      <c r="F4" s="101"/>
      <c r="G4" s="101"/>
      <c r="H4" s="101"/>
      <c r="I4" s="101"/>
      <c r="J4" s="210"/>
    </row>
    <row r="5" spans="1:10" s="102" customFormat="1" ht="34.5" customHeight="1">
      <c r="A5" s="100"/>
      <c r="B5" s="101" t="s">
        <v>764</v>
      </c>
      <c r="C5" s="101"/>
      <c r="D5" s="101"/>
      <c r="E5" s="101"/>
      <c r="F5" s="101"/>
      <c r="G5" s="101"/>
      <c r="H5" s="101"/>
      <c r="I5" s="101"/>
      <c r="J5" s="210"/>
    </row>
    <row r="6" spans="1:10" s="102" customFormat="1" ht="34.5" customHeight="1">
      <c r="A6" s="100"/>
      <c r="B6" s="101" t="s">
        <v>763</v>
      </c>
      <c r="C6" s="101"/>
      <c r="D6" s="101"/>
      <c r="E6" s="101"/>
      <c r="F6" s="101"/>
      <c r="G6" s="101"/>
      <c r="H6" s="101"/>
      <c r="I6" s="101"/>
      <c r="J6" s="210"/>
    </row>
    <row r="7" spans="1:10" s="102" customFormat="1" ht="34.5" customHeight="1">
      <c r="A7" s="100"/>
      <c r="B7" s="101" t="s">
        <v>485</v>
      </c>
      <c r="C7" s="101"/>
      <c r="D7" s="101"/>
      <c r="E7" s="101"/>
      <c r="F7" s="101"/>
      <c r="G7" s="101"/>
      <c r="H7" s="101"/>
      <c r="I7" s="101"/>
      <c r="J7" s="210"/>
    </row>
    <row r="8" spans="1:10" s="102" customFormat="1" ht="34.5" customHeight="1">
      <c r="A8" s="100"/>
      <c r="B8" s="101" t="s">
        <v>311</v>
      </c>
      <c r="C8" s="101"/>
      <c r="D8" s="101"/>
      <c r="E8" s="101"/>
      <c r="F8" s="101"/>
      <c r="G8" s="101"/>
      <c r="H8" s="101"/>
      <c r="I8" s="101"/>
      <c r="J8" s="210"/>
    </row>
    <row r="9" spans="1:10" s="102" customFormat="1" ht="34.5" customHeight="1">
      <c r="A9" s="100"/>
      <c r="B9" s="101"/>
      <c r="C9" s="101"/>
      <c r="D9" s="101"/>
      <c r="E9" s="101"/>
      <c r="F9" s="101"/>
      <c r="G9" s="101"/>
      <c r="H9" s="101"/>
      <c r="I9" s="103" t="s">
        <v>312</v>
      </c>
      <c r="J9" s="101"/>
    </row>
    <row r="10" spans="1:9" s="102" customFormat="1" ht="34.5" customHeight="1">
      <c r="A10" s="100"/>
      <c r="C10" s="104" t="s">
        <v>313</v>
      </c>
      <c r="D10" s="104"/>
      <c r="E10" s="104"/>
      <c r="F10" s="101"/>
      <c r="G10" s="457" t="s">
        <v>2</v>
      </c>
      <c r="H10" s="101"/>
      <c r="I10" s="105" t="s">
        <v>889</v>
      </c>
    </row>
    <row r="11" spans="1:10" s="102" customFormat="1" ht="34.5" customHeight="1">
      <c r="A11" s="100"/>
      <c r="B11" s="101"/>
      <c r="C11" s="494" t="s">
        <v>208</v>
      </c>
      <c r="D11" s="101"/>
      <c r="E11" s="101"/>
      <c r="F11" s="101"/>
      <c r="G11" s="435">
        <v>496686432</v>
      </c>
      <c r="H11" s="212"/>
      <c r="I11" s="211">
        <v>502330596</v>
      </c>
      <c r="J11" s="108"/>
    </row>
    <row r="12" spans="1:10" s="102" customFormat="1" ht="34.5" customHeight="1">
      <c r="A12" s="100"/>
      <c r="C12" s="494" t="s">
        <v>211</v>
      </c>
      <c r="D12" s="101"/>
      <c r="E12" s="101"/>
      <c r="F12" s="101"/>
      <c r="G12" s="302">
        <v>4006133640</v>
      </c>
      <c r="H12" s="212"/>
      <c r="I12" s="213">
        <v>2678610924</v>
      </c>
      <c r="J12" s="108"/>
    </row>
    <row r="13" spans="1:10" s="102" customFormat="1" ht="34.5" customHeight="1">
      <c r="A13" s="100"/>
      <c r="B13" s="101"/>
      <c r="C13" s="494" t="s">
        <v>213</v>
      </c>
      <c r="D13" s="101"/>
      <c r="E13" s="101"/>
      <c r="F13" s="101"/>
      <c r="G13" s="302">
        <v>1103415625</v>
      </c>
      <c r="H13" s="212"/>
      <c r="I13" s="213">
        <v>963096875</v>
      </c>
      <c r="J13" s="108"/>
    </row>
    <row r="14" spans="1:10" s="102" customFormat="1" ht="34.5" customHeight="1">
      <c r="A14" s="100"/>
      <c r="B14" s="101"/>
      <c r="C14" s="494" t="s">
        <v>215</v>
      </c>
      <c r="D14" s="101"/>
      <c r="E14" s="101"/>
      <c r="F14" s="101"/>
      <c r="G14" s="302">
        <v>1740953672.5</v>
      </c>
      <c r="H14" s="212"/>
      <c r="I14" s="213">
        <v>1248230935</v>
      </c>
      <c r="J14" s="108"/>
    </row>
    <row r="15" spans="1:10" s="102" customFormat="1" ht="34.5" customHeight="1">
      <c r="A15" s="100"/>
      <c r="B15" s="101"/>
      <c r="C15" s="494" t="s">
        <v>217</v>
      </c>
      <c r="D15" s="101"/>
      <c r="E15" s="101"/>
      <c r="F15" s="101"/>
      <c r="G15" s="464">
        <v>2617439330</v>
      </c>
      <c r="H15" s="212"/>
      <c r="I15" s="213">
        <v>2505033960</v>
      </c>
      <c r="J15" s="108"/>
    </row>
    <row r="16" spans="1:10" s="102" customFormat="1" ht="34.5" customHeight="1" thickBot="1">
      <c r="A16" s="100"/>
      <c r="B16" s="101"/>
      <c r="C16" s="101"/>
      <c r="D16" s="109" t="s">
        <v>262</v>
      </c>
      <c r="E16" s="101"/>
      <c r="F16" s="101"/>
      <c r="G16" s="214">
        <f>SUM(G11:G15)</f>
        <v>9964628699.5</v>
      </c>
      <c r="H16" s="212"/>
      <c r="I16" s="214">
        <f>SUM(I11:I15)</f>
        <v>7897303290</v>
      </c>
      <c r="J16" s="108"/>
    </row>
    <row r="17" spans="1:10" s="102" customFormat="1" ht="34.5" customHeight="1" thickTop="1">
      <c r="A17" s="100"/>
      <c r="B17" s="101"/>
      <c r="C17" s="101"/>
      <c r="D17" s="101"/>
      <c r="E17" s="101"/>
      <c r="F17" s="101"/>
      <c r="G17" s="101"/>
      <c r="H17" s="101"/>
      <c r="I17" s="101"/>
      <c r="J17" s="210"/>
    </row>
    <row r="18" spans="1:10" s="102" customFormat="1" ht="34.5" customHeight="1">
      <c r="A18" s="100"/>
      <c r="B18" s="101"/>
      <c r="C18" s="101"/>
      <c r="D18" s="101"/>
      <c r="E18" s="101"/>
      <c r="F18" s="101"/>
      <c r="G18" s="101"/>
      <c r="H18" s="101"/>
      <c r="I18" s="101"/>
      <c r="J18" s="210"/>
    </row>
    <row r="19" spans="1:10" s="102" customFormat="1" ht="34.5" customHeight="1">
      <c r="A19" s="100"/>
      <c r="B19" s="101"/>
      <c r="C19" s="101"/>
      <c r="D19" s="101"/>
      <c r="E19" s="101"/>
      <c r="F19" s="101"/>
      <c r="G19" s="101"/>
      <c r="H19" s="101"/>
      <c r="I19" s="101"/>
      <c r="J19" s="210"/>
    </row>
    <row r="20" spans="1:10" s="102" customFormat="1" ht="34.5" customHeight="1">
      <c r="A20" s="100"/>
      <c r="B20" s="101"/>
      <c r="C20" s="101"/>
      <c r="D20" s="101"/>
      <c r="E20" s="101"/>
      <c r="F20" s="101"/>
      <c r="G20" s="101"/>
      <c r="H20" s="101"/>
      <c r="I20" s="101"/>
      <c r="J20" s="210"/>
    </row>
    <row r="21" spans="1:10" s="102" customFormat="1" ht="34.5" customHeight="1">
      <c r="A21" s="100"/>
      <c r="B21" s="101"/>
      <c r="C21" s="101"/>
      <c r="D21" s="101"/>
      <c r="E21" s="101"/>
      <c r="F21" s="101"/>
      <c r="G21" s="101"/>
      <c r="H21" s="101"/>
      <c r="I21" s="101"/>
      <c r="J21" s="210"/>
    </row>
    <row r="22" spans="2:10" s="102" customFormat="1" ht="34.5" customHeight="1">
      <c r="B22" s="101"/>
      <c r="C22" s="101"/>
      <c r="D22" s="101"/>
      <c r="E22" s="101"/>
      <c r="F22" s="101"/>
      <c r="G22" s="101"/>
      <c r="H22" s="101"/>
      <c r="I22" s="101"/>
      <c r="J22" s="210"/>
    </row>
    <row r="23" spans="1:10" s="102" customFormat="1" ht="34.5" customHeight="1">
      <c r="A23" s="100"/>
      <c r="B23" s="101"/>
      <c r="C23" s="101"/>
      <c r="D23" s="101"/>
      <c r="E23" s="101"/>
      <c r="F23" s="101"/>
      <c r="G23" s="101"/>
      <c r="H23" s="101"/>
      <c r="I23" s="101"/>
      <c r="J23" s="210"/>
    </row>
    <row r="24" spans="1:10" s="102" customFormat="1" ht="34.5" customHeight="1">
      <c r="A24" s="100"/>
      <c r="B24" s="101"/>
      <c r="C24" s="101"/>
      <c r="D24" s="101"/>
      <c r="E24" s="101"/>
      <c r="F24" s="101"/>
      <c r="G24" s="101"/>
      <c r="H24" s="101"/>
      <c r="I24" s="101"/>
      <c r="J24" s="210"/>
    </row>
    <row r="25" spans="1:10" s="102" customFormat="1" ht="34.5" customHeight="1">
      <c r="A25" s="100"/>
      <c r="B25" s="101"/>
      <c r="C25" s="101"/>
      <c r="D25" s="101"/>
      <c r="E25" s="101"/>
      <c r="F25" s="101"/>
      <c r="G25" s="101"/>
      <c r="H25" s="101"/>
      <c r="I25" s="101"/>
      <c r="J25" s="210"/>
    </row>
    <row r="26" spans="1:10" s="102" customFormat="1" ht="34.5" customHeight="1">
      <c r="A26" s="55"/>
      <c r="B26" s="101"/>
      <c r="C26" s="101"/>
      <c r="D26" s="101"/>
      <c r="E26" s="101"/>
      <c r="F26" s="101"/>
      <c r="G26" s="101"/>
      <c r="H26" s="101"/>
      <c r="I26" s="101"/>
      <c r="J26" s="210"/>
    </row>
    <row r="27" spans="1:10" s="102" customFormat="1" ht="34.5" customHeight="1">
      <c r="A27" s="100"/>
      <c r="B27" s="101"/>
      <c r="C27" s="101"/>
      <c r="D27" s="101"/>
      <c r="E27" s="101"/>
      <c r="F27" s="101"/>
      <c r="G27" s="101"/>
      <c r="H27" s="101"/>
      <c r="I27" s="101"/>
      <c r="J27" s="210"/>
    </row>
    <row r="28" spans="1:10" s="102" customFormat="1" ht="34.5" customHeight="1">
      <c r="A28" s="100"/>
      <c r="B28" s="101"/>
      <c r="C28" s="101"/>
      <c r="D28" s="101"/>
      <c r="E28" s="101"/>
      <c r="F28" s="101"/>
      <c r="G28" s="101"/>
      <c r="H28" s="101"/>
      <c r="I28" s="101"/>
      <c r="J28" s="210"/>
    </row>
    <row r="29" spans="1:10" s="102" customFormat="1" ht="34.5" customHeight="1">
      <c r="A29" s="100"/>
      <c r="B29" s="101"/>
      <c r="C29" s="101"/>
      <c r="D29" s="101"/>
      <c r="E29" s="101"/>
      <c r="F29" s="101"/>
      <c r="G29" s="101"/>
      <c r="H29" s="101"/>
      <c r="I29" s="101"/>
      <c r="J29" s="210"/>
    </row>
    <row r="30" spans="1:10" s="102" customFormat="1" ht="34.5" customHeight="1">
      <c r="A30" s="100"/>
      <c r="B30" s="101"/>
      <c r="C30" s="101"/>
      <c r="D30" s="101"/>
      <c r="E30" s="101"/>
      <c r="F30" s="101"/>
      <c r="G30" s="101"/>
      <c r="H30" s="101"/>
      <c r="I30" s="101"/>
      <c r="J30" s="210"/>
    </row>
    <row r="31" spans="1:10" s="102" customFormat="1" ht="34.5" customHeight="1">
      <c r="A31" s="100"/>
      <c r="B31" s="101"/>
      <c r="C31" s="101"/>
      <c r="D31" s="101"/>
      <c r="E31" s="101"/>
      <c r="F31" s="101"/>
      <c r="G31" s="101"/>
      <c r="H31" s="101"/>
      <c r="I31" s="101"/>
      <c r="J31" s="210"/>
    </row>
    <row r="32" spans="1:10" s="102" customFormat="1" ht="34.5" customHeight="1">
      <c r="A32" s="100"/>
      <c r="B32" s="101"/>
      <c r="C32" s="101"/>
      <c r="D32" s="101"/>
      <c r="E32" s="101"/>
      <c r="F32" s="101"/>
      <c r="G32" s="101"/>
      <c r="H32" s="101"/>
      <c r="I32" s="101"/>
      <c r="J32" s="210"/>
    </row>
    <row r="33" spans="1:10" s="102" customFormat="1" ht="34.5" customHeight="1">
      <c r="A33" s="100"/>
      <c r="B33" s="101"/>
      <c r="C33" s="101"/>
      <c r="D33" s="101"/>
      <c r="E33" s="101"/>
      <c r="F33" s="101"/>
      <c r="G33" s="101"/>
      <c r="H33" s="101"/>
      <c r="I33" s="101"/>
      <c r="J33" s="210"/>
    </row>
    <row r="34" spans="1:10" s="102" customFormat="1" ht="34.5" customHeight="1">
      <c r="A34" s="100"/>
      <c r="B34" s="101"/>
      <c r="C34" s="101"/>
      <c r="D34" s="101"/>
      <c r="E34" s="101"/>
      <c r="F34" s="101"/>
      <c r="G34" s="101"/>
      <c r="H34" s="101"/>
      <c r="I34" s="101"/>
      <c r="J34" s="210"/>
    </row>
    <row r="35" spans="1:10" s="102" customFormat="1" ht="34.5" customHeight="1">
      <c r="A35" s="100"/>
      <c r="B35" s="101"/>
      <c r="C35" s="101"/>
      <c r="D35" s="101"/>
      <c r="E35" s="101"/>
      <c r="F35" s="101"/>
      <c r="G35" s="101"/>
      <c r="H35" s="101"/>
      <c r="I35" s="101"/>
      <c r="J35" s="210"/>
    </row>
    <row r="36" spans="1:10" s="102" customFormat="1" ht="34.5" customHeight="1">
      <c r="A36" s="100"/>
      <c r="B36" s="101"/>
      <c r="C36" s="101"/>
      <c r="D36" s="101"/>
      <c r="E36" s="101"/>
      <c r="F36" s="101"/>
      <c r="G36" s="101"/>
      <c r="H36" s="101"/>
      <c r="I36" s="101"/>
      <c r="J36" s="210"/>
    </row>
    <row r="37" spans="1:10" s="102" customFormat="1" ht="34.5" customHeight="1">
      <c r="A37" s="100"/>
      <c r="B37" s="101"/>
      <c r="C37" s="101"/>
      <c r="D37" s="101"/>
      <c r="E37" s="101"/>
      <c r="F37" s="101"/>
      <c r="G37" s="101"/>
      <c r="H37" s="101"/>
      <c r="I37" s="101"/>
      <c r="J37" s="210"/>
    </row>
    <row r="38" spans="1:10" s="102" customFormat="1" ht="34.5" customHeight="1">
      <c r="A38" s="100"/>
      <c r="B38" s="101"/>
      <c r="C38" s="101"/>
      <c r="D38" s="101"/>
      <c r="E38" s="101"/>
      <c r="F38" s="101"/>
      <c r="G38" s="101"/>
      <c r="H38" s="101"/>
      <c r="I38" s="101"/>
      <c r="J38" s="210"/>
    </row>
    <row r="39" spans="1:10" s="102" customFormat="1" ht="34.5" customHeight="1">
      <c r="A39" s="100"/>
      <c r="B39" s="101"/>
      <c r="C39" s="101"/>
      <c r="D39" s="101"/>
      <c r="E39" s="101"/>
      <c r="F39" s="101"/>
      <c r="G39" s="101"/>
      <c r="H39" s="101"/>
      <c r="I39" s="101"/>
      <c r="J39" s="210"/>
    </row>
    <row r="40" spans="1:10" s="102" customFormat="1" ht="34.5" customHeight="1">
      <c r="A40" s="100"/>
      <c r="B40" s="101"/>
      <c r="C40" s="101"/>
      <c r="D40" s="101"/>
      <c r="E40" s="101"/>
      <c r="F40" s="101"/>
      <c r="G40" s="101"/>
      <c r="H40" s="101"/>
      <c r="I40" s="101"/>
      <c r="J40" s="210"/>
    </row>
    <row r="41" spans="1:10" s="102" customFormat="1" ht="34.5" customHeight="1">
      <c r="A41" s="100"/>
      <c r="B41" s="101"/>
      <c r="C41" s="101"/>
      <c r="D41" s="101"/>
      <c r="E41" s="101"/>
      <c r="F41" s="101"/>
      <c r="G41" s="101"/>
      <c r="H41" s="101"/>
      <c r="I41" s="101"/>
      <c r="J41" s="210"/>
    </row>
    <row r="42" spans="1:10" s="102" customFormat="1" ht="34.5" customHeight="1">
      <c r="A42" s="100"/>
      <c r="B42" s="101"/>
      <c r="C42" s="101"/>
      <c r="D42" s="101"/>
      <c r="E42" s="101"/>
      <c r="F42" s="101"/>
      <c r="G42" s="101"/>
      <c r="H42" s="101"/>
      <c r="I42" s="101"/>
      <c r="J42" s="210"/>
    </row>
    <row r="43" spans="1:10" s="102" customFormat="1" ht="34.5" customHeight="1">
      <c r="A43" s="100"/>
      <c r="B43" s="101"/>
      <c r="C43" s="101"/>
      <c r="D43" s="101"/>
      <c r="E43" s="101"/>
      <c r="F43" s="101"/>
      <c r="G43" s="101"/>
      <c r="H43" s="101"/>
      <c r="I43" s="101"/>
      <c r="J43" s="210"/>
    </row>
    <row r="44" spans="1:10" s="102" customFormat="1" ht="34.5" customHeight="1">
      <c r="A44" s="100"/>
      <c r="B44" s="101"/>
      <c r="C44" s="101"/>
      <c r="D44" s="101"/>
      <c r="E44" s="101"/>
      <c r="F44" s="101"/>
      <c r="G44" s="101"/>
      <c r="H44" s="101"/>
      <c r="I44" s="101"/>
      <c r="J44" s="210"/>
    </row>
    <row r="45" spans="1:10" s="102" customFormat="1" ht="34.5" customHeight="1">
      <c r="A45" s="100"/>
      <c r="B45" s="101"/>
      <c r="C45" s="101"/>
      <c r="D45" s="101"/>
      <c r="E45" s="101"/>
      <c r="F45" s="101"/>
      <c r="G45" s="101"/>
      <c r="H45" s="101"/>
      <c r="I45" s="101"/>
      <c r="J45" s="210"/>
    </row>
    <row r="46" spans="1:10" s="102" customFormat="1" ht="34.5" customHeight="1">
      <c r="A46" s="100"/>
      <c r="B46" s="101"/>
      <c r="C46" s="101"/>
      <c r="D46" s="101"/>
      <c r="E46" s="101"/>
      <c r="F46" s="101"/>
      <c r="G46" s="101"/>
      <c r="H46" s="101"/>
      <c r="I46" s="101"/>
      <c r="J46" s="210"/>
    </row>
    <row r="47" spans="1:10" s="102" customFormat="1" ht="34.5" customHeight="1">
      <c r="A47" s="100"/>
      <c r="B47" s="101"/>
      <c r="C47" s="101"/>
      <c r="D47" s="101"/>
      <c r="E47" s="101"/>
      <c r="F47" s="101"/>
      <c r="G47" s="101"/>
      <c r="H47" s="101"/>
      <c r="I47" s="101"/>
      <c r="J47" s="210"/>
    </row>
    <row r="48" spans="1:10" s="102" customFormat="1" ht="34.5" customHeight="1">
      <c r="A48" s="100"/>
      <c r="B48" s="101"/>
      <c r="C48" s="101"/>
      <c r="D48" s="101"/>
      <c r="E48" s="101"/>
      <c r="F48" s="101"/>
      <c r="G48" s="101"/>
      <c r="H48" s="101"/>
      <c r="I48" s="101"/>
      <c r="J48" s="210"/>
    </row>
    <row r="49" spans="1:10" s="102" customFormat="1" ht="34.5" customHeight="1">
      <c r="A49" s="100"/>
      <c r="B49" s="101"/>
      <c r="C49" s="101"/>
      <c r="D49" s="101"/>
      <c r="E49" s="101"/>
      <c r="F49" s="101"/>
      <c r="G49" s="101"/>
      <c r="H49" s="101"/>
      <c r="I49" s="101"/>
      <c r="J49" s="210"/>
    </row>
    <row r="50" spans="1:10" s="102" customFormat="1" ht="34.5" customHeight="1">
      <c r="A50" s="100"/>
      <c r="B50" s="101"/>
      <c r="C50" s="101"/>
      <c r="D50" s="101"/>
      <c r="E50" s="101"/>
      <c r="F50" s="101"/>
      <c r="G50" s="101"/>
      <c r="H50" s="101"/>
      <c r="I50" s="101"/>
      <c r="J50" s="210"/>
    </row>
    <row r="51" spans="1:10" s="102" customFormat="1" ht="34.5" customHeight="1">
      <c r="A51" s="100"/>
      <c r="B51" s="101"/>
      <c r="C51" s="101"/>
      <c r="D51" s="101"/>
      <c r="E51" s="101"/>
      <c r="F51" s="101"/>
      <c r="G51" s="101"/>
      <c r="H51" s="101"/>
      <c r="I51" s="101"/>
      <c r="J51" s="210"/>
    </row>
    <row r="52" spans="1:10" s="102" customFormat="1" ht="34.5" customHeight="1">
      <c r="A52" s="100"/>
      <c r="B52" s="101"/>
      <c r="C52" s="101"/>
      <c r="D52" s="101"/>
      <c r="E52" s="101"/>
      <c r="F52" s="101"/>
      <c r="G52" s="101"/>
      <c r="H52" s="101"/>
      <c r="I52" s="101"/>
      <c r="J52" s="210"/>
    </row>
    <row r="53" spans="1:10" s="102" customFormat="1" ht="34.5" customHeight="1">
      <c r="A53" s="100"/>
      <c r="B53" s="101"/>
      <c r="C53" s="101"/>
      <c r="D53" s="101"/>
      <c r="E53" s="101"/>
      <c r="F53" s="101"/>
      <c r="G53" s="101"/>
      <c r="H53" s="101"/>
      <c r="I53" s="101"/>
      <c r="J53" s="210"/>
    </row>
    <row r="54" spans="1:10" s="102" customFormat="1" ht="34.5" customHeight="1">
      <c r="A54" s="100"/>
      <c r="B54" s="101"/>
      <c r="C54" s="101"/>
      <c r="D54" s="101"/>
      <c r="E54" s="101"/>
      <c r="F54" s="101"/>
      <c r="G54" s="101"/>
      <c r="H54" s="101"/>
      <c r="I54" s="101"/>
      <c r="J54" s="210"/>
    </row>
    <row r="55" spans="1:10" s="102" customFormat="1" ht="34.5" customHeight="1">
      <c r="A55" s="100"/>
      <c r="B55" s="101"/>
      <c r="C55" s="101"/>
      <c r="D55" s="101"/>
      <c r="E55" s="101"/>
      <c r="F55" s="101"/>
      <c r="G55" s="101"/>
      <c r="H55" s="101"/>
      <c r="I55" s="101"/>
      <c r="J55" s="210"/>
    </row>
    <row r="56" spans="1:10" s="102" customFormat="1" ht="34.5" customHeight="1">
      <c r="A56" s="100"/>
      <c r="B56" s="101"/>
      <c r="C56" s="101"/>
      <c r="D56" s="101"/>
      <c r="E56" s="101"/>
      <c r="F56" s="101"/>
      <c r="G56" s="101"/>
      <c r="H56" s="101"/>
      <c r="I56" s="101"/>
      <c r="J56" s="210"/>
    </row>
    <row r="57" spans="1:10" s="102" customFormat="1" ht="34.5" customHeight="1">
      <c r="A57" s="100"/>
      <c r="B57" s="101"/>
      <c r="C57" s="101"/>
      <c r="D57" s="101"/>
      <c r="E57" s="101"/>
      <c r="F57" s="101"/>
      <c r="G57" s="101"/>
      <c r="H57" s="101"/>
      <c r="I57" s="101"/>
      <c r="J57" s="210"/>
    </row>
    <row r="58" spans="1:10" s="102" customFormat="1" ht="34.5" customHeight="1">
      <c r="A58" s="100"/>
      <c r="B58" s="101"/>
      <c r="C58" s="101"/>
      <c r="D58" s="101"/>
      <c r="E58" s="101"/>
      <c r="F58" s="101"/>
      <c r="G58" s="101"/>
      <c r="H58" s="101"/>
      <c r="I58" s="101"/>
      <c r="J58" s="210"/>
    </row>
    <row r="59" spans="1:10" s="102" customFormat="1" ht="34.5" customHeight="1">
      <c r="A59" s="100"/>
      <c r="B59" s="101"/>
      <c r="C59" s="101"/>
      <c r="D59" s="101"/>
      <c r="E59" s="101"/>
      <c r="F59" s="101"/>
      <c r="G59" s="101"/>
      <c r="H59" s="101"/>
      <c r="I59" s="101"/>
      <c r="J59" s="210"/>
    </row>
    <row r="60" spans="1:10" s="102" customFormat="1" ht="34.5" customHeight="1">
      <c r="A60" s="100"/>
      <c r="B60" s="101"/>
      <c r="C60" s="101"/>
      <c r="D60" s="101"/>
      <c r="E60" s="101"/>
      <c r="F60" s="101"/>
      <c r="G60" s="101"/>
      <c r="H60" s="101"/>
      <c r="I60" s="101"/>
      <c r="J60" s="210"/>
    </row>
    <row r="61" spans="1:10" s="102" customFormat="1" ht="34.5" customHeight="1">
      <c r="A61" s="100"/>
      <c r="B61" s="101"/>
      <c r="C61" s="101"/>
      <c r="D61" s="101"/>
      <c r="E61" s="101"/>
      <c r="F61" s="101"/>
      <c r="G61" s="101"/>
      <c r="H61" s="101"/>
      <c r="I61" s="101"/>
      <c r="J61" s="210"/>
    </row>
    <row r="62" spans="1:10" s="102" customFormat="1" ht="34.5" customHeight="1">
      <c r="A62" s="100"/>
      <c r="B62" s="101"/>
      <c r="C62" s="101"/>
      <c r="D62" s="101"/>
      <c r="E62" s="101"/>
      <c r="F62" s="101"/>
      <c r="G62" s="101"/>
      <c r="H62" s="101"/>
      <c r="I62" s="101"/>
      <c r="J62" s="210"/>
    </row>
    <row r="63" spans="1:10" s="102" customFormat="1" ht="34.5" customHeight="1">
      <c r="A63" s="100"/>
      <c r="B63" s="101"/>
      <c r="C63" s="101"/>
      <c r="D63" s="101"/>
      <c r="E63" s="101"/>
      <c r="F63" s="101"/>
      <c r="G63" s="101"/>
      <c r="H63" s="101"/>
      <c r="I63" s="101"/>
      <c r="J63" s="210"/>
    </row>
    <row r="64" spans="1:10" s="102" customFormat="1" ht="34.5" customHeight="1">
      <c r="A64" s="100"/>
      <c r="B64" s="101"/>
      <c r="C64" s="101"/>
      <c r="D64" s="101"/>
      <c r="E64" s="101"/>
      <c r="F64" s="101"/>
      <c r="G64" s="101"/>
      <c r="H64" s="101"/>
      <c r="I64" s="101"/>
      <c r="J64" s="210"/>
    </row>
    <row r="65" spans="1:10" s="102" customFormat="1" ht="34.5" customHeight="1">
      <c r="A65" s="100"/>
      <c r="B65" s="101"/>
      <c r="C65" s="101"/>
      <c r="D65" s="101"/>
      <c r="E65" s="101"/>
      <c r="F65" s="101"/>
      <c r="G65" s="101"/>
      <c r="H65" s="101"/>
      <c r="I65" s="101"/>
      <c r="J65" s="210"/>
    </row>
    <row r="66" spans="1:10" s="102" customFormat="1" ht="34.5" customHeight="1">
      <c r="A66" s="100"/>
      <c r="B66" s="101"/>
      <c r="C66" s="101"/>
      <c r="D66" s="101"/>
      <c r="E66" s="101"/>
      <c r="F66" s="101"/>
      <c r="G66" s="101"/>
      <c r="H66" s="101"/>
      <c r="I66" s="101"/>
      <c r="J66" s="210"/>
    </row>
    <row r="67" spans="1:10" s="102" customFormat="1" ht="34.5" customHeight="1">
      <c r="A67" s="100"/>
      <c r="B67" s="101"/>
      <c r="C67" s="101"/>
      <c r="D67" s="101"/>
      <c r="E67" s="101"/>
      <c r="F67" s="101"/>
      <c r="G67" s="101"/>
      <c r="H67" s="101"/>
      <c r="I67" s="101"/>
      <c r="J67" s="210"/>
    </row>
    <row r="68" spans="1:10" s="102" customFormat="1" ht="34.5" customHeight="1">
      <c r="A68" s="100"/>
      <c r="B68" s="101"/>
      <c r="C68" s="101"/>
      <c r="D68" s="101"/>
      <c r="E68" s="101"/>
      <c r="F68" s="101"/>
      <c r="G68" s="101"/>
      <c r="H68" s="101"/>
      <c r="I68" s="101"/>
      <c r="J68" s="210"/>
    </row>
    <row r="69" spans="1:10" s="102" customFormat="1" ht="34.5" customHeight="1">
      <c r="A69" s="100"/>
      <c r="B69" s="101"/>
      <c r="C69" s="101"/>
      <c r="D69" s="101"/>
      <c r="E69" s="101"/>
      <c r="F69" s="101"/>
      <c r="G69" s="101"/>
      <c r="H69" s="101"/>
      <c r="I69" s="101"/>
      <c r="J69" s="210"/>
    </row>
    <row r="70" spans="1:10" s="102" customFormat="1" ht="34.5" customHeight="1">
      <c r="A70" s="100"/>
      <c r="B70" s="101"/>
      <c r="C70" s="101"/>
      <c r="D70" s="101"/>
      <c r="E70" s="101"/>
      <c r="F70" s="101"/>
      <c r="G70" s="101"/>
      <c r="H70" s="101"/>
      <c r="I70" s="101"/>
      <c r="J70" s="210"/>
    </row>
    <row r="71" spans="1:10" s="102" customFormat="1" ht="34.5" customHeight="1">
      <c r="A71" s="100"/>
      <c r="B71" s="101"/>
      <c r="C71" s="101"/>
      <c r="D71" s="101"/>
      <c r="E71" s="101"/>
      <c r="F71" s="101"/>
      <c r="G71" s="101"/>
      <c r="H71" s="101"/>
      <c r="I71" s="101"/>
      <c r="J71" s="210"/>
    </row>
    <row r="72" spans="1:10" s="102" customFormat="1" ht="34.5" customHeight="1">
      <c r="A72" s="100"/>
      <c r="B72" s="101"/>
      <c r="C72" s="101"/>
      <c r="D72" s="101"/>
      <c r="E72" s="101"/>
      <c r="F72" s="101"/>
      <c r="G72" s="101"/>
      <c r="H72" s="101"/>
      <c r="I72" s="101"/>
      <c r="J72" s="210"/>
    </row>
    <row r="73" spans="1:10" s="102" customFormat="1" ht="34.5" customHeight="1">
      <c r="A73" s="100"/>
      <c r="B73" s="101"/>
      <c r="C73" s="101"/>
      <c r="D73" s="101"/>
      <c r="E73" s="101"/>
      <c r="F73" s="101"/>
      <c r="G73" s="101"/>
      <c r="H73" s="101"/>
      <c r="I73" s="101"/>
      <c r="J73" s="210"/>
    </row>
    <row r="74" spans="1:10" s="102" customFormat="1" ht="34.5" customHeight="1">
      <c r="A74" s="100"/>
      <c r="B74" s="101"/>
      <c r="C74" s="101"/>
      <c r="D74" s="101"/>
      <c r="E74" s="101"/>
      <c r="F74" s="101"/>
      <c r="G74" s="101"/>
      <c r="H74" s="101"/>
      <c r="I74" s="101"/>
      <c r="J74" s="210"/>
    </row>
    <row r="75" spans="1:10" s="102" customFormat="1" ht="34.5" customHeight="1">
      <c r="A75" s="100"/>
      <c r="B75" s="101"/>
      <c r="C75" s="101"/>
      <c r="D75" s="101"/>
      <c r="E75" s="101"/>
      <c r="F75" s="101"/>
      <c r="G75" s="101"/>
      <c r="H75" s="101"/>
      <c r="I75" s="101"/>
      <c r="J75" s="210"/>
    </row>
    <row r="76" spans="1:10" s="102" customFormat="1" ht="34.5" customHeight="1">
      <c r="A76" s="100"/>
      <c r="B76" s="101"/>
      <c r="C76" s="101"/>
      <c r="D76" s="101"/>
      <c r="E76" s="101"/>
      <c r="F76" s="101"/>
      <c r="G76" s="101"/>
      <c r="H76" s="101"/>
      <c r="I76" s="101"/>
      <c r="J76" s="210"/>
    </row>
    <row r="77" spans="1:10" s="102" customFormat="1" ht="34.5" customHeight="1">
      <c r="A77" s="100"/>
      <c r="B77" s="101"/>
      <c r="C77" s="101"/>
      <c r="D77" s="101"/>
      <c r="E77" s="101"/>
      <c r="F77" s="101"/>
      <c r="G77" s="101"/>
      <c r="H77" s="101"/>
      <c r="I77" s="101"/>
      <c r="J77" s="210"/>
    </row>
    <row r="78" spans="1:10" s="102" customFormat="1" ht="34.5" customHeight="1">
      <c r="A78" s="100"/>
      <c r="B78" s="101"/>
      <c r="C78" s="101"/>
      <c r="D78" s="101"/>
      <c r="E78" s="101"/>
      <c r="F78" s="101"/>
      <c r="G78" s="101"/>
      <c r="H78" s="101"/>
      <c r="I78" s="101"/>
      <c r="J78" s="210"/>
    </row>
    <row r="79" spans="1:10" s="102" customFormat="1" ht="34.5" customHeight="1">
      <c r="A79" s="100"/>
      <c r="B79" s="101"/>
      <c r="C79" s="101"/>
      <c r="D79" s="101"/>
      <c r="E79" s="101"/>
      <c r="F79" s="101"/>
      <c r="G79" s="101"/>
      <c r="H79" s="101"/>
      <c r="I79" s="101"/>
      <c r="J79" s="210"/>
    </row>
    <row r="80" spans="1:10" s="102" customFormat="1" ht="34.5" customHeight="1">
      <c r="A80" s="100"/>
      <c r="B80" s="101"/>
      <c r="C80" s="101"/>
      <c r="D80" s="101"/>
      <c r="E80" s="101"/>
      <c r="F80" s="101"/>
      <c r="G80" s="101"/>
      <c r="H80" s="101"/>
      <c r="I80" s="101"/>
      <c r="J80" s="210"/>
    </row>
  </sheetData>
  <sheetProtection/>
  <mergeCells count="1">
    <mergeCell ref="A1:I1"/>
  </mergeCells>
  <printOptions/>
  <pageMargins left="0.5905511811023623" right="0" top="0.59" bottom="0.3937007874015748" header="0.31496062992125984" footer="0.31496062992125984"/>
  <pageSetup horizontalDpi="600" verticalDpi="600" orientation="portrait" paperSize="9" scale="93" r:id="rId1"/>
</worksheet>
</file>

<file path=xl/worksheets/sheet4.xml><?xml version="1.0" encoding="utf-8"?>
<worksheet xmlns="http://schemas.openxmlformats.org/spreadsheetml/2006/main" xmlns:r="http://schemas.openxmlformats.org/officeDocument/2006/relationships">
  <sheetPr>
    <tabColor rgb="FFFFC000"/>
  </sheetPr>
  <dimension ref="A1:M223"/>
  <sheetViews>
    <sheetView zoomScale="90" zoomScaleNormal="90" zoomScalePageLayoutView="0" workbookViewId="0" topLeftCell="A1">
      <selection activeCell="A1" sqref="A1"/>
    </sheetView>
  </sheetViews>
  <sheetFormatPr defaultColWidth="9.140625" defaultRowHeight="24" customHeight="1"/>
  <cols>
    <col min="1" max="1" width="3.140625" style="49" customWidth="1"/>
    <col min="2" max="2" width="24.140625" style="49" customWidth="1"/>
    <col min="3" max="3" width="11.28125" style="49" customWidth="1"/>
    <col min="4" max="4" width="9.28125" style="49" customWidth="1"/>
    <col min="5" max="5" width="10.7109375" style="49" customWidth="1"/>
    <col min="6" max="6" width="11.28125" style="49" bestFit="1" customWidth="1"/>
    <col min="7" max="7" width="10.7109375" style="49" bestFit="1" customWidth="1"/>
    <col min="8" max="8" width="9.7109375" style="49" bestFit="1" customWidth="1"/>
    <col min="9" max="9" width="13.28125" style="49" customWidth="1"/>
    <col min="10" max="10" width="13.57421875" style="49" customWidth="1"/>
    <col min="11" max="11" width="12.7109375" style="49" customWidth="1"/>
    <col min="12" max="12" width="11.28125" style="49" customWidth="1"/>
    <col min="13" max="13" width="0.42578125" style="49" customWidth="1"/>
    <col min="14" max="16384" width="9.140625" style="49" customWidth="1"/>
  </cols>
  <sheetData>
    <row r="1" spans="1:12" s="192" customFormat="1" ht="29.25" customHeight="1">
      <c r="A1" s="352" t="s">
        <v>772</v>
      </c>
      <c r="B1" s="352"/>
      <c r="C1" s="352"/>
      <c r="D1" s="352"/>
      <c r="E1" s="352"/>
      <c r="F1" s="352"/>
      <c r="G1" s="352"/>
      <c r="H1" s="352"/>
      <c r="I1" s="352"/>
      <c r="J1" s="352"/>
      <c r="K1" s="352"/>
      <c r="L1" s="352"/>
    </row>
    <row r="2" spans="2:12" ht="29.25" customHeight="1">
      <c r="B2" s="331"/>
      <c r="C2" s="332"/>
      <c r="D2" s="332"/>
      <c r="E2" s="332"/>
      <c r="F2" s="332"/>
      <c r="G2" s="332"/>
      <c r="H2" s="332"/>
      <c r="I2" s="332"/>
      <c r="J2" s="332"/>
      <c r="K2" s="332"/>
      <c r="L2" s="332"/>
    </row>
    <row r="3" spans="1:3" ht="29.25" customHeight="1">
      <c r="A3" s="333" t="s">
        <v>305</v>
      </c>
      <c r="B3" s="192"/>
      <c r="C3" s="192"/>
    </row>
    <row r="4" spans="1:12" ht="29.25" customHeight="1">
      <c r="A4" s="334" t="s">
        <v>790</v>
      </c>
      <c r="B4" s="335"/>
      <c r="C4" s="335"/>
      <c r="D4" s="336"/>
      <c r="E4" s="336"/>
      <c r="F4" s="336"/>
      <c r="G4" s="336"/>
      <c r="H4" s="336"/>
      <c r="I4" s="336"/>
      <c r="J4" s="337"/>
      <c r="K4" s="336"/>
      <c r="L4" s="336"/>
    </row>
    <row r="5" spans="1:12" s="193" customFormat="1" ht="29.25" customHeight="1">
      <c r="A5" s="338" t="s">
        <v>202</v>
      </c>
      <c r="B5" s="339" t="s">
        <v>817</v>
      </c>
      <c r="C5" s="82" t="s">
        <v>859</v>
      </c>
      <c r="D5" s="82" t="s">
        <v>201</v>
      </c>
      <c r="E5" s="522" t="s">
        <v>725</v>
      </c>
      <c r="F5" s="522"/>
      <c r="G5" s="354" t="s">
        <v>726</v>
      </c>
      <c r="H5" s="354"/>
      <c r="I5" s="422" t="s">
        <v>204</v>
      </c>
      <c r="J5" s="422"/>
      <c r="K5" s="422" t="s">
        <v>205</v>
      </c>
      <c r="L5" s="422"/>
    </row>
    <row r="6" spans="1:12" s="193" customFormat="1" ht="29.25" customHeight="1">
      <c r="A6" s="340"/>
      <c r="B6" s="341"/>
      <c r="C6" s="342" t="s">
        <v>860</v>
      </c>
      <c r="D6" s="342"/>
      <c r="E6" s="355" t="s">
        <v>207</v>
      </c>
      <c r="F6" s="355"/>
      <c r="G6" s="355" t="s">
        <v>427</v>
      </c>
      <c r="H6" s="355"/>
      <c r="I6" s="423" t="s">
        <v>206</v>
      </c>
      <c r="J6" s="423"/>
      <c r="K6" s="423" t="s">
        <v>206</v>
      </c>
      <c r="L6" s="423"/>
    </row>
    <row r="7" spans="1:12" s="344" customFormat="1" ht="29.25" customHeight="1">
      <c r="A7" s="343"/>
      <c r="B7" s="50"/>
      <c r="C7" s="11"/>
      <c r="D7" s="12"/>
      <c r="E7" s="89" t="s">
        <v>905</v>
      </c>
      <c r="F7" s="89" t="s">
        <v>181</v>
      </c>
      <c r="G7" s="89" t="s">
        <v>905</v>
      </c>
      <c r="H7" s="89" t="s">
        <v>181</v>
      </c>
      <c r="I7" s="89" t="s">
        <v>905</v>
      </c>
      <c r="J7" s="89" t="s">
        <v>181</v>
      </c>
      <c r="K7" s="89" t="s">
        <v>905</v>
      </c>
      <c r="L7" s="89" t="s">
        <v>181</v>
      </c>
    </row>
    <row r="8" spans="1:2" ht="29.25" customHeight="1">
      <c r="A8" s="186" t="s">
        <v>474</v>
      </c>
      <c r="B8" s="345" t="s">
        <v>835</v>
      </c>
    </row>
    <row r="9" spans="1:12" ht="29.25" customHeight="1">
      <c r="A9" s="16"/>
      <c r="B9" s="345" t="s">
        <v>836</v>
      </c>
      <c r="C9" s="16" t="s">
        <v>861</v>
      </c>
      <c r="D9" s="14" t="s">
        <v>265</v>
      </c>
      <c r="E9" s="215">
        <v>104814</v>
      </c>
      <c r="F9" s="215">
        <v>104814</v>
      </c>
      <c r="G9" s="216">
        <v>15.37</v>
      </c>
      <c r="H9" s="216">
        <v>15.37</v>
      </c>
      <c r="I9" s="216">
        <v>47184575.82</v>
      </c>
      <c r="J9" s="216">
        <v>47184575.82</v>
      </c>
      <c r="K9" s="217">
        <v>16111250</v>
      </c>
      <c r="L9" s="217">
        <v>16111250</v>
      </c>
    </row>
    <row r="10" spans="1:11" ht="29.25" customHeight="1">
      <c r="A10" s="186" t="s">
        <v>475</v>
      </c>
      <c r="B10" s="345" t="s">
        <v>727</v>
      </c>
      <c r="C10" s="16" t="s">
        <v>862</v>
      </c>
      <c r="D10" s="14"/>
      <c r="E10" s="215"/>
      <c r="G10" s="216"/>
      <c r="I10" s="216"/>
      <c r="K10" s="217"/>
    </row>
    <row r="11" spans="1:12" ht="29.25" customHeight="1">
      <c r="A11" s="16"/>
      <c r="B11" s="345"/>
      <c r="C11" s="16" t="s">
        <v>864</v>
      </c>
      <c r="D11" s="14" t="s">
        <v>265</v>
      </c>
      <c r="E11" s="215">
        <v>60000</v>
      </c>
      <c r="F11" s="215">
        <v>60000</v>
      </c>
      <c r="G11" s="216">
        <v>12.73</v>
      </c>
      <c r="H11" s="216">
        <v>12.73</v>
      </c>
      <c r="I11" s="216">
        <v>12215983.3</v>
      </c>
      <c r="J11" s="216">
        <v>12215983.3</v>
      </c>
      <c r="K11" s="217">
        <v>4199250</v>
      </c>
      <c r="L11" s="217">
        <v>3817500</v>
      </c>
    </row>
    <row r="12" spans="1:12" ht="29.25" customHeight="1">
      <c r="A12" s="186" t="s">
        <v>476</v>
      </c>
      <c r="B12" s="345" t="s">
        <v>258</v>
      </c>
      <c r="C12" s="16" t="s">
        <v>865</v>
      </c>
      <c r="D12" s="14" t="s">
        <v>220</v>
      </c>
      <c r="E12" s="215">
        <v>131700</v>
      </c>
      <c r="F12" s="215">
        <v>131700</v>
      </c>
      <c r="G12" s="216">
        <v>11.1</v>
      </c>
      <c r="H12" s="216">
        <v>11.1</v>
      </c>
      <c r="I12" s="216">
        <v>19053150</v>
      </c>
      <c r="J12" s="216">
        <v>19053150</v>
      </c>
      <c r="K12" s="217" t="s">
        <v>478</v>
      </c>
      <c r="L12" s="217" t="s">
        <v>478</v>
      </c>
    </row>
    <row r="13" spans="1:12" ht="29.25" customHeight="1">
      <c r="A13" s="186" t="s">
        <v>477</v>
      </c>
      <c r="B13" s="345" t="s">
        <v>259</v>
      </c>
      <c r="C13" s="16" t="s">
        <v>246</v>
      </c>
      <c r="D13" s="14" t="s">
        <v>268</v>
      </c>
      <c r="E13" s="215">
        <v>1634572</v>
      </c>
      <c r="F13" s="215">
        <v>1634572</v>
      </c>
      <c r="G13" s="216">
        <v>4.48</v>
      </c>
      <c r="H13" s="216">
        <v>4.48</v>
      </c>
      <c r="I13" s="216">
        <v>197844509.73</v>
      </c>
      <c r="J13" s="216">
        <v>197844509.73</v>
      </c>
      <c r="K13" s="217" t="s">
        <v>478</v>
      </c>
      <c r="L13" s="217" t="s">
        <v>478</v>
      </c>
    </row>
    <row r="14" spans="1:12" ht="29.25" customHeight="1">
      <c r="A14" s="186" t="s">
        <v>479</v>
      </c>
      <c r="B14" s="345" t="s">
        <v>260</v>
      </c>
      <c r="C14" s="16" t="s">
        <v>855</v>
      </c>
      <c r="D14" s="14" t="s">
        <v>265</v>
      </c>
      <c r="E14" s="215">
        <v>120000</v>
      </c>
      <c r="F14" s="215">
        <v>120000</v>
      </c>
      <c r="G14" s="216">
        <v>8.53</v>
      </c>
      <c r="H14" s="216">
        <v>8.53</v>
      </c>
      <c r="I14" s="216">
        <v>34040231.12</v>
      </c>
      <c r="J14" s="216">
        <v>34040231.12</v>
      </c>
      <c r="K14" s="217">
        <v>358400</v>
      </c>
      <c r="L14" s="217">
        <v>112640</v>
      </c>
    </row>
    <row r="15" spans="1:12" ht="29.25" customHeight="1">
      <c r="A15" s="186" t="s">
        <v>481</v>
      </c>
      <c r="B15" s="345" t="s">
        <v>261</v>
      </c>
      <c r="C15" s="16" t="s">
        <v>246</v>
      </c>
      <c r="D15" s="14" t="s">
        <v>268</v>
      </c>
      <c r="E15" s="215">
        <v>2700000</v>
      </c>
      <c r="F15" s="215">
        <v>2700000</v>
      </c>
      <c r="G15" s="216">
        <v>5.65</v>
      </c>
      <c r="H15" s="216">
        <v>5.65</v>
      </c>
      <c r="I15" s="216">
        <v>195978047.96</v>
      </c>
      <c r="J15" s="216">
        <v>195978047.96</v>
      </c>
      <c r="K15" s="217" t="s">
        <v>478</v>
      </c>
      <c r="L15" s="217" t="s">
        <v>478</v>
      </c>
    </row>
    <row r="16" spans="1:8" ht="29.25" customHeight="1">
      <c r="A16" s="186" t="s">
        <v>482</v>
      </c>
      <c r="B16" s="345" t="s">
        <v>852</v>
      </c>
      <c r="C16" s="16" t="s">
        <v>446</v>
      </c>
      <c r="D16" s="14"/>
      <c r="H16" s="218"/>
    </row>
    <row r="17" spans="2:12" ht="29.25" customHeight="1">
      <c r="B17" s="345" t="s">
        <v>923</v>
      </c>
      <c r="C17" s="16" t="s">
        <v>924</v>
      </c>
      <c r="D17" s="14" t="s">
        <v>244</v>
      </c>
      <c r="E17" s="215">
        <v>955000</v>
      </c>
      <c r="F17" s="215">
        <v>955000</v>
      </c>
      <c r="G17" s="216">
        <v>15.47</v>
      </c>
      <c r="H17" s="216">
        <v>15.47</v>
      </c>
      <c r="I17" s="216">
        <f>257709680.88</f>
        <v>257709680.88</v>
      </c>
      <c r="J17" s="216">
        <f>257709680.88</f>
        <v>257709680.88</v>
      </c>
      <c r="K17" s="217">
        <v>25108495.1</v>
      </c>
      <c r="L17" s="217">
        <v>22154554.5</v>
      </c>
    </row>
    <row r="18" spans="1:12" ht="29.25" customHeight="1">
      <c r="A18" s="186" t="s">
        <v>483</v>
      </c>
      <c r="B18" s="49" t="s">
        <v>781</v>
      </c>
      <c r="C18" s="14" t="s">
        <v>242</v>
      </c>
      <c r="D18" s="14" t="s">
        <v>480</v>
      </c>
      <c r="E18" s="219" t="s">
        <v>300</v>
      </c>
      <c r="F18" s="219" t="s">
        <v>300</v>
      </c>
      <c r="G18" s="216">
        <v>0.11</v>
      </c>
      <c r="H18" s="216">
        <v>0.11</v>
      </c>
      <c r="I18" s="216">
        <v>92656195</v>
      </c>
      <c r="J18" s="216">
        <v>92656195</v>
      </c>
      <c r="K18" s="220">
        <v>1205377.65</v>
      </c>
      <c r="L18" s="220">
        <v>1213631.4</v>
      </c>
    </row>
    <row r="19" spans="1:12" s="218" customFormat="1" ht="29.25" customHeight="1">
      <c r="A19" s="221">
        <v>9</v>
      </c>
      <c r="B19" s="166" t="s">
        <v>534</v>
      </c>
      <c r="C19" s="16" t="s">
        <v>862</v>
      </c>
      <c r="D19" s="222"/>
      <c r="E19" s="215"/>
      <c r="F19" s="215"/>
      <c r="G19" s="216"/>
      <c r="H19" s="216"/>
      <c r="I19" s="216"/>
      <c r="J19" s="216"/>
      <c r="K19" s="217"/>
      <c r="L19" s="217"/>
    </row>
    <row r="20" spans="1:12" s="218" customFormat="1" ht="29.25" customHeight="1">
      <c r="A20" s="221"/>
      <c r="B20" s="166" t="s">
        <v>535</v>
      </c>
      <c r="C20" s="16" t="s">
        <v>864</v>
      </c>
      <c r="D20" s="222" t="s">
        <v>265</v>
      </c>
      <c r="E20" s="215">
        <v>149510</v>
      </c>
      <c r="F20" s="215">
        <v>149510</v>
      </c>
      <c r="G20" s="216">
        <v>15.5</v>
      </c>
      <c r="H20" s="219">
        <v>15.5</v>
      </c>
      <c r="I20" s="216">
        <v>43120478</v>
      </c>
      <c r="J20" s="216">
        <v>43120478</v>
      </c>
      <c r="K20" s="217">
        <v>811208.3</v>
      </c>
      <c r="L20" s="217" t="s">
        <v>478</v>
      </c>
    </row>
    <row r="21" spans="1:12" s="218" customFormat="1" ht="29.25" customHeight="1">
      <c r="A21" s="221">
        <v>10</v>
      </c>
      <c r="B21" s="166" t="s">
        <v>927</v>
      </c>
      <c r="C21" s="16"/>
      <c r="D21" s="222"/>
      <c r="E21" s="215"/>
      <c r="F21" s="215"/>
      <c r="G21" s="216"/>
      <c r="H21" s="216"/>
      <c r="I21" s="216"/>
      <c r="J21" s="216"/>
      <c r="K21" s="220"/>
      <c r="L21" s="220"/>
    </row>
    <row r="22" spans="1:12" s="218" customFormat="1" ht="29.25" customHeight="1">
      <c r="A22" s="221"/>
      <c r="B22" s="166" t="s">
        <v>536</v>
      </c>
      <c r="C22" s="16" t="s">
        <v>855</v>
      </c>
      <c r="D22" s="222" t="s">
        <v>265</v>
      </c>
      <c r="E22" s="215">
        <v>96000</v>
      </c>
      <c r="F22" s="215">
        <v>96000</v>
      </c>
      <c r="G22" s="216">
        <v>12.75</v>
      </c>
      <c r="H22" s="216">
        <v>12.75</v>
      </c>
      <c r="I22" s="216">
        <v>45900132.6</v>
      </c>
      <c r="J22" s="216">
        <v>45900132.6</v>
      </c>
      <c r="K22" s="217">
        <v>7344000</v>
      </c>
      <c r="L22" s="220">
        <v>6609600</v>
      </c>
    </row>
    <row r="23" spans="1:12" s="218" customFormat="1" ht="29.25" customHeight="1">
      <c r="A23" s="221">
        <v>11</v>
      </c>
      <c r="B23" s="166" t="s">
        <v>439</v>
      </c>
      <c r="D23" s="222"/>
      <c r="E23" s="215"/>
      <c r="F23" s="215"/>
      <c r="G23" s="216"/>
      <c r="H23" s="216"/>
      <c r="I23" s="216"/>
      <c r="J23" s="216"/>
      <c r="K23" s="220"/>
      <c r="L23" s="220"/>
    </row>
    <row r="24" spans="1:12" s="218" customFormat="1" ht="29.25" customHeight="1">
      <c r="A24" s="221"/>
      <c r="B24" s="166" t="s">
        <v>536</v>
      </c>
      <c r="C24" s="223" t="s">
        <v>537</v>
      </c>
      <c r="D24" s="222" t="s">
        <v>265</v>
      </c>
      <c r="E24" s="215">
        <v>108000</v>
      </c>
      <c r="F24" s="215">
        <v>108000</v>
      </c>
      <c r="G24" s="216">
        <v>12.03</v>
      </c>
      <c r="H24" s="216">
        <v>12.03</v>
      </c>
      <c r="I24" s="216">
        <v>12993750</v>
      </c>
      <c r="J24" s="216">
        <v>12993750</v>
      </c>
      <c r="K24" s="217">
        <v>3248437.5</v>
      </c>
      <c r="L24" s="220">
        <v>3898125</v>
      </c>
    </row>
    <row r="25" spans="1:12" s="218" customFormat="1" ht="29.25" customHeight="1">
      <c r="A25" s="221">
        <v>12</v>
      </c>
      <c r="B25" s="166" t="s">
        <v>538</v>
      </c>
      <c r="D25" s="222"/>
      <c r="E25" s="215"/>
      <c r="F25" s="215"/>
      <c r="G25" s="216"/>
      <c r="H25" s="216"/>
      <c r="I25" s="216"/>
      <c r="J25" s="216"/>
      <c r="K25" s="220"/>
      <c r="L25" s="220"/>
    </row>
    <row r="26" spans="1:12" s="218" customFormat="1" ht="29.25" customHeight="1">
      <c r="A26" s="221"/>
      <c r="B26" s="166" t="s">
        <v>539</v>
      </c>
      <c r="C26" s="223" t="s">
        <v>937</v>
      </c>
      <c r="D26" s="222" t="s">
        <v>269</v>
      </c>
      <c r="E26" s="215">
        <v>75000</v>
      </c>
      <c r="F26" s="215">
        <v>75000</v>
      </c>
      <c r="G26" s="216">
        <v>13.6</v>
      </c>
      <c r="H26" s="216">
        <v>13.6</v>
      </c>
      <c r="I26" s="216">
        <v>21041040</v>
      </c>
      <c r="J26" s="216">
        <v>21041040</v>
      </c>
      <c r="K26" s="217">
        <v>5100000</v>
      </c>
      <c r="L26" s="220">
        <v>5100000</v>
      </c>
    </row>
    <row r="27" spans="1:12" s="218" customFormat="1" ht="29.25" customHeight="1">
      <c r="A27" s="221">
        <v>13</v>
      </c>
      <c r="B27" s="166" t="s">
        <v>928</v>
      </c>
      <c r="C27" s="223" t="s">
        <v>862</v>
      </c>
      <c r="D27" s="222"/>
      <c r="E27" s="215"/>
      <c r="F27" s="215"/>
      <c r="G27" s="216"/>
      <c r="H27" s="216"/>
      <c r="I27" s="216"/>
      <c r="J27" s="216"/>
      <c r="K27" s="217"/>
      <c r="L27" s="217"/>
    </row>
    <row r="28" spans="1:12" s="218" customFormat="1" ht="29.25" customHeight="1">
      <c r="A28" s="221"/>
      <c r="B28" s="166" t="s">
        <v>536</v>
      </c>
      <c r="C28" s="223" t="s">
        <v>864</v>
      </c>
      <c r="D28" s="222" t="s">
        <v>267</v>
      </c>
      <c r="E28" s="215">
        <v>100000</v>
      </c>
      <c r="F28" s="215">
        <v>100000</v>
      </c>
      <c r="G28" s="216">
        <v>5.33</v>
      </c>
      <c r="H28" s="216">
        <v>5.33</v>
      </c>
      <c r="I28" s="216">
        <v>11199960</v>
      </c>
      <c r="J28" s="216">
        <v>11199960</v>
      </c>
      <c r="K28" s="217" t="s">
        <v>478</v>
      </c>
      <c r="L28" s="217" t="s">
        <v>478</v>
      </c>
    </row>
    <row r="29" spans="1:12" s="218" customFormat="1" ht="29.25" customHeight="1">
      <c r="A29" s="221">
        <v>14</v>
      </c>
      <c r="B29" s="166" t="s">
        <v>717</v>
      </c>
      <c r="C29" s="223" t="s">
        <v>540</v>
      </c>
      <c r="D29" s="222"/>
      <c r="E29" s="215"/>
      <c r="F29" s="215"/>
      <c r="G29" s="216"/>
      <c r="H29" s="216"/>
      <c r="I29" s="216"/>
      <c r="J29" s="216"/>
      <c r="K29" s="220"/>
      <c r="L29" s="220"/>
    </row>
    <row r="30" spans="1:12" s="218" customFormat="1" ht="29.25" customHeight="1">
      <c r="A30" s="221"/>
      <c r="B30" s="193" t="s">
        <v>541</v>
      </c>
      <c r="C30" s="223" t="s">
        <v>864</v>
      </c>
      <c r="D30" s="222" t="s">
        <v>272</v>
      </c>
      <c r="E30" s="215">
        <v>120000</v>
      </c>
      <c r="F30" s="215">
        <v>120000</v>
      </c>
      <c r="G30" s="216">
        <v>3</v>
      </c>
      <c r="H30" s="216">
        <v>3</v>
      </c>
      <c r="I30" s="216">
        <v>18000000</v>
      </c>
      <c r="J30" s="216">
        <v>18000000</v>
      </c>
      <c r="K30" s="217">
        <v>4536000</v>
      </c>
      <c r="L30" s="220">
        <v>4028400</v>
      </c>
    </row>
    <row r="31" spans="1:12" s="218" customFormat="1" ht="29.25" customHeight="1">
      <c r="A31" s="221">
        <v>15</v>
      </c>
      <c r="B31" s="166" t="s">
        <v>542</v>
      </c>
      <c r="D31" s="222"/>
      <c r="E31" s="215"/>
      <c r="F31" s="215"/>
      <c r="G31" s="216"/>
      <c r="H31" s="216"/>
      <c r="I31" s="216"/>
      <c r="J31" s="216"/>
      <c r="K31" s="220"/>
      <c r="L31" s="220"/>
    </row>
    <row r="32" spans="1:12" s="218" customFormat="1" ht="29.25" customHeight="1">
      <c r="A32" s="221"/>
      <c r="B32" s="166" t="s">
        <v>539</v>
      </c>
      <c r="C32" s="223" t="s">
        <v>543</v>
      </c>
      <c r="D32" s="222" t="s">
        <v>272</v>
      </c>
      <c r="E32" s="215">
        <v>450000</v>
      </c>
      <c r="F32" s="215">
        <v>450000</v>
      </c>
      <c r="G32" s="216">
        <v>2.82</v>
      </c>
      <c r="H32" s="216">
        <v>2.82</v>
      </c>
      <c r="I32" s="224">
        <v>38008800</v>
      </c>
      <c r="J32" s="224">
        <v>38008800</v>
      </c>
      <c r="K32" s="225">
        <v>7690447.2</v>
      </c>
      <c r="L32" s="226">
        <v>6803575.2</v>
      </c>
    </row>
    <row r="33" spans="1:12" ht="29.25" customHeight="1">
      <c r="A33" s="16"/>
      <c r="B33" s="346" t="s">
        <v>262</v>
      </c>
      <c r="E33" s="158"/>
      <c r="F33" s="227"/>
      <c r="G33" s="230"/>
      <c r="H33" s="216"/>
      <c r="I33" s="230">
        <f>SUM(I9:I32)</f>
        <v>1046946534.4100001</v>
      </c>
      <c r="J33" s="230">
        <f>SUM(J9:J32)</f>
        <v>1046946534.4100001</v>
      </c>
      <c r="K33" s="230">
        <f>SUM(K9:K32)</f>
        <v>75712865.75</v>
      </c>
      <c r="L33" s="230">
        <f>SUM(L9:L32)</f>
        <v>69849276.1</v>
      </c>
    </row>
    <row r="34" spans="1:12" ht="29.25" customHeight="1">
      <c r="A34" s="16"/>
      <c r="B34" s="157" t="s">
        <v>866</v>
      </c>
      <c r="E34" s="158"/>
      <c r="F34" s="227"/>
      <c r="G34" s="230"/>
      <c r="H34" s="216"/>
      <c r="I34" s="216">
        <f>1089805637.36</f>
        <v>1089805637.36</v>
      </c>
      <c r="J34" s="216">
        <v>872542228.1</v>
      </c>
      <c r="K34" s="228" t="s">
        <v>478</v>
      </c>
      <c r="L34" s="228" t="s">
        <v>478</v>
      </c>
    </row>
    <row r="35" spans="1:12" ht="29.25" customHeight="1">
      <c r="A35" s="16"/>
      <c r="B35" s="157" t="s">
        <v>721</v>
      </c>
      <c r="E35" s="158"/>
      <c r="F35" s="227"/>
      <c r="G35" s="230"/>
      <c r="H35" s="216"/>
      <c r="I35" s="224">
        <v>-209044469.73</v>
      </c>
      <c r="J35" s="224">
        <v>-209044469.73</v>
      </c>
      <c r="K35" s="225" t="s">
        <v>478</v>
      </c>
      <c r="L35" s="228" t="s">
        <v>478</v>
      </c>
    </row>
    <row r="36" spans="1:12" ht="29.25" customHeight="1" thickBot="1">
      <c r="A36" s="16"/>
      <c r="B36" s="157" t="s">
        <v>837</v>
      </c>
      <c r="E36" s="161"/>
      <c r="F36" s="218"/>
      <c r="H36" s="218"/>
      <c r="I36" s="229">
        <f>SUM(I33:I35)</f>
        <v>1927707702.04</v>
      </c>
      <c r="J36" s="229">
        <f>SUM(J33:J35)</f>
        <v>1710444292.7800002</v>
      </c>
      <c r="K36" s="229">
        <f>SUM(K33:K35)</f>
        <v>75712865.75</v>
      </c>
      <c r="L36" s="229">
        <f>SUM(L33:L35)</f>
        <v>69849276.1</v>
      </c>
    </row>
    <row r="37" spans="1:12" ht="21.75" thickTop="1">
      <c r="A37" s="16"/>
      <c r="B37" s="157"/>
      <c r="E37" s="161"/>
      <c r="F37" s="218"/>
      <c r="H37" s="218"/>
      <c r="I37" s="230"/>
      <c r="J37" s="230"/>
      <c r="K37" s="230"/>
      <c r="L37" s="230"/>
    </row>
    <row r="38" spans="1:12" ht="21">
      <c r="A38" s="16"/>
      <c r="B38" s="157"/>
      <c r="E38" s="161"/>
      <c r="F38" s="218"/>
      <c r="H38" s="218"/>
      <c r="I38" s="230"/>
      <c r="J38" s="230"/>
      <c r="K38" s="230"/>
      <c r="L38" s="230"/>
    </row>
    <row r="39" spans="1:12" ht="8.25" customHeight="1">
      <c r="A39" s="16"/>
      <c r="B39" s="157"/>
      <c r="E39" s="161"/>
      <c r="F39" s="218"/>
      <c r="H39" s="218"/>
      <c r="I39" s="230"/>
      <c r="J39" s="230"/>
      <c r="K39" s="230"/>
      <c r="L39" s="230"/>
    </row>
    <row r="40" spans="1:12" ht="24.75" customHeight="1">
      <c r="A40" s="352" t="s">
        <v>773</v>
      </c>
      <c r="B40" s="352"/>
      <c r="C40" s="352"/>
      <c r="D40" s="352"/>
      <c r="E40" s="352"/>
      <c r="F40" s="352"/>
      <c r="G40" s="352"/>
      <c r="H40" s="352"/>
      <c r="I40" s="352"/>
      <c r="J40" s="352"/>
      <c r="K40" s="352"/>
      <c r="L40" s="352"/>
    </row>
    <row r="41" spans="1:12" ht="24.75" customHeight="1">
      <c r="A41" s="16"/>
      <c r="B41" s="157"/>
      <c r="E41" s="161"/>
      <c r="F41" s="218"/>
      <c r="H41" s="218"/>
      <c r="I41" s="230"/>
      <c r="J41" s="230"/>
      <c r="K41" s="230"/>
      <c r="L41" s="230"/>
    </row>
    <row r="42" spans="1:12" s="193" customFormat="1" ht="24.75" customHeight="1">
      <c r="A42" s="347" t="s">
        <v>745</v>
      </c>
      <c r="B42" s="157"/>
      <c r="C42" s="49"/>
      <c r="D42" s="49"/>
      <c r="E42" s="161"/>
      <c r="F42" s="161"/>
      <c r="G42" s="49"/>
      <c r="H42" s="49"/>
      <c r="I42" s="230"/>
      <c r="J42" s="230"/>
      <c r="K42" s="49"/>
      <c r="L42" s="49"/>
    </row>
    <row r="43" spans="1:12" s="193" customFormat="1" ht="24.75" customHeight="1">
      <c r="A43" s="338" t="s">
        <v>202</v>
      </c>
      <c r="B43" s="339" t="s">
        <v>817</v>
      </c>
      <c r="C43" s="82" t="s">
        <v>859</v>
      </c>
      <c r="D43" s="82" t="s">
        <v>201</v>
      </c>
      <c r="E43" s="354" t="s">
        <v>725</v>
      </c>
      <c r="F43" s="354"/>
      <c r="G43" s="354" t="s">
        <v>726</v>
      </c>
      <c r="H43" s="354"/>
      <c r="I43" s="422" t="s">
        <v>204</v>
      </c>
      <c r="J43" s="422"/>
      <c r="K43" s="422" t="s">
        <v>205</v>
      </c>
      <c r="L43" s="422"/>
    </row>
    <row r="44" spans="1:12" s="193" customFormat="1" ht="24.75" customHeight="1">
      <c r="A44" s="340"/>
      <c r="B44" s="341"/>
      <c r="C44" s="342" t="s">
        <v>860</v>
      </c>
      <c r="D44" s="342"/>
      <c r="E44" s="355" t="s">
        <v>207</v>
      </c>
      <c r="F44" s="355"/>
      <c r="G44" s="355" t="s">
        <v>427</v>
      </c>
      <c r="H44" s="355"/>
      <c r="I44" s="423" t="s">
        <v>206</v>
      </c>
      <c r="J44" s="423"/>
      <c r="K44" s="423" t="s">
        <v>206</v>
      </c>
      <c r="L44" s="423"/>
    </row>
    <row r="45" spans="1:12" ht="24.75" customHeight="1">
      <c r="A45" s="343"/>
      <c r="B45" s="50"/>
      <c r="C45" s="11"/>
      <c r="D45" s="12"/>
      <c r="E45" s="89" t="s">
        <v>905</v>
      </c>
      <c r="F45" s="89" t="s">
        <v>181</v>
      </c>
      <c r="G45" s="89" t="s">
        <v>905</v>
      </c>
      <c r="H45" s="89" t="s">
        <v>181</v>
      </c>
      <c r="I45" s="89" t="s">
        <v>905</v>
      </c>
      <c r="J45" s="89" t="s">
        <v>181</v>
      </c>
      <c r="K45" s="89" t="s">
        <v>905</v>
      </c>
      <c r="L45" s="89" t="s">
        <v>181</v>
      </c>
    </row>
    <row r="46" spans="1:10" ht="24.75" customHeight="1">
      <c r="A46" s="348" t="s">
        <v>486</v>
      </c>
      <c r="B46" s="345" t="s">
        <v>867</v>
      </c>
      <c r="C46" s="14"/>
      <c r="D46" s="14"/>
      <c r="E46" s="436"/>
      <c r="G46" s="349"/>
      <c r="I46" s="230"/>
      <c r="J46" s="230"/>
    </row>
    <row r="47" spans="2:12" ht="24.75" customHeight="1">
      <c r="B47" s="49" t="s">
        <v>868</v>
      </c>
      <c r="C47" s="16" t="s">
        <v>875</v>
      </c>
      <c r="D47" s="14" t="s">
        <v>269</v>
      </c>
      <c r="E47" s="215">
        <v>200000</v>
      </c>
      <c r="F47" s="215">
        <v>200000</v>
      </c>
      <c r="G47" s="216">
        <v>18.16</v>
      </c>
      <c r="H47" s="216">
        <v>18.16</v>
      </c>
      <c r="I47" s="216">
        <v>69561939.58</v>
      </c>
      <c r="J47" s="216">
        <v>69561939.58</v>
      </c>
      <c r="K47" s="217" t="s">
        <v>478</v>
      </c>
      <c r="L47" s="217" t="s">
        <v>478</v>
      </c>
    </row>
    <row r="48" spans="1:4" ht="24.75" customHeight="1">
      <c r="A48" s="186" t="s">
        <v>487</v>
      </c>
      <c r="B48" s="345" t="s">
        <v>869</v>
      </c>
      <c r="C48" s="16"/>
      <c r="D48" s="14"/>
    </row>
    <row r="49" spans="2:12" ht="24.75" customHeight="1">
      <c r="B49" s="49" t="s">
        <v>868</v>
      </c>
      <c r="C49" s="16" t="s">
        <v>876</v>
      </c>
      <c r="D49" s="14" t="s">
        <v>244</v>
      </c>
      <c r="E49" s="231">
        <v>10000</v>
      </c>
      <c r="F49" s="231">
        <v>10000</v>
      </c>
      <c r="G49" s="216">
        <v>18</v>
      </c>
      <c r="H49" s="216">
        <v>18</v>
      </c>
      <c r="I49" s="216">
        <f>2952357.5</f>
        <v>2952357.5</v>
      </c>
      <c r="J49" s="216">
        <f>2952357.5</f>
        <v>2952357.5</v>
      </c>
      <c r="K49" s="217">
        <v>54000</v>
      </c>
      <c r="L49" s="217">
        <v>54000</v>
      </c>
    </row>
    <row r="50" spans="1:13" ht="24.75" customHeight="1">
      <c r="A50" s="186" t="s">
        <v>488</v>
      </c>
      <c r="B50" s="345" t="s">
        <v>870</v>
      </c>
      <c r="C50" s="16"/>
      <c r="D50" s="14"/>
      <c r="M50" s="16"/>
    </row>
    <row r="51" spans="2:12" ht="24.75" customHeight="1">
      <c r="B51" s="49" t="s">
        <v>868</v>
      </c>
      <c r="C51" s="16" t="s">
        <v>447</v>
      </c>
      <c r="D51" s="14" t="s">
        <v>841</v>
      </c>
      <c r="E51" s="231">
        <v>127000</v>
      </c>
      <c r="F51" s="231">
        <v>127000</v>
      </c>
      <c r="G51" s="216">
        <v>8.78</v>
      </c>
      <c r="H51" s="216">
        <v>8.78</v>
      </c>
      <c r="I51" s="216">
        <v>15053034.16</v>
      </c>
      <c r="J51" s="216">
        <v>15053034.16</v>
      </c>
      <c r="K51" s="217">
        <v>1672500</v>
      </c>
      <c r="L51" s="217">
        <v>1672500</v>
      </c>
    </row>
    <row r="52" spans="1:13" ht="24.75" customHeight="1">
      <c r="A52" s="186" t="s">
        <v>489</v>
      </c>
      <c r="B52" s="345" t="s">
        <v>264</v>
      </c>
      <c r="C52" s="16" t="s">
        <v>877</v>
      </c>
      <c r="D52" s="14" t="s">
        <v>265</v>
      </c>
      <c r="E52" s="231">
        <v>100000</v>
      </c>
      <c r="F52" s="231">
        <v>100000</v>
      </c>
      <c r="G52" s="216">
        <v>15</v>
      </c>
      <c r="H52" s="216">
        <v>15</v>
      </c>
      <c r="I52" s="220">
        <f>16339805.49</f>
        <v>16339805.49</v>
      </c>
      <c r="J52" s="220">
        <f>16339805.49</f>
        <v>16339805.49</v>
      </c>
      <c r="K52" s="217" t="s">
        <v>478</v>
      </c>
      <c r="L52" s="217" t="s">
        <v>478</v>
      </c>
      <c r="M52" s="349"/>
    </row>
    <row r="53" spans="1:4" ht="24.75" customHeight="1">
      <c r="A53" s="186" t="s">
        <v>490</v>
      </c>
      <c r="B53" s="345" t="s">
        <v>871</v>
      </c>
      <c r="C53" s="16"/>
      <c r="D53" s="14"/>
    </row>
    <row r="54" spans="2:12" ht="24.75" customHeight="1">
      <c r="B54" s="49" t="s">
        <v>868</v>
      </c>
      <c r="C54" s="16" t="s">
        <v>945</v>
      </c>
      <c r="D54" s="14" t="s">
        <v>268</v>
      </c>
      <c r="E54" s="231">
        <v>20000</v>
      </c>
      <c r="F54" s="231">
        <v>20000</v>
      </c>
      <c r="G54" s="216">
        <v>19.5</v>
      </c>
      <c r="H54" s="216">
        <v>19.5</v>
      </c>
      <c r="I54" s="220">
        <f>6246583.44</f>
        <v>6246583.44</v>
      </c>
      <c r="J54" s="220">
        <f>6246583.44</f>
        <v>6246583.44</v>
      </c>
      <c r="K54" s="217">
        <v>1364930</v>
      </c>
      <c r="L54" s="217">
        <v>1559920</v>
      </c>
    </row>
    <row r="55" spans="1:12" ht="24.75" customHeight="1">
      <c r="A55" s="186" t="s">
        <v>491</v>
      </c>
      <c r="B55" s="345" t="s">
        <v>273</v>
      </c>
      <c r="C55" s="16" t="s">
        <v>209</v>
      </c>
      <c r="D55" s="14" t="s">
        <v>267</v>
      </c>
      <c r="E55" s="231">
        <v>20000</v>
      </c>
      <c r="F55" s="231">
        <v>20000</v>
      </c>
      <c r="G55" s="216">
        <v>19.5</v>
      </c>
      <c r="H55" s="216">
        <v>19.5</v>
      </c>
      <c r="I55" s="220">
        <f>5906141.75</f>
        <v>5906141.75</v>
      </c>
      <c r="J55" s="220">
        <f>5906141.75</f>
        <v>5906141.75</v>
      </c>
      <c r="K55" s="217" t="s">
        <v>478</v>
      </c>
      <c r="L55" s="217" t="s">
        <v>478</v>
      </c>
    </row>
    <row r="56" spans="1:12" ht="24.75" customHeight="1">
      <c r="A56" s="186" t="s">
        <v>492</v>
      </c>
      <c r="B56" s="345" t="s">
        <v>872</v>
      </c>
      <c r="D56" s="14"/>
      <c r="E56" s="231"/>
      <c r="F56" s="227"/>
      <c r="G56" s="216"/>
      <c r="H56" s="218"/>
      <c r="I56" s="216"/>
      <c r="J56" s="216"/>
      <c r="K56" s="232"/>
      <c r="L56" s="227"/>
    </row>
    <row r="57" spans="1:12" ht="24.75" customHeight="1">
      <c r="A57" s="16"/>
      <c r="B57" s="49" t="s">
        <v>868</v>
      </c>
      <c r="C57" s="16" t="s">
        <v>878</v>
      </c>
      <c r="D57" s="14" t="s">
        <v>265</v>
      </c>
      <c r="E57" s="231">
        <v>20000</v>
      </c>
      <c r="F57" s="231">
        <v>20000</v>
      </c>
      <c r="G57" s="218">
        <v>18</v>
      </c>
      <c r="H57" s="218">
        <v>18</v>
      </c>
      <c r="I57" s="220">
        <f>14052348.45</f>
        <v>14052348.45</v>
      </c>
      <c r="J57" s="220">
        <f>14052348.45</f>
        <v>14052348.45</v>
      </c>
      <c r="K57" s="217">
        <v>720000</v>
      </c>
      <c r="L57" s="217">
        <v>1800000</v>
      </c>
    </row>
    <row r="58" spans="1:11" ht="24.75" customHeight="1">
      <c r="A58" s="186" t="s">
        <v>493</v>
      </c>
      <c r="B58" s="345" t="s">
        <v>873</v>
      </c>
      <c r="D58" s="14"/>
      <c r="E58" s="227"/>
      <c r="G58" s="218"/>
      <c r="I58" s="216"/>
      <c r="J58" s="216"/>
      <c r="K58" s="227"/>
    </row>
    <row r="59" spans="1:12" ht="24.75" customHeight="1">
      <c r="A59" s="16"/>
      <c r="B59" s="49" t="s">
        <v>868</v>
      </c>
      <c r="C59" s="16" t="s">
        <v>428</v>
      </c>
      <c r="D59" s="14" t="s">
        <v>210</v>
      </c>
      <c r="E59" s="495" t="s">
        <v>92</v>
      </c>
      <c r="F59" s="495" t="s">
        <v>92</v>
      </c>
      <c r="G59" s="216">
        <v>18</v>
      </c>
      <c r="H59" s="216">
        <v>18</v>
      </c>
      <c r="I59" s="220">
        <f>2161197.26</f>
        <v>2161197.26</v>
      </c>
      <c r="J59" s="220">
        <f>2161197.26</f>
        <v>2161197.26</v>
      </c>
      <c r="K59" s="217" t="s">
        <v>478</v>
      </c>
      <c r="L59" s="217" t="s">
        <v>478</v>
      </c>
    </row>
    <row r="60" spans="1:4" ht="24.75" customHeight="1">
      <c r="A60" s="186" t="s">
        <v>494</v>
      </c>
      <c r="B60" s="345" t="s">
        <v>874</v>
      </c>
      <c r="C60" s="16"/>
      <c r="D60" s="14"/>
    </row>
    <row r="61" spans="2:12" ht="24.75" customHeight="1">
      <c r="B61" s="49" t="s">
        <v>868</v>
      </c>
      <c r="C61" s="16" t="s">
        <v>214</v>
      </c>
      <c r="D61" s="14" t="s">
        <v>265</v>
      </c>
      <c r="E61" s="231">
        <v>30000</v>
      </c>
      <c r="F61" s="231">
        <v>30000</v>
      </c>
      <c r="G61" s="216">
        <v>16</v>
      </c>
      <c r="H61" s="216">
        <v>16</v>
      </c>
      <c r="I61" s="216">
        <v>4922582.5</v>
      </c>
      <c r="J61" s="216">
        <v>4922582.5</v>
      </c>
      <c r="K61" s="217">
        <v>1920000</v>
      </c>
      <c r="L61" s="217">
        <v>1440000</v>
      </c>
    </row>
    <row r="62" spans="1:12" ht="24.75" customHeight="1">
      <c r="A62" s="186" t="s">
        <v>495</v>
      </c>
      <c r="B62" s="345" t="s">
        <v>882</v>
      </c>
      <c r="C62" s="16" t="s">
        <v>883</v>
      </c>
      <c r="D62" s="14"/>
      <c r="E62" s="231"/>
      <c r="F62" s="231"/>
      <c r="G62" s="216"/>
      <c r="H62" s="216"/>
      <c r="I62" s="216"/>
      <c r="J62" s="216"/>
      <c r="K62" s="218"/>
      <c r="L62" s="218"/>
    </row>
    <row r="63" spans="1:12" ht="24.75" customHeight="1">
      <c r="A63" s="16"/>
      <c r="B63" s="49" t="s">
        <v>881</v>
      </c>
      <c r="C63" s="16" t="s">
        <v>880</v>
      </c>
      <c r="D63" s="14" t="s">
        <v>244</v>
      </c>
      <c r="E63" s="231">
        <v>1200000</v>
      </c>
      <c r="F63" s="231">
        <v>1200000</v>
      </c>
      <c r="G63" s="216">
        <v>3</v>
      </c>
      <c r="H63" s="216">
        <v>3</v>
      </c>
      <c r="I63" s="216">
        <v>36000000</v>
      </c>
      <c r="J63" s="216">
        <v>36000000</v>
      </c>
      <c r="K63" s="217">
        <v>10800000</v>
      </c>
      <c r="L63" s="217">
        <v>108000000</v>
      </c>
    </row>
    <row r="64" spans="1:12" ht="24.75" customHeight="1">
      <c r="A64" s="186" t="s">
        <v>496</v>
      </c>
      <c r="B64" s="345" t="s">
        <v>274</v>
      </c>
      <c r="C64" s="16" t="s">
        <v>910</v>
      </c>
      <c r="D64" s="14" t="s">
        <v>244</v>
      </c>
      <c r="E64" s="231">
        <v>237500</v>
      </c>
      <c r="F64" s="231">
        <v>237500</v>
      </c>
      <c r="G64" s="216">
        <v>10</v>
      </c>
      <c r="H64" s="216">
        <v>10</v>
      </c>
      <c r="I64" s="216">
        <v>23760000</v>
      </c>
      <c r="J64" s="216">
        <v>23760000</v>
      </c>
      <c r="K64" s="233">
        <v>3088800</v>
      </c>
      <c r="L64" s="233">
        <v>4276800</v>
      </c>
    </row>
    <row r="65" spans="1:12" ht="24.75" customHeight="1">
      <c r="A65" s="186" t="s">
        <v>497</v>
      </c>
      <c r="B65" s="345" t="s">
        <v>308</v>
      </c>
      <c r="C65" s="16" t="s">
        <v>429</v>
      </c>
      <c r="D65" s="14"/>
      <c r="E65" s="231"/>
      <c r="F65" s="231"/>
      <c r="G65" s="216"/>
      <c r="H65" s="216"/>
      <c r="I65" s="216"/>
      <c r="J65" s="216"/>
      <c r="K65" s="218"/>
      <c r="L65" s="218"/>
    </row>
    <row r="66" spans="2:12" ht="24.75" customHeight="1">
      <c r="B66" s="49" t="s">
        <v>868</v>
      </c>
      <c r="C66" s="16" t="s">
        <v>430</v>
      </c>
      <c r="D66" s="14" t="s">
        <v>244</v>
      </c>
      <c r="E66" s="231">
        <v>378857</v>
      </c>
      <c r="F66" s="231">
        <v>378857</v>
      </c>
      <c r="G66" s="216">
        <v>15</v>
      </c>
      <c r="H66" s="216">
        <v>15</v>
      </c>
      <c r="I66" s="216">
        <f>94678656+1400</f>
        <v>94680056</v>
      </c>
      <c r="J66" s="216">
        <f>94678656+1400</f>
        <v>94680056</v>
      </c>
      <c r="K66" s="217">
        <v>4500000</v>
      </c>
      <c r="L66" s="217">
        <v>4500000</v>
      </c>
    </row>
    <row r="67" spans="1:13" ht="24.75" customHeight="1">
      <c r="A67" s="186" t="s">
        <v>498</v>
      </c>
      <c r="B67" s="345" t="s">
        <v>884</v>
      </c>
      <c r="D67" s="14"/>
      <c r="E67" s="349"/>
      <c r="F67" s="349"/>
      <c r="G67" s="230"/>
      <c r="H67" s="230"/>
      <c r="I67" s="230"/>
      <c r="J67" s="230"/>
      <c r="M67" s="16"/>
    </row>
    <row r="68" spans="1:13" ht="24.75" customHeight="1">
      <c r="A68" s="16"/>
      <c r="B68" s="49" t="s">
        <v>868</v>
      </c>
      <c r="C68" s="16" t="s">
        <v>879</v>
      </c>
      <c r="D68" s="14" t="s">
        <v>265</v>
      </c>
      <c r="E68" s="231">
        <v>80000</v>
      </c>
      <c r="F68" s="231">
        <v>80000</v>
      </c>
      <c r="G68" s="216">
        <v>11.97</v>
      </c>
      <c r="H68" s="216">
        <v>11.97</v>
      </c>
      <c r="I68" s="216">
        <v>9572050</v>
      </c>
      <c r="J68" s="216">
        <v>9572050</v>
      </c>
      <c r="K68" s="217">
        <v>62218325</v>
      </c>
      <c r="L68" s="217">
        <v>58168045</v>
      </c>
      <c r="M68" s="16"/>
    </row>
    <row r="69" spans="1:13" ht="24.75" customHeight="1">
      <c r="A69" s="186" t="s">
        <v>499</v>
      </c>
      <c r="B69" s="345" t="s">
        <v>301</v>
      </c>
      <c r="C69" s="16" t="s">
        <v>302</v>
      </c>
      <c r="M69" s="350"/>
    </row>
    <row r="70" spans="1:13" ht="24.75" customHeight="1">
      <c r="A70" s="186"/>
      <c r="B70" s="345"/>
      <c r="C70" s="16" t="s">
        <v>303</v>
      </c>
      <c r="D70" s="14" t="s">
        <v>265</v>
      </c>
      <c r="E70" s="231">
        <v>88000</v>
      </c>
      <c r="F70" s="231">
        <v>88000</v>
      </c>
      <c r="G70" s="216">
        <v>9</v>
      </c>
      <c r="H70" s="216">
        <v>9</v>
      </c>
      <c r="I70" s="216">
        <v>7920000</v>
      </c>
      <c r="J70" s="216">
        <v>7920000</v>
      </c>
      <c r="K70" s="217">
        <v>1980000</v>
      </c>
      <c r="L70" s="217">
        <v>2145528</v>
      </c>
      <c r="M70" s="350"/>
    </row>
    <row r="71" spans="1:4" ht="24.75" customHeight="1">
      <c r="A71" s="186" t="s">
        <v>500</v>
      </c>
      <c r="B71" s="345" t="s">
        <v>885</v>
      </c>
      <c r="C71" s="16"/>
      <c r="D71" s="14"/>
    </row>
    <row r="72" spans="1:13" ht="24.75" customHeight="1">
      <c r="A72" s="16"/>
      <c r="B72" s="49" t="s">
        <v>868</v>
      </c>
      <c r="C72" s="16" t="s">
        <v>911</v>
      </c>
      <c r="D72" s="14" t="s">
        <v>210</v>
      </c>
      <c r="E72" s="231">
        <v>102300</v>
      </c>
      <c r="F72" s="231">
        <v>102300</v>
      </c>
      <c r="G72" s="216">
        <v>19.55</v>
      </c>
      <c r="H72" s="216">
        <v>19.55</v>
      </c>
      <c r="I72" s="216">
        <f>15000000+3750000+14312.5</f>
        <v>18764312.5</v>
      </c>
      <c r="J72" s="216">
        <f>15000000+3750000+14312.5</f>
        <v>18764312.5</v>
      </c>
      <c r="K72" s="217" t="s">
        <v>478</v>
      </c>
      <c r="L72" s="217" t="s">
        <v>478</v>
      </c>
      <c r="M72" s="350"/>
    </row>
    <row r="73" spans="1:13" ht="24.75" customHeight="1">
      <c r="A73" s="186" t="s">
        <v>501</v>
      </c>
      <c r="B73" s="345" t="s">
        <v>886</v>
      </c>
      <c r="C73" s="16"/>
      <c r="D73" s="14"/>
      <c r="M73" s="350"/>
    </row>
    <row r="74" spans="2:12" ht="24.75" customHeight="1">
      <c r="B74" s="49" t="s">
        <v>868</v>
      </c>
      <c r="C74" s="16" t="s">
        <v>209</v>
      </c>
      <c r="D74" s="14" t="s">
        <v>265</v>
      </c>
      <c r="E74" s="231">
        <v>10000</v>
      </c>
      <c r="F74" s="231">
        <v>10000</v>
      </c>
      <c r="G74" s="216">
        <v>15</v>
      </c>
      <c r="H74" s="216">
        <v>15</v>
      </c>
      <c r="I74" s="216">
        <v>1500000</v>
      </c>
      <c r="J74" s="216">
        <v>1500000</v>
      </c>
      <c r="K74" s="217">
        <v>3000000</v>
      </c>
      <c r="L74" s="217">
        <v>3000000</v>
      </c>
    </row>
    <row r="75" spans="1:12" ht="24.75" customHeight="1">
      <c r="A75" s="186" t="s">
        <v>503</v>
      </c>
      <c r="B75" s="345" t="s">
        <v>180</v>
      </c>
      <c r="C75" s="351" t="s">
        <v>212</v>
      </c>
      <c r="D75" s="14" t="s">
        <v>442</v>
      </c>
      <c r="E75" s="231">
        <v>15000</v>
      </c>
      <c r="F75" s="231">
        <v>60000</v>
      </c>
      <c r="G75" s="216">
        <v>15</v>
      </c>
      <c r="H75" s="216">
        <v>15</v>
      </c>
      <c r="I75" s="220">
        <v>2250000</v>
      </c>
      <c r="J75" s="220">
        <v>9000000</v>
      </c>
      <c r="K75" s="217">
        <v>1575000</v>
      </c>
      <c r="L75" s="217">
        <v>2340000</v>
      </c>
    </row>
    <row r="76" spans="1:11" ht="24.75" customHeight="1">
      <c r="A76" s="186" t="s">
        <v>504</v>
      </c>
      <c r="B76" s="345" t="s">
        <v>887</v>
      </c>
      <c r="D76" s="14"/>
      <c r="E76" s="231"/>
      <c r="G76" s="216"/>
      <c r="I76" s="216"/>
      <c r="K76" s="217"/>
    </row>
    <row r="77" spans="1:12" ht="24.75" customHeight="1">
      <c r="A77" s="16"/>
      <c r="B77" s="49" t="s">
        <v>895</v>
      </c>
      <c r="C77" s="351" t="s">
        <v>431</v>
      </c>
      <c r="D77" s="14" t="s">
        <v>265</v>
      </c>
      <c r="E77" s="231">
        <v>310000</v>
      </c>
      <c r="F77" s="231">
        <v>310000</v>
      </c>
      <c r="G77" s="216">
        <v>15</v>
      </c>
      <c r="H77" s="216">
        <v>15</v>
      </c>
      <c r="I77" s="220">
        <f>42502500</f>
        <v>42502500</v>
      </c>
      <c r="J77" s="220">
        <f>42502500</f>
        <v>42502500</v>
      </c>
      <c r="K77" s="217" t="s">
        <v>478</v>
      </c>
      <c r="L77" s="217" t="s">
        <v>478</v>
      </c>
    </row>
    <row r="78" spans="1:12" ht="24.75" customHeight="1">
      <c r="A78" s="186" t="s">
        <v>505</v>
      </c>
      <c r="B78" s="345" t="s">
        <v>275</v>
      </c>
      <c r="C78" s="16" t="s">
        <v>912</v>
      </c>
      <c r="D78" s="14" t="s">
        <v>841</v>
      </c>
      <c r="E78" s="231">
        <v>81000</v>
      </c>
      <c r="F78" s="231">
        <v>81000</v>
      </c>
      <c r="G78" s="216">
        <v>12.41</v>
      </c>
      <c r="H78" s="216">
        <v>12.41</v>
      </c>
      <c r="I78" s="216">
        <v>5053360</v>
      </c>
      <c r="J78" s="216">
        <v>5053360</v>
      </c>
      <c r="K78" s="217">
        <v>2011040</v>
      </c>
      <c r="L78" s="217">
        <v>2011040</v>
      </c>
    </row>
    <row r="79" spans="1:12" ht="24.75" customHeight="1">
      <c r="A79" s="186" t="s">
        <v>507</v>
      </c>
      <c r="B79" s="345" t="s">
        <v>276</v>
      </c>
      <c r="C79" s="16" t="s">
        <v>856</v>
      </c>
      <c r="D79" s="14" t="s">
        <v>244</v>
      </c>
      <c r="E79" s="231">
        <v>60000</v>
      </c>
      <c r="F79" s="231">
        <v>60000</v>
      </c>
      <c r="G79" s="216">
        <v>10</v>
      </c>
      <c r="H79" s="216">
        <v>10</v>
      </c>
      <c r="I79" s="216">
        <v>6000000</v>
      </c>
      <c r="J79" s="216">
        <v>6000000</v>
      </c>
      <c r="K79" s="217">
        <v>510000</v>
      </c>
      <c r="L79" s="217">
        <v>600000</v>
      </c>
    </row>
    <row r="80" spans="1:11" ht="24.75" customHeight="1">
      <c r="A80" s="186" t="s">
        <v>508</v>
      </c>
      <c r="B80" s="345" t="s">
        <v>277</v>
      </c>
      <c r="C80" s="16" t="s">
        <v>432</v>
      </c>
      <c r="D80" s="14"/>
      <c r="E80" s="231"/>
      <c r="G80" s="216"/>
      <c r="I80" s="216"/>
      <c r="K80" s="218"/>
    </row>
    <row r="81" spans="1:12" ht="24.75" customHeight="1">
      <c r="A81" s="16"/>
      <c r="C81" s="16" t="s">
        <v>433</v>
      </c>
      <c r="D81" s="14" t="s">
        <v>244</v>
      </c>
      <c r="E81" s="231">
        <v>126000</v>
      </c>
      <c r="F81" s="231">
        <v>126000</v>
      </c>
      <c r="G81" s="216">
        <v>14.75</v>
      </c>
      <c r="H81" s="216">
        <v>14.75</v>
      </c>
      <c r="I81" s="216">
        <v>19202504.36</v>
      </c>
      <c r="J81" s="216">
        <v>19202504.36</v>
      </c>
      <c r="K81" s="217">
        <v>3717000</v>
      </c>
      <c r="L81" s="217">
        <v>9292500</v>
      </c>
    </row>
    <row r="82" spans="3:12" ht="24.75" customHeight="1">
      <c r="C82" s="16"/>
      <c r="D82" s="14"/>
      <c r="E82" s="231"/>
      <c r="F82" s="231"/>
      <c r="G82" s="216"/>
      <c r="H82" s="216"/>
      <c r="I82" s="216"/>
      <c r="J82" s="216"/>
      <c r="K82" s="217"/>
      <c r="L82" s="217"/>
    </row>
    <row r="83" spans="3:12" ht="24.75" customHeight="1">
      <c r="C83" s="16"/>
      <c r="D83" s="14"/>
      <c r="E83" s="231"/>
      <c r="F83" s="231"/>
      <c r="G83" s="216"/>
      <c r="H83" s="216"/>
      <c r="I83" s="216"/>
      <c r="J83" s="216"/>
      <c r="K83" s="217"/>
      <c r="L83" s="217"/>
    </row>
    <row r="84" spans="1:12" ht="23.25" customHeight="1">
      <c r="A84" s="352" t="s">
        <v>854</v>
      </c>
      <c r="B84" s="352"/>
      <c r="C84" s="352"/>
      <c r="D84" s="352"/>
      <c r="E84" s="352"/>
      <c r="F84" s="352"/>
      <c r="G84" s="352"/>
      <c r="H84" s="352"/>
      <c r="I84" s="352"/>
      <c r="J84" s="352"/>
      <c r="K84" s="352"/>
      <c r="L84" s="352"/>
    </row>
    <row r="85" spans="1:12" ht="23.25" customHeight="1">
      <c r="A85" s="16"/>
      <c r="B85" s="157"/>
      <c r="I85" s="230"/>
      <c r="J85" s="230"/>
      <c r="K85" s="230"/>
      <c r="L85" s="230"/>
    </row>
    <row r="86" spans="1:12" s="193" customFormat="1" ht="23.25" customHeight="1">
      <c r="A86" s="353" t="s">
        <v>309</v>
      </c>
      <c r="B86" s="49"/>
      <c r="C86" s="14"/>
      <c r="D86" s="14"/>
      <c r="E86" s="14"/>
      <c r="F86" s="14"/>
      <c r="G86" s="349"/>
      <c r="H86" s="349"/>
      <c r="I86" s="230"/>
      <c r="J86" s="230"/>
      <c r="K86" s="230"/>
      <c r="L86" s="230"/>
    </row>
    <row r="87" spans="1:12" s="193" customFormat="1" ht="23.25" customHeight="1">
      <c r="A87" s="338" t="s">
        <v>202</v>
      </c>
      <c r="B87" s="339" t="s">
        <v>817</v>
      </c>
      <c r="C87" s="82" t="s">
        <v>859</v>
      </c>
      <c r="D87" s="82" t="s">
        <v>201</v>
      </c>
      <c r="E87" s="354" t="s">
        <v>725</v>
      </c>
      <c r="F87" s="354"/>
      <c r="G87" s="354" t="s">
        <v>726</v>
      </c>
      <c r="H87" s="354"/>
      <c r="I87" s="354" t="s">
        <v>204</v>
      </c>
      <c r="J87" s="354"/>
      <c r="K87" s="354" t="s">
        <v>205</v>
      </c>
      <c r="L87" s="354"/>
    </row>
    <row r="88" spans="1:12" s="193" customFormat="1" ht="23.25" customHeight="1">
      <c r="A88" s="340"/>
      <c r="B88" s="341"/>
      <c r="C88" s="342" t="s">
        <v>860</v>
      </c>
      <c r="D88" s="342"/>
      <c r="E88" s="355" t="s">
        <v>207</v>
      </c>
      <c r="F88" s="355"/>
      <c r="G88" s="355" t="s">
        <v>427</v>
      </c>
      <c r="H88" s="355"/>
      <c r="I88" s="355" t="s">
        <v>206</v>
      </c>
      <c r="J88" s="355"/>
      <c r="K88" s="355" t="s">
        <v>206</v>
      </c>
      <c r="L88" s="355"/>
    </row>
    <row r="89" spans="1:12" ht="23.25" customHeight="1">
      <c r="A89" s="343"/>
      <c r="B89" s="50"/>
      <c r="C89" s="11"/>
      <c r="D89" s="12"/>
      <c r="E89" s="89" t="s">
        <v>905</v>
      </c>
      <c r="F89" s="89" t="s">
        <v>181</v>
      </c>
      <c r="G89" s="89" t="s">
        <v>905</v>
      </c>
      <c r="H89" s="89" t="s">
        <v>181</v>
      </c>
      <c r="I89" s="89" t="s">
        <v>905</v>
      </c>
      <c r="J89" s="89" t="s">
        <v>181</v>
      </c>
      <c r="K89" s="89" t="s">
        <v>905</v>
      </c>
      <c r="L89" s="89" t="s">
        <v>181</v>
      </c>
    </row>
    <row r="90" spans="1:11" ht="23.25" customHeight="1">
      <c r="A90" s="186" t="s">
        <v>509</v>
      </c>
      <c r="B90" s="345" t="s">
        <v>502</v>
      </c>
      <c r="C90" s="16"/>
      <c r="D90" s="14"/>
      <c r="E90" s="231"/>
      <c r="G90" s="216"/>
      <c r="I90" s="216"/>
      <c r="K90" s="218"/>
    </row>
    <row r="91" spans="1:12" ht="23.25" customHeight="1">
      <c r="A91" s="16"/>
      <c r="B91" s="49" t="s">
        <v>868</v>
      </c>
      <c r="C91" s="16" t="s">
        <v>696</v>
      </c>
      <c r="D91" s="14" t="s">
        <v>841</v>
      </c>
      <c r="E91" s="231">
        <v>324000</v>
      </c>
      <c r="F91" s="231">
        <v>270000</v>
      </c>
      <c r="G91" s="216">
        <v>19.71</v>
      </c>
      <c r="H91" s="216">
        <v>19.71</v>
      </c>
      <c r="I91" s="482">
        <f>65967242.82+10641960</f>
        <v>76609202.82</v>
      </c>
      <c r="J91" s="220">
        <v>65967242.82</v>
      </c>
      <c r="K91" s="217">
        <v>1596292.2</v>
      </c>
      <c r="L91" s="217">
        <v>532097.4</v>
      </c>
    </row>
    <row r="92" spans="1:12" ht="23.25" customHeight="1">
      <c r="A92" s="186" t="s">
        <v>510</v>
      </c>
      <c r="B92" s="345" t="s">
        <v>896</v>
      </c>
      <c r="C92" s="16" t="s">
        <v>434</v>
      </c>
      <c r="D92" s="14"/>
      <c r="H92" s="231"/>
      <c r="J92" s="216"/>
      <c r="L92" s="216"/>
    </row>
    <row r="93" spans="2:12" ht="23.25" customHeight="1">
      <c r="B93" s="49" t="s">
        <v>868</v>
      </c>
      <c r="C93" s="16" t="s">
        <v>435</v>
      </c>
      <c r="D93" s="14" t="s">
        <v>210</v>
      </c>
      <c r="E93" s="231">
        <v>16500</v>
      </c>
      <c r="F93" s="231">
        <v>16500</v>
      </c>
      <c r="G93" s="216">
        <v>6</v>
      </c>
      <c r="H93" s="216">
        <v>6</v>
      </c>
      <c r="I93" s="216">
        <v>3000000</v>
      </c>
      <c r="J93" s="216">
        <v>3000000</v>
      </c>
      <c r="K93" s="217">
        <v>99000</v>
      </c>
      <c r="L93" s="217">
        <v>247500</v>
      </c>
    </row>
    <row r="94" spans="1:4" ht="23.25" customHeight="1">
      <c r="A94" s="186" t="s">
        <v>511</v>
      </c>
      <c r="B94" s="345" t="s">
        <v>897</v>
      </c>
      <c r="C94" s="16" t="s">
        <v>857</v>
      </c>
      <c r="D94" s="14"/>
    </row>
    <row r="95" spans="1:12" ht="23.25" customHeight="1">
      <c r="A95" s="16"/>
      <c r="B95" s="49" t="s">
        <v>868</v>
      </c>
      <c r="C95" s="16" t="s">
        <v>858</v>
      </c>
      <c r="D95" s="14" t="s">
        <v>265</v>
      </c>
      <c r="E95" s="231">
        <v>40000</v>
      </c>
      <c r="F95" s="231">
        <v>40000</v>
      </c>
      <c r="G95" s="216">
        <v>10</v>
      </c>
      <c r="H95" s="216">
        <v>10</v>
      </c>
      <c r="I95" s="216">
        <v>4000000</v>
      </c>
      <c r="J95" s="216">
        <v>4000000</v>
      </c>
      <c r="K95" s="217">
        <v>400000</v>
      </c>
      <c r="L95" s="217">
        <v>800000</v>
      </c>
    </row>
    <row r="96" spans="1:12" ht="23.25" customHeight="1">
      <c r="A96" s="186" t="s">
        <v>512</v>
      </c>
      <c r="B96" s="345" t="s">
        <v>278</v>
      </c>
      <c r="C96" s="16" t="s">
        <v>913</v>
      </c>
      <c r="D96" s="14" t="s">
        <v>506</v>
      </c>
      <c r="E96" s="231">
        <v>1420000</v>
      </c>
      <c r="F96" s="231">
        <v>1420000</v>
      </c>
      <c r="G96" s="216">
        <v>0.77</v>
      </c>
      <c r="H96" s="216">
        <v>0.77</v>
      </c>
      <c r="I96" s="216">
        <v>11000000</v>
      </c>
      <c r="J96" s="216">
        <v>11000000</v>
      </c>
      <c r="K96" s="217" t="s">
        <v>478</v>
      </c>
      <c r="L96" s="217" t="s">
        <v>478</v>
      </c>
    </row>
    <row r="97" spans="1:11" ht="23.25" customHeight="1">
      <c r="A97" s="186" t="s">
        <v>513</v>
      </c>
      <c r="B97" s="345" t="s">
        <v>909</v>
      </c>
      <c r="C97" s="16" t="s">
        <v>914</v>
      </c>
      <c r="D97" s="14"/>
      <c r="E97" s="437"/>
      <c r="G97" s="438"/>
      <c r="I97" s="217"/>
      <c r="K97" s="217"/>
    </row>
    <row r="98" spans="1:12" s="356" customFormat="1" ht="23.25" customHeight="1">
      <c r="A98" s="49"/>
      <c r="B98" s="49" t="s">
        <v>868</v>
      </c>
      <c r="C98" s="16" t="s">
        <v>436</v>
      </c>
      <c r="D98" s="14" t="s">
        <v>220</v>
      </c>
      <c r="E98" s="231">
        <v>60000</v>
      </c>
      <c r="F98" s="231">
        <v>60000</v>
      </c>
      <c r="G98" s="216">
        <v>5</v>
      </c>
      <c r="H98" s="216">
        <v>5</v>
      </c>
      <c r="I98" s="216">
        <v>3000000</v>
      </c>
      <c r="J98" s="216">
        <v>3000000</v>
      </c>
      <c r="K98" s="217" t="s">
        <v>478</v>
      </c>
      <c r="L98" s="217" t="s">
        <v>478</v>
      </c>
    </row>
    <row r="99" spans="1:12" ht="23.25" customHeight="1">
      <c r="A99" s="186" t="s">
        <v>514</v>
      </c>
      <c r="B99" s="345" t="s">
        <v>810</v>
      </c>
      <c r="C99" s="16" t="s">
        <v>437</v>
      </c>
      <c r="D99" s="357"/>
      <c r="E99" s="234"/>
      <c r="F99" s="234"/>
      <c r="G99" s="235"/>
      <c r="H99" s="235"/>
      <c r="I99" s="235"/>
      <c r="J99" s="235"/>
      <c r="K99" s="235"/>
      <c r="L99" s="235"/>
    </row>
    <row r="100" spans="3:12" ht="23.25" customHeight="1">
      <c r="C100" s="16" t="s">
        <v>863</v>
      </c>
      <c r="D100" s="14" t="s">
        <v>265</v>
      </c>
      <c r="E100" s="231">
        <v>100000</v>
      </c>
      <c r="F100" s="231">
        <v>100000</v>
      </c>
      <c r="G100" s="216">
        <v>12.8</v>
      </c>
      <c r="H100" s="216">
        <v>12.8</v>
      </c>
      <c r="I100" s="216">
        <v>14528000</v>
      </c>
      <c r="J100" s="216">
        <v>14528000</v>
      </c>
      <c r="K100" s="217">
        <v>384000</v>
      </c>
      <c r="L100" s="236">
        <v>384000</v>
      </c>
    </row>
    <row r="101" spans="1:12" ht="23.25" customHeight="1">
      <c r="A101" s="186" t="s">
        <v>515</v>
      </c>
      <c r="B101" s="345" t="s">
        <v>916</v>
      </c>
      <c r="D101" s="14"/>
      <c r="E101" s="231"/>
      <c r="G101" s="216"/>
      <c r="H101" s="231"/>
      <c r="I101" s="216"/>
      <c r="J101" s="216"/>
      <c r="K101" s="218"/>
      <c r="L101" s="216"/>
    </row>
    <row r="102" spans="1:12" ht="23.25" customHeight="1">
      <c r="A102" s="16"/>
      <c r="B102" s="49" t="s">
        <v>868</v>
      </c>
      <c r="C102" s="16" t="s">
        <v>915</v>
      </c>
      <c r="D102" s="14" t="s">
        <v>506</v>
      </c>
      <c r="E102" s="231">
        <v>150000</v>
      </c>
      <c r="F102" s="231">
        <v>105000</v>
      </c>
      <c r="G102" s="216">
        <v>6.25</v>
      </c>
      <c r="H102" s="216">
        <v>6.25</v>
      </c>
      <c r="I102" s="216">
        <v>10312500</v>
      </c>
      <c r="J102" s="216">
        <v>7500000</v>
      </c>
      <c r="K102" s="217" t="s">
        <v>478</v>
      </c>
      <c r="L102" s="237">
        <v>0</v>
      </c>
    </row>
    <row r="103" spans="1:12" ht="23.25" customHeight="1">
      <c r="A103" s="186" t="s">
        <v>516</v>
      </c>
      <c r="B103" s="49" t="s">
        <v>697</v>
      </c>
      <c r="C103" s="16" t="s">
        <v>304</v>
      </c>
      <c r="D103" s="14"/>
      <c r="E103" s="231"/>
      <c r="G103" s="216"/>
      <c r="I103" s="216"/>
      <c r="K103" s="218"/>
      <c r="L103" s="358"/>
    </row>
    <row r="104" spans="2:12" ht="23.25" customHeight="1">
      <c r="B104" s="345"/>
      <c r="C104" s="16" t="s">
        <v>448</v>
      </c>
      <c r="D104" s="14" t="s">
        <v>442</v>
      </c>
      <c r="E104" s="231">
        <v>604500</v>
      </c>
      <c r="F104" s="231">
        <v>604500</v>
      </c>
      <c r="G104" s="216">
        <v>15.26</v>
      </c>
      <c r="H104" s="216">
        <v>15.26</v>
      </c>
      <c r="I104" s="216">
        <v>57918551</v>
      </c>
      <c r="J104" s="216">
        <v>57918551</v>
      </c>
      <c r="K104" s="217" t="s">
        <v>478</v>
      </c>
      <c r="L104" s="217" t="s">
        <v>478</v>
      </c>
    </row>
    <row r="105" spans="1:12" ht="23.25" customHeight="1">
      <c r="A105" s="186" t="s">
        <v>518</v>
      </c>
      <c r="B105" s="345" t="s">
        <v>279</v>
      </c>
      <c r="C105" s="16" t="s">
        <v>438</v>
      </c>
      <c r="D105" s="14" t="s">
        <v>265</v>
      </c>
      <c r="E105" s="231">
        <v>200000</v>
      </c>
      <c r="F105" s="231">
        <v>200000</v>
      </c>
      <c r="G105" s="216">
        <v>4</v>
      </c>
      <c r="H105" s="216">
        <v>4</v>
      </c>
      <c r="I105" s="216">
        <v>8000000</v>
      </c>
      <c r="J105" s="216">
        <v>8000000</v>
      </c>
      <c r="K105" s="217" t="s">
        <v>478</v>
      </c>
      <c r="L105" s="217" t="s">
        <v>478</v>
      </c>
    </row>
    <row r="106" spans="1:12" ht="23.25" customHeight="1">
      <c r="A106" s="186" t="s">
        <v>519</v>
      </c>
      <c r="B106" s="345" t="s">
        <v>280</v>
      </c>
      <c r="C106" s="16" t="s">
        <v>917</v>
      </c>
      <c r="D106" s="14"/>
      <c r="E106" s="231"/>
      <c r="G106" s="216"/>
      <c r="I106" s="216"/>
      <c r="K106" s="218"/>
      <c r="L106" s="358"/>
    </row>
    <row r="107" spans="1:12" ht="23.25" customHeight="1">
      <c r="A107" s="16"/>
      <c r="B107" s="345"/>
      <c r="C107" s="16" t="s">
        <v>918</v>
      </c>
      <c r="D107" s="14"/>
      <c r="E107" s="231"/>
      <c r="G107" s="216"/>
      <c r="I107" s="216"/>
      <c r="K107" s="218"/>
      <c r="L107" s="358"/>
    </row>
    <row r="108" spans="1:12" ht="23.25" customHeight="1">
      <c r="A108" s="16"/>
      <c r="C108" s="16" t="s">
        <v>919</v>
      </c>
      <c r="D108" s="14" t="s">
        <v>210</v>
      </c>
      <c r="E108" s="231">
        <v>50000</v>
      </c>
      <c r="F108" s="231">
        <v>50000</v>
      </c>
      <c r="G108" s="216">
        <v>10</v>
      </c>
      <c r="H108" s="216">
        <v>10</v>
      </c>
      <c r="I108" s="216">
        <v>5000000</v>
      </c>
      <c r="J108" s="216">
        <v>5000000</v>
      </c>
      <c r="K108" s="217" t="s">
        <v>478</v>
      </c>
      <c r="L108" s="217" t="s">
        <v>478</v>
      </c>
    </row>
    <row r="109" spans="1:12" ht="23.25" customHeight="1">
      <c r="A109" s="186" t="s">
        <v>520</v>
      </c>
      <c r="B109" s="345" t="s">
        <v>920</v>
      </c>
      <c r="C109" s="16"/>
      <c r="D109" s="14"/>
      <c r="E109" s="349"/>
      <c r="F109" s="222"/>
      <c r="G109" s="230"/>
      <c r="H109" s="227"/>
      <c r="I109" s="230"/>
      <c r="J109" s="216"/>
      <c r="K109" s="217"/>
      <c r="L109" s="238"/>
    </row>
    <row r="110" spans="1:12" ht="23.25" customHeight="1">
      <c r="A110" s="16"/>
      <c r="B110" s="49" t="s">
        <v>868</v>
      </c>
      <c r="C110" s="16" t="s">
        <v>921</v>
      </c>
      <c r="D110" s="14" t="s">
        <v>265</v>
      </c>
      <c r="E110" s="231">
        <v>500000</v>
      </c>
      <c r="F110" s="231">
        <v>500000</v>
      </c>
      <c r="G110" s="209">
        <v>13.5</v>
      </c>
      <c r="H110" s="216">
        <v>18</v>
      </c>
      <c r="I110" s="216">
        <f>86444990-21600000</f>
        <v>64844990</v>
      </c>
      <c r="J110" s="216">
        <v>86444990</v>
      </c>
      <c r="K110" s="217" t="s">
        <v>478</v>
      </c>
      <c r="L110" s="217" t="s">
        <v>478</v>
      </c>
    </row>
    <row r="111" spans="1:4" ht="23.25" customHeight="1">
      <c r="A111" s="186" t="s">
        <v>521</v>
      </c>
      <c r="B111" s="345" t="s">
        <v>306</v>
      </c>
      <c r="C111" s="16" t="s">
        <v>922</v>
      </c>
      <c r="D111" s="14"/>
    </row>
    <row r="112" spans="2:12" ht="23.25" customHeight="1">
      <c r="B112" s="49" t="s">
        <v>868</v>
      </c>
      <c r="C112" s="16" t="s">
        <v>143</v>
      </c>
      <c r="D112" s="14" t="s">
        <v>296</v>
      </c>
      <c r="E112" s="215">
        <v>12000</v>
      </c>
      <c r="F112" s="215">
        <v>12000</v>
      </c>
      <c r="G112" s="216">
        <v>4.75</v>
      </c>
      <c r="H112" s="216">
        <v>4.75</v>
      </c>
      <c r="I112" s="216">
        <v>570000</v>
      </c>
      <c r="J112" s="216">
        <v>570000</v>
      </c>
      <c r="K112" s="217" t="s">
        <v>478</v>
      </c>
      <c r="L112" s="217" t="s">
        <v>478</v>
      </c>
    </row>
    <row r="113" spans="1:2" ht="23.25" customHeight="1">
      <c r="A113" s="186" t="s">
        <v>522</v>
      </c>
      <c r="B113" s="345" t="s">
        <v>517</v>
      </c>
    </row>
    <row r="114" spans="1:12" ht="23.25" customHeight="1">
      <c r="A114" s="16"/>
      <c r="B114" s="49" t="s">
        <v>868</v>
      </c>
      <c r="C114" s="14" t="s">
        <v>949</v>
      </c>
      <c r="D114" s="14" t="s">
        <v>270</v>
      </c>
      <c r="E114" s="239">
        <v>260000</v>
      </c>
      <c r="F114" s="239">
        <v>260000</v>
      </c>
      <c r="G114" s="216">
        <v>10</v>
      </c>
      <c r="H114" s="216">
        <v>10</v>
      </c>
      <c r="I114" s="216">
        <v>26000000</v>
      </c>
      <c r="J114" s="216">
        <v>26000000</v>
      </c>
      <c r="K114" s="217">
        <v>806000</v>
      </c>
      <c r="L114" s="217">
        <v>780000</v>
      </c>
    </row>
    <row r="115" spans="1:4" ht="23.25" customHeight="1">
      <c r="A115" s="186" t="s">
        <v>523</v>
      </c>
      <c r="B115" s="345" t="s">
        <v>147</v>
      </c>
      <c r="C115" s="16"/>
      <c r="D115" s="349"/>
    </row>
    <row r="116" spans="2:12" ht="23.25" customHeight="1">
      <c r="B116" s="49" t="s">
        <v>868</v>
      </c>
      <c r="C116" s="14" t="s">
        <v>245</v>
      </c>
      <c r="D116" s="14" t="s">
        <v>271</v>
      </c>
      <c r="E116" s="439" t="s">
        <v>425</v>
      </c>
      <c r="F116" s="239">
        <f>200000-21000</f>
        <v>179000</v>
      </c>
      <c r="G116" s="440" t="s">
        <v>425</v>
      </c>
      <c r="H116" s="216">
        <v>4.45</v>
      </c>
      <c r="I116" s="440" t="s">
        <v>425</v>
      </c>
      <c r="J116" s="216">
        <f>8750000-787500</f>
        <v>7962500</v>
      </c>
      <c r="K116" s="217" t="s">
        <v>478</v>
      </c>
      <c r="L116" s="217" t="s">
        <v>478</v>
      </c>
    </row>
    <row r="117" spans="1:12" ht="23.25" customHeight="1">
      <c r="A117" s="186" t="s">
        <v>524</v>
      </c>
      <c r="B117" s="345" t="s">
        <v>176</v>
      </c>
      <c r="C117" s="14"/>
      <c r="E117" s="239"/>
      <c r="G117" s="218"/>
      <c r="I117" s="218"/>
      <c r="K117" s="218"/>
      <c r="L117" s="218"/>
    </row>
    <row r="118" spans="1:12" ht="23.25" customHeight="1">
      <c r="A118" s="16"/>
      <c r="B118" s="345" t="s">
        <v>164</v>
      </c>
      <c r="C118" s="14" t="s">
        <v>209</v>
      </c>
      <c r="D118" s="14" t="s">
        <v>267</v>
      </c>
      <c r="E118" s="239">
        <v>25000</v>
      </c>
      <c r="F118" s="239">
        <v>25000</v>
      </c>
      <c r="G118" s="216">
        <v>12</v>
      </c>
      <c r="H118" s="216">
        <v>12</v>
      </c>
      <c r="I118" s="216">
        <v>3000000</v>
      </c>
      <c r="J118" s="216">
        <v>3000000</v>
      </c>
      <c r="K118" s="217">
        <v>300000</v>
      </c>
      <c r="L118" s="217" t="s">
        <v>478</v>
      </c>
    </row>
    <row r="119" spans="1:12" ht="23.25" customHeight="1">
      <c r="A119" s="186" t="s">
        <v>525</v>
      </c>
      <c r="B119" s="345" t="s">
        <v>177</v>
      </c>
      <c r="C119" s="345" t="s">
        <v>473</v>
      </c>
      <c r="E119" s="441"/>
      <c r="G119" s="51"/>
      <c r="I119" s="51"/>
      <c r="K119" s="51"/>
      <c r="L119" s="51"/>
    </row>
    <row r="120" spans="1:12" ht="23.25" customHeight="1">
      <c r="A120" s="16"/>
      <c r="B120" s="345" t="s">
        <v>178</v>
      </c>
      <c r="C120" s="359" t="s">
        <v>944</v>
      </c>
      <c r="D120" s="14" t="s">
        <v>220</v>
      </c>
      <c r="E120" s="441">
        <v>80000</v>
      </c>
      <c r="F120" s="240">
        <v>80000</v>
      </c>
      <c r="G120" s="442">
        <v>16.33</v>
      </c>
      <c r="H120" s="241">
        <v>16.33</v>
      </c>
      <c r="I120" s="442">
        <f>13066600</f>
        <v>13066600</v>
      </c>
      <c r="J120" s="241">
        <f>13066600</f>
        <v>13066600</v>
      </c>
      <c r="K120" s="217" t="s">
        <v>478</v>
      </c>
      <c r="L120" s="217" t="s">
        <v>478</v>
      </c>
    </row>
    <row r="121" spans="1:12" ht="23.25" customHeight="1">
      <c r="A121" s="186" t="s">
        <v>526</v>
      </c>
      <c r="B121" s="345" t="s">
        <v>179</v>
      </c>
      <c r="C121" s="14"/>
      <c r="E121" s="239"/>
      <c r="G121" s="218"/>
      <c r="I121" s="218"/>
      <c r="K121" s="218"/>
      <c r="L121" s="218"/>
    </row>
    <row r="122" spans="1:12" ht="23.25" customHeight="1">
      <c r="A122" s="16"/>
      <c r="B122" s="345" t="s">
        <v>183</v>
      </c>
      <c r="C122" s="14" t="s">
        <v>452</v>
      </c>
      <c r="D122" s="14" t="s">
        <v>224</v>
      </c>
      <c r="E122" s="239">
        <v>1350000</v>
      </c>
      <c r="F122" s="239">
        <v>1350000</v>
      </c>
      <c r="G122" s="216">
        <v>6</v>
      </c>
      <c r="H122" s="216">
        <v>6</v>
      </c>
      <c r="I122" s="216">
        <v>81000000</v>
      </c>
      <c r="J122" s="216">
        <v>81000000</v>
      </c>
      <c r="K122" s="217" t="s">
        <v>478</v>
      </c>
      <c r="L122" s="217">
        <v>6388022.61</v>
      </c>
    </row>
    <row r="123" spans="1:12" ht="23.25" customHeight="1">
      <c r="A123" s="186" t="s">
        <v>528</v>
      </c>
      <c r="B123" s="345" t="s">
        <v>814</v>
      </c>
      <c r="C123" s="14" t="s">
        <v>876</v>
      </c>
      <c r="D123" s="14" t="s">
        <v>220</v>
      </c>
      <c r="E123" s="239">
        <v>82500</v>
      </c>
      <c r="F123" s="239">
        <v>50000</v>
      </c>
      <c r="G123" s="216">
        <v>1.52</v>
      </c>
      <c r="H123" s="216">
        <v>10</v>
      </c>
      <c r="I123" s="216">
        <v>5000000</v>
      </c>
      <c r="J123" s="216">
        <v>5000000</v>
      </c>
      <c r="K123" s="217" t="s">
        <v>478</v>
      </c>
      <c r="L123" s="217" t="s">
        <v>478</v>
      </c>
    </row>
    <row r="124" spans="1:12" ht="23.25" customHeight="1">
      <c r="A124" s="186" t="s">
        <v>531</v>
      </c>
      <c r="B124" s="345" t="s">
        <v>812</v>
      </c>
      <c r="C124" s="14" t="s">
        <v>451</v>
      </c>
      <c r="E124" s="239"/>
      <c r="G124" s="216"/>
      <c r="I124" s="216"/>
      <c r="K124" s="227"/>
      <c r="L124" s="227"/>
    </row>
    <row r="125" spans="1:12" ht="23.25" customHeight="1">
      <c r="A125" s="16"/>
      <c r="B125" s="345" t="s">
        <v>164</v>
      </c>
      <c r="C125" s="14" t="s">
        <v>811</v>
      </c>
      <c r="D125" s="14" t="s">
        <v>265</v>
      </c>
      <c r="E125" s="239">
        <v>70000</v>
      </c>
      <c r="F125" s="239">
        <v>70000</v>
      </c>
      <c r="G125" s="216">
        <v>15</v>
      </c>
      <c r="H125" s="216">
        <v>15</v>
      </c>
      <c r="I125" s="216">
        <v>10500000</v>
      </c>
      <c r="J125" s="216">
        <v>10500000</v>
      </c>
      <c r="K125" s="217">
        <v>647850</v>
      </c>
      <c r="L125" s="217">
        <v>658350</v>
      </c>
    </row>
    <row r="126" spans="1:2" ht="23.25" customHeight="1">
      <c r="A126" s="186" t="s">
        <v>722</v>
      </c>
      <c r="B126" s="345" t="s">
        <v>453</v>
      </c>
    </row>
    <row r="127" spans="1:12" ht="23.25" customHeight="1">
      <c r="A127" s="16"/>
      <c r="B127" s="345" t="s">
        <v>154</v>
      </c>
      <c r="C127" s="14" t="s">
        <v>166</v>
      </c>
      <c r="D127" s="14" t="s">
        <v>269</v>
      </c>
      <c r="E127" s="239">
        <v>25000</v>
      </c>
      <c r="F127" s="239">
        <v>25000</v>
      </c>
      <c r="G127" s="216">
        <v>8</v>
      </c>
      <c r="H127" s="216">
        <v>8</v>
      </c>
      <c r="I127" s="216">
        <v>2000000</v>
      </c>
      <c r="J127" s="216">
        <v>2000000</v>
      </c>
      <c r="K127" s="217" t="s">
        <v>478</v>
      </c>
      <c r="L127" s="217" t="s">
        <v>478</v>
      </c>
    </row>
    <row r="128" spans="1:12" ht="23.25" customHeight="1">
      <c r="A128" s="186" t="s">
        <v>182</v>
      </c>
      <c r="B128" s="345" t="s">
        <v>770</v>
      </c>
      <c r="C128" s="14" t="s">
        <v>701</v>
      </c>
      <c r="D128" s="14" t="s">
        <v>220</v>
      </c>
      <c r="E128" s="239">
        <v>50000</v>
      </c>
      <c r="F128" s="239">
        <v>50000</v>
      </c>
      <c r="G128" s="216">
        <v>19.5</v>
      </c>
      <c r="H128" s="216">
        <v>19.5</v>
      </c>
      <c r="I128" s="216">
        <f>9750000</f>
        <v>9750000</v>
      </c>
      <c r="J128" s="216">
        <f>9750000</f>
        <v>9750000</v>
      </c>
      <c r="K128" s="217" t="s">
        <v>478</v>
      </c>
      <c r="L128" s="217" t="s">
        <v>478</v>
      </c>
    </row>
    <row r="129" spans="1:12" ht="23.25" customHeight="1">
      <c r="A129" s="186"/>
      <c r="B129" s="345"/>
      <c r="C129" s="14"/>
      <c r="D129" s="14"/>
      <c r="E129" s="239"/>
      <c r="F129" s="239"/>
      <c r="G129" s="216"/>
      <c r="H129" s="216"/>
      <c r="I129" s="216"/>
      <c r="J129" s="216"/>
      <c r="K129" s="217"/>
      <c r="L129" s="217"/>
    </row>
    <row r="130" spans="1:12" ht="23.25" customHeight="1">
      <c r="A130" s="186"/>
      <c r="B130" s="345"/>
      <c r="C130" s="14"/>
      <c r="D130" s="14"/>
      <c r="E130" s="239"/>
      <c r="F130" s="239"/>
      <c r="G130" s="216"/>
      <c r="H130" s="216"/>
      <c r="I130" s="216"/>
      <c r="J130" s="216"/>
      <c r="K130" s="217"/>
      <c r="L130" s="217"/>
    </row>
    <row r="131" spans="1:12" ht="22.5" customHeight="1">
      <c r="A131" s="352" t="s">
        <v>791</v>
      </c>
      <c r="B131" s="352"/>
      <c r="C131" s="352"/>
      <c r="D131" s="352"/>
      <c r="E131" s="352"/>
      <c r="F131" s="352"/>
      <c r="G131" s="352"/>
      <c r="H131" s="352"/>
      <c r="I131" s="352"/>
      <c r="J131" s="352"/>
      <c r="K131" s="352"/>
      <c r="L131" s="352"/>
    </row>
    <row r="132" spans="2:10" ht="22.5" customHeight="1">
      <c r="B132" s="345"/>
      <c r="C132" s="16"/>
      <c r="D132" s="14"/>
      <c r="E132" s="349"/>
      <c r="F132" s="349"/>
      <c r="G132" s="230"/>
      <c r="H132" s="230"/>
      <c r="I132" s="230"/>
      <c r="J132" s="230"/>
    </row>
    <row r="133" spans="1:12" s="193" customFormat="1" ht="22.5" customHeight="1">
      <c r="A133" s="353" t="s">
        <v>309</v>
      </c>
      <c r="B133" s="49"/>
      <c r="C133" s="15"/>
      <c r="D133" s="15"/>
      <c r="E133" s="336"/>
      <c r="F133" s="336"/>
      <c r="G133" s="337"/>
      <c r="H133" s="337"/>
      <c r="I133" s="337"/>
      <c r="J133" s="337"/>
      <c r="K133" s="336"/>
      <c r="L133" s="336"/>
    </row>
    <row r="134" spans="1:12" s="193" customFormat="1" ht="22.5" customHeight="1">
      <c r="A134" s="338" t="s">
        <v>202</v>
      </c>
      <c r="B134" s="339" t="s">
        <v>817</v>
      </c>
      <c r="C134" s="82" t="s">
        <v>859</v>
      </c>
      <c r="D134" s="82" t="s">
        <v>201</v>
      </c>
      <c r="E134" s="354" t="s">
        <v>725</v>
      </c>
      <c r="F134" s="354"/>
      <c r="G134" s="354" t="s">
        <v>726</v>
      </c>
      <c r="H134" s="354"/>
      <c r="I134" s="354" t="s">
        <v>204</v>
      </c>
      <c r="J134" s="354"/>
      <c r="K134" s="354" t="s">
        <v>205</v>
      </c>
      <c r="L134" s="354"/>
    </row>
    <row r="135" spans="1:12" s="193" customFormat="1" ht="22.5" customHeight="1">
      <c r="A135" s="340"/>
      <c r="B135" s="341"/>
      <c r="C135" s="342" t="s">
        <v>860</v>
      </c>
      <c r="D135" s="342"/>
      <c r="E135" s="355" t="s">
        <v>207</v>
      </c>
      <c r="F135" s="355"/>
      <c r="G135" s="355" t="s">
        <v>427</v>
      </c>
      <c r="H135" s="355"/>
      <c r="I135" s="355" t="s">
        <v>206</v>
      </c>
      <c r="J135" s="355"/>
      <c r="K135" s="355" t="s">
        <v>206</v>
      </c>
      <c r="L135" s="355"/>
    </row>
    <row r="136" spans="1:12" ht="22.5" customHeight="1">
      <c r="A136" s="343"/>
      <c r="B136" s="50"/>
      <c r="C136" s="11"/>
      <c r="D136" s="12"/>
      <c r="E136" s="89" t="s">
        <v>905</v>
      </c>
      <c r="F136" s="89" t="s">
        <v>181</v>
      </c>
      <c r="G136" s="89" t="s">
        <v>905</v>
      </c>
      <c r="H136" s="89" t="s">
        <v>181</v>
      </c>
      <c r="I136" s="89" t="s">
        <v>905</v>
      </c>
      <c r="J136" s="89" t="s">
        <v>181</v>
      </c>
      <c r="K136" s="89" t="s">
        <v>905</v>
      </c>
      <c r="L136" s="89" t="s">
        <v>181</v>
      </c>
    </row>
    <row r="137" spans="1:12" ht="22.5" customHeight="1">
      <c r="A137" s="186" t="s">
        <v>890</v>
      </c>
      <c r="B137" s="406" t="s">
        <v>134</v>
      </c>
      <c r="C137" s="403"/>
      <c r="D137" s="404"/>
      <c r="E137" s="405"/>
      <c r="F137" s="405"/>
      <c r="G137" s="405"/>
      <c r="H137" s="405"/>
      <c r="I137" s="405"/>
      <c r="J137" s="405"/>
      <c r="K137" s="405"/>
      <c r="L137" s="405"/>
    </row>
    <row r="138" ht="22.5" customHeight="1">
      <c r="B138" s="345" t="s">
        <v>136</v>
      </c>
    </row>
    <row r="139" spans="2:12" ht="22.5" customHeight="1">
      <c r="B139" s="345" t="s">
        <v>135</v>
      </c>
      <c r="C139" s="14" t="s">
        <v>527</v>
      </c>
      <c r="D139" s="14" t="s">
        <v>269</v>
      </c>
      <c r="E139" s="239">
        <v>25000</v>
      </c>
      <c r="F139" s="239">
        <v>25000</v>
      </c>
      <c r="G139" s="216">
        <v>15</v>
      </c>
      <c r="H139" s="216">
        <v>15</v>
      </c>
      <c r="I139" s="216">
        <v>3750000</v>
      </c>
      <c r="J139" s="216">
        <v>3750000</v>
      </c>
      <c r="K139" s="217" t="s">
        <v>478</v>
      </c>
      <c r="L139" s="217" t="s">
        <v>478</v>
      </c>
    </row>
    <row r="140" spans="1:10" ht="22.5" customHeight="1">
      <c r="A140" s="186" t="s">
        <v>544</v>
      </c>
      <c r="B140" s="345" t="s">
        <v>529</v>
      </c>
      <c r="D140" s="14"/>
      <c r="F140" s="239"/>
      <c r="H140" s="216"/>
      <c r="J140" s="216"/>
    </row>
    <row r="141" spans="2:12" ht="22.5" customHeight="1">
      <c r="B141" s="345" t="s">
        <v>154</v>
      </c>
      <c r="C141" s="14" t="s">
        <v>530</v>
      </c>
      <c r="D141" s="14" t="s">
        <v>272</v>
      </c>
      <c r="E141" s="239">
        <v>47000</v>
      </c>
      <c r="F141" s="239">
        <v>47000</v>
      </c>
      <c r="G141" s="216">
        <v>10.64</v>
      </c>
      <c r="H141" s="216">
        <v>10.64</v>
      </c>
      <c r="I141" s="216">
        <f>5000000</f>
        <v>5000000</v>
      </c>
      <c r="J141" s="216">
        <f>5000000</f>
        <v>5000000</v>
      </c>
      <c r="K141" s="217" t="s">
        <v>478</v>
      </c>
      <c r="L141" s="217" t="s">
        <v>478</v>
      </c>
    </row>
    <row r="142" spans="1:10" ht="22.5" customHeight="1">
      <c r="A142" s="186" t="s">
        <v>545</v>
      </c>
      <c r="B142" s="345" t="s">
        <v>532</v>
      </c>
      <c r="C142" s="14"/>
      <c r="D142" s="14"/>
      <c r="F142" s="239"/>
      <c r="H142" s="216"/>
      <c r="J142" s="216"/>
    </row>
    <row r="143" spans="2:12" ht="22.5" customHeight="1">
      <c r="B143" s="49" t="s">
        <v>533</v>
      </c>
      <c r="C143" s="14" t="s">
        <v>713</v>
      </c>
      <c r="D143" s="14" t="s">
        <v>842</v>
      </c>
      <c r="E143" s="239">
        <v>30000</v>
      </c>
      <c r="F143" s="239">
        <v>30000</v>
      </c>
      <c r="G143" s="216">
        <v>10</v>
      </c>
      <c r="H143" s="216">
        <v>10</v>
      </c>
      <c r="I143" s="216">
        <f>3500000-500000</f>
        <v>3000000</v>
      </c>
      <c r="J143" s="216">
        <f>3500000-500000</f>
        <v>3000000</v>
      </c>
      <c r="K143" s="217" t="s">
        <v>478</v>
      </c>
      <c r="L143" s="217" t="s">
        <v>478</v>
      </c>
    </row>
    <row r="144" spans="1:12" ht="22.5" customHeight="1">
      <c r="A144" s="186" t="s">
        <v>546</v>
      </c>
      <c r="B144" s="49" t="s">
        <v>714</v>
      </c>
      <c r="C144" s="14" t="s">
        <v>715</v>
      </c>
      <c r="D144" s="14"/>
      <c r="E144" s="239"/>
      <c r="G144" s="216"/>
      <c r="I144" s="216"/>
      <c r="K144" s="222"/>
      <c r="L144" s="222"/>
    </row>
    <row r="145" spans="1:12" ht="22.5" customHeight="1">
      <c r="A145" s="16"/>
      <c r="B145" s="49" t="s">
        <v>164</v>
      </c>
      <c r="C145" s="14" t="s">
        <v>716</v>
      </c>
      <c r="D145" s="14" t="s">
        <v>842</v>
      </c>
      <c r="E145" s="239">
        <v>72500</v>
      </c>
      <c r="F145" s="239">
        <v>72500</v>
      </c>
      <c r="G145" s="216">
        <v>10.34</v>
      </c>
      <c r="H145" s="216">
        <v>10.34</v>
      </c>
      <c r="I145" s="216">
        <v>7500000</v>
      </c>
      <c r="J145" s="216">
        <v>7500000</v>
      </c>
      <c r="K145" s="217" t="s">
        <v>478</v>
      </c>
      <c r="L145" s="217" t="s">
        <v>478</v>
      </c>
    </row>
    <row r="146" spans="1:12" ht="22.5" customHeight="1">
      <c r="A146" s="186" t="s">
        <v>547</v>
      </c>
      <c r="B146" s="49" t="s">
        <v>753</v>
      </c>
      <c r="C146" s="14" t="s">
        <v>257</v>
      </c>
      <c r="D146" s="14" t="s">
        <v>265</v>
      </c>
      <c r="E146" s="239">
        <v>100000</v>
      </c>
      <c r="F146" s="239">
        <v>100000</v>
      </c>
      <c r="G146" s="216">
        <v>10</v>
      </c>
      <c r="H146" s="216">
        <v>10</v>
      </c>
      <c r="I146" s="216">
        <v>10000000</v>
      </c>
      <c r="J146" s="216">
        <v>10000000</v>
      </c>
      <c r="K146" s="217" t="s">
        <v>478</v>
      </c>
      <c r="L146" s="222" t="s">
        <v>425</v>
      </c>
    </row>
    <row r="147" spans="1:12" ht="22.5" customHeight="1">
      <c r="A147" s="186" t="s">
        <v>548</v>
      </c>
      <c r="B147" s="49" t="s">
        <v>229</v>
      </c>
      <c r="C147" s="14" t="s">
        <v>844</v>
      </c>
      <c r="D147" s="14" t="s">
        <v>244</v>
      </c>
      <c r="E147" s="239">
        <v>181832</v>
      </c>
      <c r="F147" s="239">
        <v>181832</v>
      </c>
      <c r="G147" s="216">
        <v>15.18</v>
      </c>
      <c r="H147" s="216">
        <v>15.18</v>
      </c>
      <c r="I147" s="216">
        <v>63853562.91</v>
      </c>
      <c r="J147" s="216">
        <v>63853562.91</v>
      </c>
      <c r="K147" s="228" t="s">
        <v>478</v>
      </c>
      <c r="L147" s="222" t="s">
        <v>425</v>
      </c>
    </row>
    <row r="148" spans="1:12" s="218" customFormat="1" ht="22.5" customHeight="1">
      <c r="A148" s="186" t="s">
        <v>549</v>
      </c>
      <c r="B148" s="49" t="s">
        <v>891</v>
      </c>
      <c r="C148" s="187" t="s">
        <v>247</v>
      </c>
      <c r="D148" s="14" t="s">
        <v>442</v>
      </c>
      <c r="E148" s="239">
        <v>40000</v>
      </c>
      <c r="F148" s="242">
        <v>40000</v>
      </c>
      <c r="G148" s="216">
        <v>18</v>
      </c>
      <c r="H148" s="216">
        <v>18</v>
      </c>
      <c r="I148" s="216">
        <v>7200000</v>
      </c>
      <c r="J148" s="243">
        <v>7200000</v>
      </c>
      <c r="K148" s="228" t="s">
        <v>478</v>
      </c>
      <c r="L148" s="222" t="s">
        <v>425</v>
      </c>
    </row>
    <row r="149" spans="1:12" s="218" customFormat="1" ht="22.5" customHeight="1">
      <c r="A149" s="221">
        <v>65</v>
      </c>
      <c r="B149" s="149" t="s">
        <v>938</v>
      </c>
      <c r="C149" s="223" t="s">
        <v>159</v>
      </c>
      <c r="D149" s="232"/>
      <c r="E149" s="239"/>
      <c r="F149" s="217"/>
      <c r="G149" s="216"/>
      <c r="H149" s="222"/>
      <c r="I149" s="216"/>
      <c r="J149" s="228"/>
      <c r="K149" s="228"/>
      <c r="L149" s="222"/>
    </row>
    <row r="150" spans="1:12" s="218" customFormat="1" ht="22.5" customHeight="1">
      <c r="A150" s="221"/>
      <c r="B150" s="193" t="s">
        <v>868</v>
      </c>
      <c r="C150" s="223" t="s">
        <v>358</v>
      </c>
      <c r="D150" s="232" t="s">
        <v>269</v>
      </c>
      <c r="E150" s="239">
        <v>125000</v>
      </c>
      <c r="F150" s="239">
        <v>125000</v>
      </c>
      <c r="G150" s="216">
        <v>19.5</v>
      </c>
      <c r="H150" s="216">
        <v>19.5</v>
      </c>
      <c r="I150" s="216">
        <v>24375000</v>
      </c>
      <c r="J150" s="216">
        <v>24375000</v>
      </c>
      <c r="K150" s="228" t="s">
        <v>478</v>
      </c>
      <c r="L150" s="222" t="s">
        <v>425</v>
      </c>
    </row>
    <row r="151" spans="1:12" s="218" customFormat="1" ht="22.5" customHeight="1">
      <c r="A151" s="221">
        <v>66</v>
      </c>
      <c r="B151" s="149" t="s">
        <v>359</v>
      </c>
      <c r="C151" s="223" t="s">
        <v>865</v>
      </c>
      <c r="D151" s="232" t="s">
        <v>244</v>
      </c>
      <c r="E151" s="239">
        <v>30000</v>
      </c>
      <c r="F151" s="239">
        <v>30000</v>
      </c>
      <c r="G151" s="216">
        <v>15</v>
      </c>
      <c r="H151" s="216">
        <v>15</v>
      </c>
      <c r="I151" s="216">
        <v>4500000</v>
      </c>
      <c r="J151" s="216">
        <v>4500000</v>
      </c>
      <c r="K151" s="228" t="s">
        <v>478</v>
      </c>
      <c r="L151" s="222" t="s">
        <v>425</v>
      </c>
    </row>
    <row r="152" spans="1:3" s="218" customFormat="1" ht="22.5" customHeight="1">
      <c r="A152" s="221">
        <v>67</v>
      </c>
      <c r="B152" s="149" t="s">
        <v>323</v>
      </c>
      <c r="C152" s="223" t="s">
        <v>360</v>
      </c>
    </row>
    <row r="153" spans="1:12" s="218" customFormat="1" ht="22.5" customHeight="1">
      <c r="A153" s="221"/>
      <c r="B153" s="149"/>
      <c r="C153" s="223" t="s">
        <v>944</v>
      </c>
      <c r="D153" s="232" t="s">
        <v>265</v>
      </c>
      <c r="E153" s="239">
        <v>300000</v>
      </c>
      <c r="F153" s="239">
        <v>300000</v>
      </c>
      <c r="G153" s="216">
        <v>19.33</v>
      </c>
      <c r="H153" s="216">
        <v>19.33</v>
      </c>
      <c r="I153" s="216">
        <v>58000000</v>
      </c>
      <c r="J153" s="216">
        <v>58000000</v>
      </c>
      <c r="K153" s="228" t="s">
        <v>478</v>
      </c>
      <c r="L153" s="222" t="s">
        <v>425</v>
      </c>
    </row>
    <row r="154" spans="1:12" s="218" customFormat="1" ht="22.5" customHeight="1">
      <c r="A154" s="221">
        <v>68</v>
      </c>
      <c r="B154" s="111" t="s">
        <v>137</v>
      </c>
      <c r="C154" s="244" t="s">
        <v>361</v>
      </c>
      <c r="D154" s="232" t="s">
        <v>272</v>
      </c>
      <c r="E154" s="239">
        <v>30000</v>
      </c>
      <c r="F154" s="239">
        <v>30000</v>
      </c>
      <c r="G154" s="216">
        <v>15</v>
      </c>
      <c r="H154" s="216">
        <v>15</v>
      </c>
      <c r="I154" s="216">
        <v>4500000</v>
      </c>
      <c r="J154" s="216">
        <v>4500000</v>
      </c>
      <c r="K154" s="228" t="s">
        <v>478</v>
      </c>
      <c r="L154" s="222" t="s">
        <v>425</v>
      </c>
    </row>
    <row r="155" spans="1:12" s="218" customFormat="1" ht="22.5" customHeight="1">
      <c r="A155" s="221">
        <v>69</v>
      </c>
      <c r="B155" s="111" t="s">
        <v>325</v>
      </c>
      <c r="C155" s="245" t="s">
        <v>362</v>
      </c>
      <c r="D155" s="232" t="s">
        <v>842</v>
      </c>
      <c r="E155" s="239">
        <v>28000</v>
      </c>
      <c r="F155" s="239">
        <v>28000</v>
      </c>
      <c r="G155" s="216">
        <v>9</v>
      </c>
      <c r="H155" s="216">
        <v>9</v>
      </c>
      <c r="I155" s="216">
        <v>2521000</v>
      </c>
      <c r="J155" s="216">
        <v>2521000</v>
      </c>
      <c r="K155" s="228">
        <v>378150</v>
      </c>
      <c r="L155" s="220">
        <v>378150</v>
      </c>
    </row>
    <row r="156" spans="1:12" s="218" customFormat="1" ht="22.5" customHeight="1">
      <c r="A156" s="221">
        <v>70</v>
      </c>
      <c r="B156" s="111" t="s">
        <v>939</v>
      </c>
      <c r="C156" s="246"/>
      <c r="D156" s="232"/>
      <c r="E156" s="239"/>
      <c r="F156" s="239"/>
      <c r="G156" s="216"/>
      <c r="H156" s="216"/>
      <c r="I156" s="216"/>
      <c r="J156" s="216"/>
      <c r="K156" s="217"/>
      <c r="L156" s="220"/>
    </row>
    <row r="157" spans="1:12" s="218" customFormat="1" ht="22.5" customHeight="1">
      <c r="A157" s="221"/>
      <c r="B157" s="193" t="s">
        <v>940</v>
      </c>
      <c r="C157" s="244" t="s">
        <v>363</v>
      </c>
      <c r="D157" s="232" t="s">
        <v>267</v>
      </c>
      <c r="E157" s="239">
        <v>50000</v>
      </c>
      <c r="F157" s="239">
        <v>50000</v>
      </c>
      <c r="G157" s="216">
        <v>14</v>
      </c>
      <c r="H157" s="216">
        <v>14</v>
      </c>
      <c r="I157" s="216">
        <v>7000000</v>
      </c>
      <c r="J157" s="216">
        <v>7000000</v>
      </c>
      <c r="K157" s="228">
        <v>1750000</v>
      </c>
      <c r="L157" s="220">
        <v>1120000</v>
      </c>
    </row>
    <row r="158" spans="1:12" s="218" customFormat="1" ht="22.5" customHeight="1">
      <c r="A158" s="221">
        <v>71</v>
      </c>
      <c r="B158" s="111" t="s">
        <v>941</v>
      </c>
      <c r="C158" s="244" t="s">
        <v>159</v>
      </c>
      <c r="D158" s="232"/>
      <c r="E158" s="239"/>
      <c r="F158" s="239"/>
      <c r="G158" s="216"/>
      <c r="H158" s="216"/>
      <c r="I158" s="216"/>
      <c r="J158" s="216"/>
      <c r="K158" s="217"/>
      <c r="L158" s="220"/>
    </row>
    <row r="159" spans="1:12" s="218" customFormat="1" ht="22.5" customHeight="1">
      <c r="A159" s="221"/>
      <c r="B159" s="193" t="s">
        <v>868</v>
      </c>
      <c r="C159" s="244" t="s">
        <v>364</v>
      </c>
      <c r="D159" s="232" t="s">
        <v>269</v>
      </c>
      <c r="E159" s="239">
        <v>180000</v>
      </c>
      <c r="F159" s="239">
        <v>180000</v>
      </c>
      <c r="G159" s="216">
        <v>12.5</v>
      </c>
      <c r="H159" s="216">
        <v>12.5</v>
      </c>
      <c r="I159" s="216">
        <v>22500000</v>
      </c>
      <c r="J159" s="216">
        <v>22500000</v>
      </c>
      <c r="K159" s="228" t="s">
        <v>478</v>
      </c>
      <c r="L159" s="222" t="s">
        <v>425</v>
      </c>
    </row>
    <row r="160" spans="1:12" s="218" customFormat="1" ht="22.5" customHeight="1">
      <c r="A160" s="221">
        <v>72</v>
      </c>
      <c r="B160" s="111" t="s">
        <v>326</v>
      </c>
      <c r="C160" s="244" t="s">
        <v>365</v>
      </c>
      <c r="D160" s="232" t="s">
        <v>366</v>
      </c>
      <c r="E160" s="239">
        <v>180000</v>
      </c>
      <c r="F160" s="239">
        <v>180000</v>
      </c>
      <c r="G160" s="216">
        <v>11</v>
      </c>
      <c r="H160" s="216">
        <v>11</v>
      </c>
      <c r="I160" s="216">
        <v>19800000</v>
      </c>
      <c r="J160" s="216">
        <v>19800000</v>
      </c>
      <c r="K160" s="228">
        <v>2057000</v>
      </c>
      <c r="L160" s="220">
        <v>1366200</v>
      </c>
    </row>
    <row r="161" spans="1:12" s="218" customFormat="1" ht="22.5" customHeight="1">
      <c r="A161" s="221">
        <v>73</v>
      </c>
      <c r="B161" s="111" t="s">
        <v>367</v>
      </c>
      <c r="C161" s="246"/>
      <c r="D161" s="232"/>
      <c r="E161" s="239"/>
      <c r="F161" s="239"/>
      <c r="G161" s="216"/>
      <c r="H161" s="216"/>
      <c r="I161" s="216"/>
      <c r="J161" s="216"/>
      <c r="K161" s="217"/>
      <c r="L161" s="220"/>
    </row>
    <row r="162" spans="1:12" s="218" customFormat="1" ht="22.5" customHeight="1">
      <c r="A162" s="221"/>
      <c r="B162" s="193" t="s">
        <v>868</v>
      </c>
      <c r="C162" s="244" t="s">
        <v>350</v>
      </c>
      <c r="D162" s="232" t="s">
        <v>265</v>
      </c>
      <c r="E162" s="239">
        <v>50000</v>
      </c>
      <c r="F162" s="239">
        <v>50000</v>
      </c>
      <c r="G162" s="216">
        <v>10</v>
      </c>
      <c r="H162" s="216">
        <v>10</v>
      </c>
      <c r="I162" s="216">
        <v>5150406.14</v>
      </c>
      <c r="J162" s="216">
        <v>5150406.14</v>
      </c>
      <c r="K162" s="228">
        <v>500000</v>
      </c>
      <c r="L162" s="220">
        <v>1000000</v>
      </c>
    </row>
    <row r="163" spans="1:12" s="218" customFormat="1" ht="22.5" customHeight="1">
      <c r="A163" s="221">
        <v>74</v>
      </c>
      <c r="B163" s="111" t="s">
        <v>327</v>
      </c>
      <c r="C163" s="244" t="s">
        <v>946</v>
      </c>
      <c r="D163" s="232" t="s">
        <v>368</v>
      </c>
      <c r="E163" s="239">
        <v>30000</v>
      </c>
      <c r="F163" s="239">
        <v>30000</v>
      </c>
      <c r="G163" s="216">
        <v>1.67</v>
      </c>
      <c r="H163" s="216">
        <v>1.67</v>
      </c>
      <c r="I163" s="216">
        <v>500000</v>
      </c>
      <c r="J163" s="216">
        <v>500000</v>
      </c>
      <c r="K163" s="228" t="s">
        <v>478</v>
      </c>
      <c r="L163" s="222" t="s">
        <v>425</v>
      </c>
    </row>
    <row r="164" spans="1:12" s="218" customFormat="1" ht="22.5" customHeight="1">
      <c r="A164" s="221">
        <v>75</v>
      </c>
      <c r="B164" s="111" t="s">
        <v>328</v>
      </c>
      <c r="C164" s="244" t="s">
        <v>209</v>
      </c>
      <c r="D164" s="232" t="s">
        <v>265</v>
      </c>
      <c r="E164" s="239">
        <v>30000</v>
      </c>
      <c r="F164" s="239">
        <v>30000</v>
      </c>
      <c r="G164" s="216">
        <v>10</v>
      </c>
      <c r="H164" s="216">
        <v>10</v>
      </c>
      <c r="I164" s="216">
        <v>3000000</v>
      </c>
      <c r="J164" s="216">
        <v>3000000</v>
      </c>
      <c r="K164" s="217" t="s">
        <v>478</v>
      </c>
      <c r="L164" s="247">
        <v>360000</v>
      </c>
    </row>
    <row r="165" spans="1:12" s="218" customFormat="1" ht="22.5" customHeight="1">
      <c r="A165" s="221">
        <v>76</v>
      </c>
      <c r="B165" s="111" t="s">
        <v>329</v>
      </c>
      <c r="C165" s="244" t="s">
        <v>947</v>
      </c>
      <c r="D165" s="232" t="s">
        <v>272</v>
      </c>
      <c r="E165" s="239">
        <v>18125</v>
      </c>
      <c r="F165" s="239">
        <v>18125</v>
      </c>
      <c r="G165" s="216">
        <v>9</v>
      </c>
      <c r="H165" s="216">
        <v>9</v>
      </c>
      <c r="I165" s="216">
        <v>13050000</v>
      </c>
      <c r="J165" s="216">
        <v>13050000</v>
      </c>
      <c r="K165" s="228" t="s">
        <v>478</v>
      </c>
      <c r="L165" s="222" t="s">
        <v>425</v>
      </c>
    </row>
    <row r="166" spans="1:12" s="218" customFormat="1" ht="22.5" customHeight="1">
      <c r="A166" s="221">
        <v>77</v>
      </c>
      <c r="B166" s="111" t="s">
        <v>840</v>
      </c>
      <c r="C166" s="244" t="s">
        <v>948</v>
      </c>
      <c r="D166" s="232" t="s">
        <v>265</v>
      </c>
      <c r="E166" s="239">
        <v>20000</v>
      </c>
      <c r="F166" s="239">
        <v>20000</v>
      </c>
      <c r="G166" s="216">
        <v>3.38</v>
      </c>
      <c r="H166" s="216">
        <v>3.38</v>
      </c>
      <c r="I166" s="216">
        <v>2700000</v>
      </c>
      <c r="J166" s="216">
        <v>2700000</v>
      </c>
      <c r="K166" s="228">
        <v>91125</v>
      </c>
      <c r="L166" s="220">
        <v>23625</v>
      </c>
    </row>
    <row r="167" spans="1:12" s="218" customFormat="1" ht="22.5" customHeight="1">
      <c r="A167" s="221">
        <v>78</v>
      </c>
      <c r="B167" s="111" t="s">
        <v>950</v>
      </c>
      <c r="D167" s="232"/>
      <c r="E167" s="239"/>
      <c r="F167" s="239"/>
      <c r="G167" s="216"/>
      <c r="H167" s="216"/>
      <c r="I167" s="216"/>
      <c r="J167" s="216"/>
      <c r="K167" s="217"/>
      <c r="L167" s="220"/>
    </row>
    <row r="168" spans="1:12" s="218" customFormat="1" ht="22.5" customHeight="1">
      <c r="A168" s="221"/>
      <c r="B168" s="193" t="s">
        <v>954</v>
      </c>
      <c r="C168" s="244" t="s">
        <v>369</v>
      </c>
      <c r="D168" s="232" t="s">
        <v>267</v>
      </c>
      <c r="E168" s="239">
        <v>120000</v>
      </c>
      <c r="F168" s="239">
        <v>120000</v>
      </c>
      <c r="G168" s="216">
        <v>15.6</v>
      </c>
      <c r="H168" s="216">
        <v>15.6</v>
      </c>
      <c r="I168" s="216">
        <v>18720000</v>
      </c>
      <c r="J168" s="216">
        <v>18720000</v>
      </c>
      <c r="K168" s="228">
        <v>3744000</v>
      </c>
      <c r="L168" s="220">
        <v>3744000</v>
      </c>
    </row>
    <row r="169" spans="1:12" s="218" customFormat="1" ht="22.5" customHeight="1">
      <c r="A169" s="221">
        <v>79</v>
      </c>
      <c r="B169" s="111" t="s">
        <v>330</v>
      </c>
      <c r="C169" s="244" t="s">
        <v>240</v>
      </c>
      <c r="D169" s="232" t="s">
        <v>272</v>
      </c>
      <c r="E169" s="239">
        <v>34230</v>
      </c>
      <c r="F169" s="239">
        <v>34230</v>
      </c>
      <c r="G169" s="216">
        <v>9.24</v>
      </c>
      <c r="H169" s="216">
        <v>9.24</v>
      </c>
      <c r="I169" s="216">
        <v>10381900</v>
      </c>
      <c r="J169" s="216">
        <v>10381900</v>
      </c>
      <c r="K169" s="228" t="s">
        <v>478</v>
      </c>
      <c r="L169" s="222" t="s">
        <v>425</v>
      </c>
    </row>
    <row r="170" spans="1:12" s="218" customFormat="1" ht="22.5" customHeight="1">
      <c r="A170" s="221">
        <v>80</v>
      </c>
      <c r="B170" s="111" t="s">
        <v>956</v>
      </c>
      <c r="C170" s="244"/>
      <c r="D170" s="232"/>
      <c r="E170" s="239"/>
      <c r="F170" s="239"/>
      <c r="G170" s="216"/>
      <c r="H170" s="216"/>
      <c r="I170" s="216"/>
      <c r="J170" s="216"/>
      <c r="K170" s="217"/>
      <c r="L170" s="220"/>
    </row>
    <row r="171" spans="1:12" s="218" customFormat="1" ht="22.5" customHeight="1">
      <c r="A171" s="221"/>
      <c r="B171" s="111" t="s">
        <v>370</v>
      </c>
      <c r="C171" s="244" t="s">
        <v>371</v>
      </c>
      <c r="D171" s="232" t="s">
        <v>267</v>
      </c>
      <c r="E171" s="239">
        <v>100000</v>
      </c>
      <c r="F171" s="239">
        <v>100000</v>
      </c>
      <c r="G171" s="216">
        <v>12</v>
      </c>
      <c r="H171" s="216">
        <v>12</v>
      </c>
      <c r="I171" s="216">
        <v>11999900</v>
      </c>
      <c r="J171" s="216">
        <v>11999900</v>
      </c>
      <c r="K171" s="217" t="s">
        <v>478</v>
      </c>
      <c r="L171" s="220">
        <v>1199990</v>
      </c>
    </row>
    <row r="172" spans="1:3" s="218" customFormat="1" ht="22.5" customHeight="1">
      <c r="A172" s="221">
        <v>81</v>
      </c>
      <c r="B172" s="111" t="s">
        <v>372</v>
      </c>
      <c r="C172" s="244" t="s">
        <v>936</v>
      </c>
    </row>
    <row r="173" spans="1:12" s="218" customFormat="1" ht="22.5" customHeight="1">
      <c r="A173" s="221"/>
      <c r="B173" s="111"/>
      <c r="C173" s="244" t="s">
        <v>373</v>
      </c>
      <c r="D173" s="232" t="s">
        <v>272</v>
      </c>
      <c r="E173" s="239">
        <v>20000</v>
      </c>
      <c r="F173" s="239">
        <v>20000</v>
      </c>
      <c r="G173" s="216">
        <v>5.42</v>
      </c>
      <c r="H173" s="216">
        <v>5.42</v>
      </c>
      <c r="I173" s="216">
        <v>1083200</v>
      </c>
      <c r="J173" s="216">
        <v>1083200</v>
      </c>
      <c r="K173" s="228" t="s">
        <v>478</v>
      </c>
      <c r="L173" s="222" t="s">
        <v>425</v>
      </c>
    </row>
    <row r="174" spans="1:12" s="218" customFormat="1" ht="22.5" customHeight="1">
      <c r="A174" s="221">
        <v>82</v>
      </c>
      <c r="B174" s="111" t="s">
        <v>333</v>
      </c>
      <c r="C174" s="223" t="s">
        <v>879</v>
      </c>
      <c r="D174" s="232" t="s">
        <v>265</v>
      </c>
      <c r="E174" s="239">
        <v>10000</v>
      </c>
      <c r="F174" s="239">
        <v>10000</v>
      </c>
      <c r="G174" s="216">
        <v>12</v>
      </c>
      <c r="H174" s="216">
        <v>12</v>
      </c>
      <c r="I174" s="216">
        <v>1200000</v>
      </c>
      <c r="J174" s="216">
        <v>1200000</v>
      </c>
      <c r="K174" s="228">
        <v>720000</v>
      </c>
      <c r="L174" s="220">
        <v>720000</v>
      </c>
    </row>
    <row r="175" spans="1:12" s="218" customFormat="1" ht="22.5" customHeight="1">
      <c r="A175" s="221">
        <v>83</v>
      </c>
      <c r="B175" s="111" t="s">
        <v>334</v>
      </c>
      <c r="C175" s="223" t="s">
        <v>374</v>
      </c>
      <c r="D175" s="232" t="s">
        <v>265</v>
      </c>
      <c r="E175" s="239">
        <v>145000</v>
      </c>
      <c r="F175" s="239">
        <v>145000</v>
      </c>
      <c r="G175" s="216">
        <v>10.52</v>
      </c>
      <c r="H175" s="216">
        <v>10.52</v>
      </c>
      <c r="I175" s="216">
        <v>15250000</v>
      </c>
      <c r="J175" s="216">
        <v>15250000</v>
      </c>
      <c r="K175" s="228" t="s">
        <v>478</v>
      </c>
      <c r="L175" s="222" t="s">
        <v>425</v>
      </c>
    </row>
    <row r="176" spans="1:12" s="218" customFormat="1" ht="22.5" customHeight="1">
      <c r="A176" s="221">
        <v>84</v>
      </c>
      <c r="B176" s="111" t="s">
        <v>144</v>
      </c>
      <c r="C176" s="223"/>
      <c r="D176" s="232"/>
      <c r="E176" s="239"/>
      <c r="F176" s="239"/>
      <c r="G176" s="216"/>
      <c r="H176" s="216"/>
      <c r="I176" s="216"/>
      <c r="J176" s="216"/>
      <c r="K176" s="217"/>
      <c r="L176" s="220"/>
    </row>
    <row r="177" spans="1:12" s="218" customFormat="1" ht="22.5" customHeight="1">
      <c r="A177" s="221"/>
      <c r="B177" s="193" t="s">
        <v>895</v>
      </c>
      <c r="C177" s="223" t="s">
        <v>375</v>
      </c>
      <c r="D177" s="232" t="s">
        <v>244</v>
      </c>
      <c r="E177" s="239">
        <v>15000</v>
      </c>
      <c r="F177" s="239">
        <v>15000</v>
      </c>
      <c r="G177" s="216">
        <v>10</v>
      </c>
      <c r="H177" s="216">
        <v>10</v>
      </c>
      <c r="I177" s="216">
        <v>1500000</v>
      </c>
      <c r="J177" s="216">
        <v>1500000</v>
      </c>
      <c r="K177" s="228" t="s">
        <v>478</v>
      </c>
      <c r="L177" s="222" t="s">
        <v>425</v>
      </c>
    </row>
    <row r="178" spans="1:12" s="218" customFormat="1" ht="22.5" customHeight="1">
      <c r="A178" s="221"/>
      <c r="B178" s="193"/>
      <c r="C178" s="223"/>
      <c r="D178" s="232"/>
      <c r="E178" s="239"/>
      <c r="F178" s="239"/>
      <c r="G178" s="216"/>
      <c r="H178" s="216"/>
      <c r="I178" s="216"/>
      <c r="J178" s="216"/>
      <c r="K178" s="228"/>
      <c r="L178" s="222"/>
    </row>
    <row r="179" spans="1:12" ht="24" customHeight="1">
      <c r="A179" s="352" t="s">
        <v>337</v>
      </c>
      <c r="B179" s="352"/>
      <c r="C179" s="352"/>
      <c r="D179" s="352"/>
      <c r="E179" s="352"/>
      <c r="F179" s="352"/>
      <c r="G179" s="352"/>
      <c r="H179" s="352"/>
      <c r="I179" s="352"/>
      <c r="J179" s="352"/>
      <c r="K179" s="352"/>
      <c r="L179" s="352"/>
    </row>
    <row r="180" spans="2:10" ht="24" customHeight="1">
      <c r="B180" s="345"/>
      <c r="C180" s="16"/>
      <c r="D180" s="14"/>
      <c r="E180" s="349"/>
      <c r="F180" s="349"/>
      <c r="G180" s="230"/>
      <c r="H180" s="230"/>
      <c r="I180" s="230"/>
      <c r="J180" s="230"/>
    </row>
    <row r="181" spans="1:12" s="193" customFormat="1" ht="24" customHeight="1">
      <c r="A181" s="353" t="s">
        <v>309</v>
      </c>
      <c r="B181" s="49"/>
      <c r="C181" s="15"/>
      <c r="D181" s="15"/>
      <c r="E181" s="336"/>
      <c r="F181" s="336"/>
      <c r="G181" s="337"/>
      <c r="H181" s="337"/>
      <c r="I181" s="337"/>
      <c r="J181" s="337"/>
      <c r="K181" s="336"/>
      <c r="L181" s="336"/>
    </row>
    <row r="182" spans="1:12" s="193" customFormat="1" ht="24" customHeight="1">
      <c r="A182" s="338" t="s">
        <v>202</v>
      </c>
      <c r="B182" s="339" t="s">
        <v>817</v>
      </c>
      <c r="C182" s="82" t="s">
        <v>859</v>
      </c>
      <c r="D182" s="82" t="s">
        <v>201</v>
      </c>
      <c r="E182" s="354" t="s">
        <v>725</v>
      </c>
      <c r="F182" s="354"/>
      <c r="G182" s="354" t="s">
        <v>726</v>
      </c>
      <c r="H182" s="354"/>
      <c r="I182" s="354" t="s">
        <v>204</v>
      </c>
      <c r="J182" s="354"/>
      <c r="K182" s="354" t="s">
        <v>205</v>
      </c>
      <c r="L182" s="354"/>
    </row>
    <row r="183" spans="1:12" s="193" customFormat="1" ht="24" customHeight="1">
      <c r="A183" s="340"/>
      <c r="B183" s="341"/>
      <c r="C183" s="342" t="s">
        <v>860</v>
      </c>
      <c r="D183" s="342"/>
      <c r="E183" s="355" t="s">
        <v>207</v>
      </c>
      <c r="F183" s="355"/>
      <c r="G183" s="355" t="s">
        <v>427</v>
      </c>
      <c r="H183" s="355"/>
      <c r="I183" s="355" t="s">
        <v>206</v>
      </c>
      <c r="J183" s="355"/>
      <c r="K183" s="355" t="s">
        <v>206</v>
      </c>
      <c r="L183" s="355"/>
    </row>
    <row r="184" spans="1:12" s="218" customFormat="1" ht="24" customHeight="1">
      <c r="A184" s="343"/>
      <c r="B184" s="50"/>
      <c r="C184" s="11"/>
      <c r="D184" s="12"/>
      <c r="E184" s="89" t="s">
        <v>905</v>
      </c>
      <c r="F184" s="89" t="s">
        <v>181</v>
      </c>
      <c r="G184" s="89" t="s">
        <v>905</v>
      </c>
      <c r="H184" s="89" t="s">
        <v>181</v>
      </c>
      <c r="I184" s="89" t="s">
        <v>905</v>
      </c>
      <c r="J184" s="89" t="s">
        <v>181</v>
      </c>
      <c r="K184" s="89" t="s">
        <v>905</v>
      </c>
      <c r="L184" s="89" t="s">
        <v>181</v>
      </c>
    </row>
    <row r="185" spans="1:12" s="218" customFormat="1" ht="24" customHeight="1">
      <c r="A185" s="221">
        <v>85</v>
      </c>
      <c r="B185" s="111" t="s">
        <v>145</v>
      </c>
      <c r="C185" s="246"/>
      <c r="D185" s="232"/>
      <c r="E185" s="239"/>
      <c r="F185" s="239"/>
      <c r="G185" s="216"/>
      <c r="H185" s="216"/>
      <c r="I185" s="216"/>
      <c r="J185" s="216"/>
      <c r="K185" s="217"/>
      <c r="L185" s="220"/>
    </row>
    <row r="186" spans="1:12" s="218" customFormat="1" ht="24" customHeight="1">
      <c r="A186" s="221"/>
      <c r="B186" s="193" t="s">
        <v>146</v>
      </c>
      <c r="C186" s="223" t="s">
        <v>376</v>
      </c>
      <c r="D186" s="232" t="s">
        <v>244</v>
      </c>
      <c r="E186" s="239">
        <v>31250</v>
      </c>
      <c r="F186" s="239">
        <v>31250</v>
      </c>
      <c r="G186" s="216">
        <v>10</v>
      </c>
      <c r="H186" s="216">
        <v>10</v>
      </c>
      <c r="I186" s="216">
        <v>3125000</v>
      </c>
      <c r="J186" s="216">
        <v>3125000</v>
      </c>
      <c r="K186" s="228" t="s">
        <v>478</v>
      </c>
      <c r="L186" s="222" t="s">
        <v>425</v>
      </c>
    </row>
    <row r="187" spans="1:12" s="218" customFormat="1" ht="24" customHeight="1">
      <c r="A187" s="221">
        <v>86</v>
      </c>
      <c r="B187" s="111" t="s">
        <v>230</v>
      </c>
      <c r="C187" s="246"/>
      <c r="D187" s="232"/>
      <c r="E187" s="239"/>
      <c r="F187" s="239"/>
      <c r="G187" s="216"/>
      <c r="H187" s="216"/>
      <c r="I187" s="216"/>
      <c r="J187" s="216"/>
      <c r="K187" s="217"/>
      <c r="L187" s="220"/>
    </row>
    <row r="188" spans="1:12" s="218" customFormat="1" ht="24" customHeight="1">
      <c r="A188" s="221"/>
      <c r="B188" s="193" t="s">
        <v>868</v>
      </c>
      <c r="C188" s="223" t="s">
        <v>879</v>
      </c>
      <c r="D188" s="232" t="s">
        <v>265</v>
      </c>
      <c r="E188" s="239">
        <v>80000</v>
      </c>
      <c r="F188" s="239">
        <v>80000</v>
      </c>
      <c r="G188" s="216">
        <v>10</v>
      </c>
      <c r="H188" s="216">
        <v>10</v>
      </c>
      <c r="I188" s="216">
        <v>8000000</v>
      </c>
      <c r="J188" s="216">
        <v>8000000</v>
      </c>
      <c r="K188" s="228" t="s">
        <v>478</v>
      </c>
      <c r="L188" s="222" t="s">
        <v>425</v>
      </c>
    </row>
    <row r="189" spans="1:12" s="218" customFormat="1" ht="24" customHeight="1">
      <c r="A189" s="221">
        <v>87</v>
      </c>
      <c r="B189" s="111" t="s">
        <v>377</v>
      </c>
      <c r="C189" s="223" t="s">
        <v>148</v>
      </c>
      <c r="D189" s="232"/>
      <c r="E189" s="239"/>
      <c r="F189" s="239"/>
      <c r="G189" s="216"/>
      <c r="H189" s="216"/>
      <c r="I189" s="216"/>
      <c r="J189" s="216"/>
      <c r="K189" s="217"/>
      <c r="L189" s="220"/>
    </row>
    <row r="190" spans="1:12" s="218" customFormat="1" ht="24" customHeight="1">
      <c r="A190" s="221"/>
      <c r="B190" s="193" t="s">
        <v>868</v>
      </c>
      <c r="C190" s="223" t="s">
        <v>378</v>
      </c>
      <c r="D190" s="232" t="s">
        <v>842</v>
      </c>
      <c r="E190" s="239">
        <v>2000</v>
      </c>
      <c r="F190" s="239">
        <v>2000</v>
      </c>
      <c r="G190" s="216">
        <v>15</v>
      </c>
      <c r="H190" s="216">
        <v>15</v>
      </c>
      <c r="I190" s="216">
        <v>300000</v>
      </c>
      <c r="J190" s="216">
        <v>300000</v>
      </c>
      <c r="K190" s="228" t="s">
        <v>478</v>
      </c>
      <c r="L190" s="222" t="s">
        <v>425</v>
      </c>
    </row>
    <row r="191" spans="1:12" s="218" customFormat="1" ht="24" customHeight="1">
      <c r="A191" s="221">
        <v>88</v>
      </c>
      <c r="B191" s="111" t="s">
        <v>150</v>
      </c>
      <c r="C191" s="223" t="s">
        <v>540</v>
      </c>
      <c r="D191" s="232"/>
      <c r="E191" s="239"/>
      <c r="F191" s="239"/>
      <c r="G191" s="216"/>
      <c r="H191" s="216"/>
      <c r="I191" s="216"/>
      <c r="J191" s="216"/>
      <c r="K191" s="217"/>
      <c r="L191" s="220"/>
    </row>
    <row r="192" spans="1:12" s="218" customFormat="1" ht="24" customHeight="1">
      <c r="A192" s="221"/>
      <c r="B192" s="193" t="s">
        <v>895</v>
      </c>
      <c r="C192" s="223" t="s">
        <v>379</v>
      </c>
      <c r="D192" s="232" t="s">
        <v>244</v>
      </c>
      <c r="E192" s="239">
        <v>30000</v>
      </c>
      <c r="F192" s="239">
        <v>30000</v>
      </c>
      <c r="G192" s="216">
        <v>6.67</v>
      </c>
      <c r="H192" s="216">
        <v>6.67</v>
      </c>
      <c r="I192" s="216">
        <v>2000000</v>
      </c>
      <c r="J192" s="216">
        <v>2000000</v>
      </c>
      <c r="K192" s="228">
        <v>200000</v>
      </c>
      <c r="L192" s="220">
        <v>100000</v>
      </c>
    </row>
    <row r="193" spans="1:12" s="218" customFormat="1" ht="24" customHeight="1">
      <c r="A193" s="221">
        <v>89</v>
      </c>
      <c r="B193" s="111" t="s">
        <v>151</v>
      </c>
      <c r="D193" s="232"/>
      <c r="E193" s="239"/>
      <c r="F193" s="239"/>
      <c r="G193" s="216"/>
      <c r="H193" s="216"/>
      <c r="I193" s="216"/>
      <c r="J193" s="216"/>
      <c r="K193" s="217"/>
      <c r="L193" s="220"/>
    </row>
    <row r="194" spans="1:12" s="218" customFormat="1" ht="24" customHeight="1">
      <c r="A194" s="221"/>
      <c r="B194" s="193" t="s">
        <v>152</v>
      </c>
      <c r="C194" s="223" t="s">
        <v>149</v>
      </c>
      <c r="D194" s="232" t="s">
        <v>380</v>
      </c>
      <c r="E194" s="239">
        <v>5000</v>
      </c>
      <c r="F194" s="239">
        <v>5000</v>
      </c>
      <c r="G194" s="216">
        <v>19.99</v>
      </c>
      <c r="H194" s="216">
        <v>19.99</v>
      </c>
      <c r="I194" s="216">
        <v>999500</v>
      </c>
      <c r="J194" s="216">
        <v>999500</v>
      </c>
      <c r="K194" s="228">
        <v>599700</v>
      </c>
      <c r="L194" s="220">
        <v>399800</v>
      </c>
    </row>
    <row r="195" spans="1:12" s="218" customFormat="1" ht="24" customHeight="1">
      <c r="A195" s="221">
        <v>90</v>
      </c>
      <c r="B195" s="111" t="s">
        <v>156</v>
      </c>
      <c r="C195" s="223" t="s">
        <v>381</v>
      </c>
      <c r="D195" s="232"/>
      <c r="E195" s="239"/>
      <c r="F195" s="239"/>
      <c r="G195" s="216"/>
      <c r="H195" s="216"/>
      <c r="I195" s="216"/>
      <c r="J195" s="216"/>
      <c r="K195" s="217"/>
      <c r="L195" s="220"/>
    </row>
    <row r="196" spans="1:12" s="218" customFormat="1" ht="24" customHeight="1">
      <c r="A196" s="221"/>
      <c r="B196" s="166" t="s">
        <v>157</v>
      </c>
      <c r="C196" s="223" t="s">
        <v>382</v>
      </c>
      <c r="D196" s="232" t="s">
        <v>269</v>
      </c>
      <c r="E196" s="239">
        <v>350000</v>
      </c>
      <c r="F196" s="239">
        <v>350000</v>
      </c>
      <c r="G196" s="216">
        <v>2</v>
      </c>
      <c r="H196" s="216">
        <v>2</v>
      </c>
      <c r="I196" s="216">
        <v>7000000</v>
      </c>
      <c r="J196" s="216">
        <v>7000000</v>
      </c>
      <c r="K196" s="228" t="s">
        <v>478</v>
      </c>
      <c r="L196" s="222" t="s">
        <v>425</v>
      </c>
    </row>
    <row r="197" spans="1:12" s="218" customFormat="1" ht="24" customHeight="1">
      <c r="A197" s="221">
        <v>91</v>
      </c>
      <c r="B197" s="111" t="s">
        <v>163</v>
      </c>
      <c r="C197" s="244"/>
      <c r="D197" s="232"/>
      <c r="E197" s="239"/>
      <c r="F197" s="239"/>
      <c r="G197" s="216"/>
      <c r="H197" s="216"/>
      <c r="I197" s="216"/>
      <c r="J197" s="216"/>
      <c r="K197" s="217"/>
      <c r="L197" s="220"/>
    </row>
    <row r="198" spans="1:12" s="218" customFormat="1" ht="24" customHeight="1">
      <c r="A198" s="221"/>
      <c r="B198" s="166" t="s">
        <v>164</v>
      </c>
      <c r="C198" s="244" t="s">
        <v>921</v>
      </c>
      <c r="D198" s="232" t="s">
        <v>244</v>
      </c>
      <c r="E198" s="239">
        <v>300000</v>
      </c>
      <c r="F198" s="239">
        <v>300000</v>
      </c>
      <c r="G198" s="216">
        <v>6</v>
      </c>
      <c r="H198" s="216">
        <v>6</v>
      </c>
      <c r="I198" s="216">
        <v>18000000</v>
      </c>
      <c r="J198" s="216">
        <v>18000000</v>
      </c>
      <c r="K198" s="228">
        <v>601200</v>
      </c>
      <c r="L198" s="220">
        <v>1211400</v>
      </c>
    </row>
    <row r="199" spans="1:3" s="218" customFormat="1" ht="24" customHeight="1">
      <c r="A199" s="221">
        <v>92</v>
      </c>
      <c r="B199" s="111" t="s">
        <v>420</v>
      </c>
      <c r="C199" s="223" t="s">
        <v>383</v>
      </c>
    </row>
    <row r="200" spans="1:12" s="218" customFormat="1" ht="24" customHeight="1">
      <c r="A200" s="221"/>
      <c r="B200" s="193" t="s">
        <v>868</v>
      </c>
      <c r="C200" s="223" t="s">
        <v>384</v>
      </c>
      <c r="D200" s="232" t="s">
        <v>368</v>
      </c>
      <c r="E200" s="239">
        <v>50000</v>
      </c>
      <c r="F200" s="239">
        <v>50000</v>
      </c>
      <c r="G200" s="216">
        <v>2</v>
      </c>
      <c r="H200" s="216">
        <v>2</v>
      </c>
      <c r="I200" s="216">
        <v>1000000</v>
      </c>
      <c r="J200" s="216">
        <v>1000000</v>
      </c>
      <c r="K200" s="228" t="s">
        <v>478</v>
      </c>
      <c r="L200" s="222" t="s">
        <v>425</v>
      </c>
    </row>
    <row r="201" spans="1:12" s="218" customFormat="1" ht="24" customHeight="1">
      <c r="A201" s="221">
        <v>93</v>
      </c>
      <c r="B201" s="111" t="s">
        <v>385</v>
      </c>
      <c r="C201" s="244" t="s">
        <v>257</v>
      </c>
      <c r="D201" s="232" t="s">
        <v>272</v>
      </c>
      <c r="E201" s="239">
        <v>33000</v>
      </c>
      <c r="F201" s="239">
        <v>33000</v>
      </c>
      <c r="G201" s="216">
        <v>9.09</v>
      </c>
      <c r="H201" s="216">
        <v>9.09</v>
      </c>
      <c r="I201" s="216">
        <v>3000000</v>
      </c>
      <c r="J201" s="216">
        <v>3000000</v>
      </c>
      <c r="K201" s="228" t="s">
        <v>478</v>
      </c>
      <c r="L201" s="222" t="s">
        <v>425</v>
      </c>
    </row>
    <row r="202" spans="1:12" s="218" customFormat="1" ht="24" customHeight="1">
      <c r="A202" s="221">
        <v>94</v>
      </c>
      <c r="B202" s="111" t="s">
        <v>173</v>
      </c>
      <c r="C202" s="244"/>
      <c r="D202" s="232"/>
      <c r="E202" s="239"/>
      <c r="F202" s="239"/>
      <c r="G202" s="216"/>
      <c r="H202" s="216"/>
      <c r="I202" s="216"/>
      <c r="J202" s="216"/>
      <c r="K202" s="217"/>
      <c r="L202" s="220"/>
    </row>
    <row r="203" spans="1:12" s="218" customFormat="1" ht="24" customHeight="1">
      <c r="A203" s="221"/>
      <c r="B203" s="166" t="s">
        <v>164</v>
      </c>
      <c r="C203" s="244" t="s">
        <v>166</v>
      </c>
      <c r="D203" s="232" t="s">
        <v>265</v>
      </c>
      <c r="E203" s="239">
        <v>56000</v>
      </c>
      <c r="F203" s="239">
        <v>56000</v>
      </c>
      <c r="G203" s="216">
        <v>7.14</v>
      </c>
      <c r="H203" s="216">
        <v>7.14</v>
      </c>
      <c r="I203" s="216">
        <v>4000000</v>
      </c>
      <c r="J203" s="216">
        <v>4000000</v>
      </c>
      <c r="K203" s="228" t="s">
        <v>478</v>
      </c>
      <c r="L203" s="222" t="s">
        <v>425</v>
      </c>
    </row>
    <row r="204" spans="1:12" s="218" customFormat="1" ht="24" customHeight="1">
      <c r="A204" s="221">
        <v>95</v>
      </c>
      <c r="B204" s="111" t="s">
        <v>174</v>
      </c>
      <c r="C204" s="248"/>
      <c r="D204" s="232"/>
      <c r="E204" s="239"/>
      <c r="F204" s="239"/>
      <c r="G204" s="216"/>
      <c r="H204" s="216"/>
      <c r="I204" s="216"/>
      <c r="J204" s="216"/>
      <c r="K204" s="217"/>
      <c r="L204" s="220"/>
    </row>
    <row r="205" spans="1:12" s="218" customFormat="1" ht="24" customHeight="1">
      <c r="A205" s="221"/>
      <c r="B205" s="166" t="s">
        <v>154</v>
      </c>
      <c r="C205" s="248" t="s">
        <v>444</v>
      </c>
      <c r="D205" s="232" t="s">
        <v>842</v>
      </c>
      <c r="E205" s="239">
        <v>187500</v>
      </c>
      <c r="F205" s="239">
        <v>187500</v>
      </c>
      <c r="G205" s="216">
        <v>15</v>
      </c>
      <c r="H205" s="216">
        <v>15</v>
      </c>
      <c r="I205" s="216">
        <v>34220230.95</v>
      </c>
      <c r="J205" s="216">
        <v>34220230.95</v>
      </c>
      <c r="K205" s="228" t="s">
        <v>478</v>
      </c>
      <c r="L205" s="222" t="s">
        <v>425</v>
      </c>
    </row>
    <row r="206" spans="1:12" s="218" customFormat="1" ht="24" customHeight="1">
      <c r="A206" s="221">
        <v>96</v>
      </c>
      <c r="B206" s="166" t="s">
        <v>853</v>
      </c>
      <c r="C206" s="248" t="s">
        <v>428</v>
      </c>
      <c r="D206" s="232"/>
      <c r="E206" s="239"/>
      <c r="F206" s="239"/>
      <c r="G206" s="216"/>
      <c r="H206" s="216"/>
      <c r="I206" s="216"/>
      <c r="J206" s="216"/>
      <c r="K206" s="217"/>
      <c r="L206" s="220"/>
    </row>
    <row r="207" spans="1:12" s="218" customFormat="1" ht="24" customHeight="1">
      <c r="A207" s="221"/>
      <c r="B207" s="166" t="s">
        <v>445</v>
      </c>
      <c r="C207" s="248" t="s">
        <v>386</v>
      </c>
      <c r="D207" s="232" t="s">
        <v>265</v>
      </c>
      <c r="E207" s="239">
        <v>10000</v>
      </c>
      <c r="F207" s="239">
        <v>10000</v>
      </c>
      <c r="G207" s="216">
        <v>15</v>
      </c>
      <c r="H207" s="216">
        <v>15</v>
      </c>
      <c r="I207" s="216">
        <v>6927000</v>
      </c>
      <c r="J207" s="216">
        <v>6927000</v>
      </c>
      <c r="K207" s="220">
        <v>1350000</v>
      </c>
      <c r="L207" s="220">
        <v>1350000</v>
      </c>
    </row>
    <row r="208" spans="1:12" ht="24" customHeight="1">
      <c r="A208" s="221">
        <v>97</v>
      </c>
      <c r="B208" s="166" t="s">
        <v>231</v>
      </c>
      <c r="C208" s="248" t="s">
        <v>240</v>
      </c>
      <c r="D208" s="232" t="s">
        <v>842</v>
      </c>
      <c r="E208" s="239">
        <v>100000</v>
      </c>
      <c r="F208" s="455">
        <v>100000</v>
      </c>
      <c r="G208" s="216">
        <v>3.5</v>
      </c>
      <c r="H208" s="228">
        <v>3.5</v>
      </c>
      <c r="I208" s="216">
        <v>3500000</v>
      </c>
      <c r="J208" s="228">
        <v>3500000</v>
      </c>
      <c r="K208" s="228">
        <v>105000</v>
      </c>
      <c r="L208" s="228" t="s">
        <v>478</v>
      </c>
    </row>
    <row r="209" spans="1:12" ht="24" customHeight="1">
      <c r="A209" s="221">
        <v>98</v>
      </c>
      <c r="B209" s="166" t="s">
        <v>93</v>
      </c>
      <c r="C209" s="248" t="s">
        <v>862</v>
      </c>
      <c r="D209" s="232"/>
      <c r="E209" s="239"/>
      <c r="F209" s="455"/>
      <c r="G209" s="216"/>
      <c r="H209" s="228"/>
      <c r="I209" s="216"/>
      <c r="J209" s="228"/>
      <c r="K209" s="228"/>
      <c r="L209" s="228"/>
    </row>
    <row r="210" spans="1:12" ht="24" customHeight="1">
      <c r="A210" s="221"/>
      <c r="B210" s="483" t="s">
        <v>46</v>
      </c>
      <c r="C210" s="248" t="s">
        <v>45</v>
      </c>
      <c r="D210" s="232" t="s">
        <v>37</v>
      </c>
      <c r="E210" s="239">
        <v>5000</v>
      </c>
      <c r="F210" s="484" t="s">
        <v>425</v>
      </c>
      <c r="G210" s="216">
        <v>7</v>
      </c>
      <c r="H210" s="485">
        <v>0</v>
      </c>
      <c r="I210" s="216">
        <v>2100000</v>
      </c>
      <c r="J210" s="484" t="s">
        <v>425</v>
      </c>
      <c r="K210" s="484" t="s">
        <v>425</v>
      </c>
      <c r="L210" s="484" t="s">
        <v>425</v>
      </c>
    </row>
    <row r="211" spans="1:12" ht="24" customHeight="1">
      <c r="A211" s="16"/>
      <c r="B211" s="360" t="s">
        <v>925</v>
      </c>
      <c r="D211" s="16"/>
      <c r="E211" s="230"/>
      <c r="F211" s="239"/>
      <c r="G211" s="230"/>
      <c r="H211" s="230"/>
      <c r="I211" s="481">
        <f>SUM(I47:I210)</f>
        <v>1235707316.81</v>
      </c>
      <c r="J211" s="481">
        <f>SUM(J47:J210)</f>
        <v>1256465356.81</v>
      </c>
      <c r="K211" s="481">
        <f>SUM(K47:K210)</f>
        <v>115460912.2</v>
      </c>
      <c r="L211" s="481">
        <f>SUM(L47:L210)</f>
        <v>223623468.01000002</v>
      </c>
    </row>
    <row r="212" spans="1:12" ht="24" customHeight="1">
      <c r="A212" s="16"/>
      <c r="B212" s="157" t="s">
        <v>449</v>
      </c>
      <c r="D212" s="16"/>
      <c r="E212" s="16"/>
      <c r="F212" s="16"/>
      <c r="I212" s="227">
        <v>-4500000</v>
      </c>
      <c r="J212" s="227">
        <v>-4500000</v>
      </c>
      <c r="K212" s="489" t="s">
        <v>425</v>
      </c>
      <c r="L212" s="489" t="s">
        <v>425</v>
      </c>
    </row>
    <row r="213" spans="2:12" ht="24" customHeight="1">
      <c r="B213" s="157" t="s">
        <v>926</v>
      </c>
      <c r="D213" s="16"/>
      <c r="E213" s="16"/>
      <c r="F213" s="16"/>
      <c r="I213" s="249">
        <f>-215114341.75-24532709.59+66816.34+2091710+-2962500+-943438.76+801080.19+-118436978.74-3626157.27+-14638916.79+7962500+3110734</f>
        <v>-366222202.37</v>
      </c>
      <c r="J213" s="249">
        <v>-359030362.31</v>
      </c>
      <c r="K213" s="490" t="s">
        <v>425</v>
      </c>
      <c r="L213" s="490" t="s">
        <v>425</v>
      </c>
    </row>
    <row r="214" spans="2:12" ht="24" customHeight="1" thickBot="1">
      <c r="B214" s="192" t="s">
        <v>838</v>
      </c>
      <c r="D214" s="16"/>
      <c r="E214" s="16"/>
      <c r="F214" s="16"/>
      <c r="I214" s="106">
        <f>SUM(I211:I213)</f>
        <v>864985114.4399999</v>
      </c>
      <c r="J214" s="106">
        <f>SUM(J211:J213)</f>
        <v>892934994.5</v>
      </c>
      <c r="K214" s="106">
        <f>SUM(K211:K213)</f>
        <v>115460912.2</v>
      </c>
      <c r="L214" s="106">
        <f>SUM(L211:L213)</f>
        <v>223623468.01000002</v>
      </c>
    </row>
    <row r="215" spans="2:12" ht="24" customHeight="1" thickBot="1" thickTop="1">
      <c r="B215" s="17" t="s">
        <v>839</v>
      </c>
      <c r="E215" s="18"/>
      <c r="F215" s="18"/>
      <c r="I215" s="110">
        <f>+I36+I214</f>
        <v>2792692816.48</v>
      </c>
      <c r="J215" s="110">
        <f>+J36+J214</f>
        <v>2603379287.28</v>
      </c>
      <c r="K215" s="110">
        <f>+K36+K211</f>
        <v>191173777.95</v>
      </c>
      <c r="L215" s="110">
        <f>+L36+L211</f>
        <v>293472744.11</v>
      </c>
    </row>
    <row r="216" spans="2:12" ht="24" customHeight="1" thickTop="1">
      <c r="B216" s="19" t="s">
        <v>38</v>
      </c>
      <c r="E216" s="18"/>
      <c r="F216" s="18"/>
      <c r="I216" s="361"/>
      <c r="J216" s="361"/>
      <c r="K216" s="361"/>
      <c r="L216" s="361"/>
    </row>
    <row r="217" spans="2:12" ht="24" customHeight="1">
      <c r="B217" s="19" t="s">
        <v>116</v>
      </c>
      <c r="E217" s="18"/>
      <c r="F217" s="18"/>
      <c r="I217" s="361"/>
      <c r="J217" s="361"/>
      <c r="K217" s="361"/>
      <c r="L217" s="361"/>
    </row>
    <row r="218" spans="2:12" ht="24" customHeight="1">
      <c r="B218" s="19" t="s">
        <v>962</v>
      </c>
      <c r="E218" s="18"/>
      <c r="F218" s="18"/>
      <c r="I218" s="361"/>
      <c r="J218" s="361"/>
      <c r="K218" s="361"/>
      <c r="L218" s="361"/>
    </row>
    <row r="219" spans="1:12" s="192" customFormat="1" ht="24" customHeight="1">
      <c r="A219" s="49"/>
      <c r="B219" s="19"/>
      <c r="C219" s="49"/>
      <c r="D219" s="49"/>
      <c r="E219" s="18"/>
      <c r="F219" s="18"/>
      <c r="G219" s="49"/>
      <c r="H219" s="49"/>
      <c r="I219" s="361"/>
      <c r="J219" s="361"/>
      <c r="K219" s="361"/>
      <c r="L219" s="361"/>
    </row>
    <row r="220" s="192" customFormat="1" ht="24" customHeight="1">
      <c r="B220" s="192" t="s">
        <v>414</v>
      </c>
    </row>
    <row r="221" spans="2:5" s="192" customFormat="1" ht="24" customHeight="1">
      <c r="B221" s="192" t="s">
        <v>422</v>
      </c>
      <c r="E221" s="192" t="s">
        <v>423</v>
      </c>
    </row>
    <row r="222" spans="2:5" s="192" customFormat="1" ht="24" customHeight="1">
      <c r="B222" s="192" t="s">
        <v>833</v>
      </c>
      <c r="E222" s="192" t="s">
        <v>424</v>
      </c>
    </row>
    <row r="223" spans="1:12" ht="24" customHeight="1">
      <c r="A223" s="192"/>
      <c r="B223" s="192" t="s">
        <v>426</v>
      </c>
      <c r="C223" s="192"/>
      <c r="D223" s="192"/>
      <c r="E223" s="192" t="s">
        <v>802</v>
      </c>
      <c r="F223" s="192"/>
      <c r="G223" s="192"/>
      <c r="H223" s="192"/>
      <c r="I223" s="192"/>
      <c r="J223" s="192"/>
      <c r="K223" s="192"/>
      <c r="L223" s="192"/>
    </row>
    <row r="224" ht="24" customHeight="1"/>
  </sheetData>
  <sheetProtection/>
  <mergeCells count="1">
    <mergeCell ref="E5:F5"/>
  </mergeCells>
  <printOptions/>
  <pageMargins left="0.4330708661417323" right="0.15748031496062992" top="0.54" bottom="0.29" header="0.33" footer="0.19"/>
  <pageSetup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sheetPr>
    <tabColor rgb="FFFFC000"/>
  </sheetPr>
  <dimension ref="A1:AC82"/>
  <sheetViews>
    <sheetView zoomScalePageLayoutView="0" workbookViewId="0" topLeftCell="A1">
      <selection activeCell="A1" sqref="A1"/>
    </sheetView>
  </sheetViews>
  <sheetFormatPr defaultColWidth="9.140625" defaultRowHeight="22.5" customHeight="1"/>
  <cols>
    <col min="1" max="1" width="4.00390625" style="193" customWidth="1"/>
    <col min="2" max="2" width="24.7109375" style="193" customWidth="1"/>
    <col min="3" max="3" width="10.00390625" style="193" hidden="1" customWidth="1"/>
    <col min="4" max="4" width="11.421875" style="193" bestFit="1" customWidth="1"/>
    <col min="5" max="5" width="11.00390625" style="193" bestFit="1" customWidth="1"/>
    <col min="6" max="6" width="11.421875" style="193" bestFit="1" customWidth="1"/>
    <col min="7" max="7" width="11.00390625" style="193" bestFit="1" customWidth="1"/>
    <col min="8" max="9" width="12.140625" style="193" bestFit="1" customWidth="1"/>
    <col min="10" max="10" width="11.421875" style="193" bestFit="1" customWidth="1"/>
    <col min="11" max="11" width="11.57421875" style="193" customWidth="1"/>
    <col min="12" max="12" width="0.85546875" style="193" customWidth="1"/>
    <col min="13" max="16384" width="9.140625" style="193" customWidth="1"/>
  </cols>
  <sheetData>
    <row r="1" spans="1:11" s="79" customFormat="1" ht="22.5" customHeight="1">
      <c r="A1" s="424" t="s">
        <v>792</v>
      </c>
      <c r="B1" s="424"/>
      <c r="C1" s="424"/>
      <c r="D1" s="424"/>
      <c r="E1" s="424"/>
      <c r="F1" s="424"/>
      <c r="G1" s="424"/>
      <c r="H1" s="424"/>
      <c r="I1" s="424"/>
      <c r="J1" s="424"/>
      <c r="K1" s="424"/>
    </row>
    <row r="3" s="364" customFormat="1" ht="22.5" customHeight="1">
      <c r="A3" s="363" t="s">
        <v>318</v>
      </c>
    </row>
    <row r="4" s="364" customFormat="1" ht="22.5" customHeight="1">
      <c r="A4" s="363" t="s">
        <v>319</v>
      </c>
    </row>
    <row r="5" spans="1:11" s="364" customFormat="1" ht="22.5" customHeight="1">
      <c r="A5" s="365"/>
      <c r="B5" s="366" t="s">
        <v>281</v>
      </c>
      <c r="C5" s="366"/>
      <c r="D5" s="366"/>
      <c r="E5" s="366"/>
      <c r="F5" s="366"/>
      <c r="G5" s="366"/>
      <c r="H5" s="366"/>
      <c r="I5" s="366"/>
      <c r="J5" s="366"/>
      <c r="K5" s="366"/>
    </row>
    <row r="6" spans="1:11" ht="22.5" customHeight="1">
      <c r="A6" s="367" t="s">
        <v>202</v>
      </c>
      <c r="B6" s="339" t="s">
        <v>817</v>
      </c>
      <c r="C6" s="82" t="s">
        <v>859</v>
      </c>
      <c r="D6" s="354" t="s">
        <v>724</v>
      </c>
      <c r="E6" s="354"/>
      <c r="F6" s="354" t="s">
        <v>726</v>
      </c>
      <c r="G6" s="354"/>
      <c r="H6" s="354" t="s">
        <v>204</v>
      </c>
      <c r="I6" s="354"/>
      <c r="J6" s="422" t="s">
        <v>205</v>
      </c>
      <c r="K6" s="422"/>
    </row>
    <row r="7" spans="1:11" ht="22.5" customHeight="1">
      <c r="A7" s="340"/>
      <c r="B7" s="341"/>
      <c r="C7" s="342" t="s">
        <v>860</v>
      </c>
      <c r="D7" s="355" t="s">
        <v>207</v>
      </c>
      <c r="E7" s="355"/>
      <c r="F7" s="355" t="s">
        <v>427</v>
      </c>
      <c r="G7" s="355"/>
      <c r="H7" s="423" t="s">
        <v>206</v>
      </c>
      <c r="I7" s="423"/>
      <c r="J7" s="423" t="s">
        <v>206</v>
      </c>
      <c r="K7" s="423"/>
    </row>
    <row r="8" spans="1:11" s="344" customFormat="1" ht="22.5" customHeight="1">
      <c r="A8" s="343"/>
      <c r="B8" s="50"/>
      <c r="C8" s="11"/>
      <c r="D8" s="89" t="s">
        <v>905</v>
      </c>
      <c r="E8" s="89" t="s">
        <v>181</v>
      </c>
      <c r="F8" s="89" t="s">
        <v>905</v>
      </c>
      <c r="G8" s="89" t="s">
        <v>181</v>
      </c>
      <c r="H8" s="89" t="s">
        <v>905</v>
      </c>
      <c r="I8" s="89" t="s">
        <v>181</v>
      </c>
      <c r="J8" s="89" t="s">
        <v>905</v>
      </c>
      <c r="K8" s="89" t="s">
        <v>181</v>
      </c>
    </row>
    <row r="9" spans="1:13" ht="22.5" customHeight="1">
      <c r="A9" s="107">
        <v>1</v>
      </c>
      <c r="B9" s="166" t="s">
        <v>930</v>
      </c>
      <c r="L9" s="250"/>
      <c r="M9" s="251"/>
    </row>
    <row r="10" spans="1:13" ht="22.5" customHeight="1">
      <c r="A10" s="107"/>
      <c r="B10" s="193" t="s">
        <v>929</v>
      </c>
      <c r="L10" s="250"/>
      <c r="M10" s="251"/>
    </row>
    <row r="11" spans="1:11" ht="22.5" customHeight="1">
      <c r="A11" s="107"/>
      <c r="B11" s="193" t="s">
        <v>934</v>
      </c>
      <c r="C11" s="252">
        <v>60000</v>
      </c>
      <c r="D11" s="252">
        <v>60000</v>
      </c>
      <c r="E11" s="252">
        <v>60000</v>
      </c>
      <c r="F11" s="253">
        <v>0.5</v>
      </c>
      <c r="G11" s="253">
        <v>0.5</v>
      </c>
      <c r="H11" s="216">
        <v>265320</v>
      </c>
      <c r="I11" s="216">
        <v>265320</v>
      </c>
      <c r="J11" s="256">
        <v>90000</v>
      </c>
      <c r="K11" s="254">
        <v>60000</v>
      </c>
    </row>
    <row r="12" spans="1:13" ht="22.5" customHeight="1">
      <c r="A12" s="107">
        <v>2</v>
      </c>
      <c r="B12" s="166" t="s">
        <v>931</v>
      </c>
      <c r="C12" s="246"/>
      <c r="D12" s="246"/>
      <c r="E12" s="246"/>
      <c r="F12" s="246"/>
      <c r="G12" s="246"/>
      <c r="H12" s="368"/>
      <c r="I12" s="368"/>
      <c r="L12" s="250"/>
      <c r="M12" s="251"/>
    </row>
    <row r="13" spans="2:11" ht="22.5" customHeight="1">
      <c r="B13" s="193" t="s">
        <v>440</v>
      </c>
      <c r="C13" s="252">
        <v>3000000</v>
      </c>
      <c r="D13" s="252">
        <v>3000000</v>
      </c>
      <c r="E13" s="252">
        <v>3000000</v>
      </c>
      <c r="F13" s="253">
        <v>0.3</v>
      </c>
      <c r="G13" s="253">
        <v>0.3</v>
      </c>
      <c r="H13" s="216">
        <v>16727150</v>
      </c>
      <c r="I13" s="216">
        <v>16727150</v>
      </c>
      <c r="J13" s="256">
        <v>1368585</v>
      </c>
      <c r="K13" s="254">
        <v>912390</v>
      </c>
    </row>
    <row r="14" spans="1:13" ht="22.5" customHeight="1">
      <c r="A14" s="107">
        <v>3</v>
      </c>
      <c r="B14" s="166" t="s">
        <v>932</v>
      </c>
      <c r="C14" s="246"/>
      <c r="D14" s="246"/>
      <c r="E14" s="246"/>
      <c r="F14" s="246"/>
      <c r="G14" s="246"/>
      <c r="H14" s="368"/>
      <c r="I14" s="368"/>
      <c r="L14" s="250"/>
      <c r="M14" s="251"/>
    </row>
    <row r="15" spans="2:11" ht="22.5" customHeight="1">
      <c r="B15" s="193" t="s">
        <v>440</v>
      </c>
      <c r="C15" s="252">
        <v>75000</v>
      </c>
      <c r="D15" s="252">
        <v>75000</v>
      </c>
      <c r="E15" s="252">
        <v>75000</v>
      </c>
      <c r="F15" s="253">
        <v>0.03</v>
      </c>
      <c r="G15" s="253">
        <v>0.03</v>
      </c>
      <c r="H15" s="216">
        <v>32940</v>
      </c>
      <c r="I15" s="216">
        <v>32940</v>
      </c>
      <c r="J15" s="256">
        <v>32400</v>
      </c>
      <c r="K15" s="254">
        <v>5400</v>
      </c>
    </row>
    <row r="16" spans="1:13" ht="22.5" customHeight="1">
      <c r="A16" s="107">
        <v>4</v>
      </c>
      <c r="B16" s="166" t="s">
        <v>933</v>
      </c>
      <c r="H16" s="368"/>
      <c r="I16" s="368"/>
      <c r="L16" s="250"/>
      <c r="M16" s="246"/>
    </row>
    <row r="17" spans="1:11" ht="22.5" customHeight="1">
      <c r="A17" s="107"/>
      <c r="B17" s="193" t="s">
        <v>263</v>
      </c>
      <c r="C17" s="252">
        <v>1647740</v>
      </c>
      <c r="D17" s="252">
        <v>1647740</v>
      </c>
      <c r="E17" s="252">
        <v>1647740</v>
      </c>
      <c r="F17" s="253">
        <v>0.4</v>
      </c>
      <c r="G17" s="253">
        <v>0.4</v>
      </c>
      <c r="H17" s="224">
        <v>8609338.54</v>
      </c>
      <c r="I17" s="224">
        <v>8609338.54</v>
      </c>
      <c r="J17" s="255" t="s">
        <v>425</v>
      </c>
      <c r="K17" s="255" t="s">
        <v>425</v>
      </c>
    </row>
    <row r="18" spans="1:11" ht="22.5" customHeight="1">
      <c r="A18" s="107"/>
      <c r="B18" s="369" t="s">
        <v>925</v>
      </c>
      <c r="C18" s="370"/>
      <c r="H18" s="209">
        <f>SUM(H11:H17)</f>
        <v>25634748.54</v>
      </c>
      <c r="I18" s="209">
        <f>SUM(I11:I17)</f>
        <v>25634748.54</v>
      </c>
      <c r="J18" s="443">
        <f>SUM(J11:J17)</f>
        <v>1490985</v>
      </c>
      <c r="K18" s="209">
        <f>SUM(K11:K17)</f>
        <v>977790</v>
      </c>
    </row>
    <row r="19" spans="1:11" ht="22.5" customHeight="1">
      <c r="A19" s="107"/>
      <c r="B19" s="371" t="s">
        <v>733</v>
      </c>
      <c r="H19" s="444">
        <f>17549414.96+1659695.5</f>
        <v>19209110.46</v>
      </c>
      <c r="I19" s="257">
        <v>-2028644.54</v>
      </c>
      <c r="J19" s="254" t="s">
        <v>425</v>
      </c>
      <c r="K19" s="254" t="s">
        <v>425</v>
      </c>
    </row>
    <row r="20" spans="1:11" ht="22.5" customHeight="1" thickBot="1">
      <c r="A20" s="107"/>
      <c r="B20" s="371" t="s">
        <v>935</v>
      </c>
      <c r="H20" s="372">
        <f>SUM(H18:H19)</f>
        <v>44843859</v>
      </c>
      <c r="I20" s="372">
        <f>SUM(I18:I19)</f>
        <v>23606104</v>
      </c>
      <c r="J20" s="372">
        <f>SUM(J18:J19)</f>
        <v>1490985</v>
      </c>
      <c r="K20" s="372">
        <f>SUM(K18:K19)</f>
        <v>977790</v>
      </c>
    </row>
    <row r="21" spans="1:2" ht="22.5" customHeight="1" thickTop="1">
      <c r="A21" s="363" t="s">
        <v>320</v>
      </c>
      <c r="B21" s="364"/>
    </row>
    <row r="22" spans="1:2" ht="22.5" customHeight="1">
      <c r="A22" s="363"/>
      <c r="B22" s="371" t="s">
        <v>281</v>
      </c>
    </row>
    <row r="23" spans="1:23" ht="22.5" customHeight="1">
      <c r="A23" s="107">
        <v>5</v>
      </c>
      <c r="B23" s="111" t="s">
        <v>324</v>
      </c>
      <c r="C23" s="252">
        <v>100000</v>
      </c>
      <c r="D23" s="252">
        <v>100000</v>
      </c>
      <c r="E23" s="252">
        <v>100000</v>
      </c>
      <c r="F23" s="253">
        <v>15</v>
      </c>
      <c r="G23" s="253">
        <v>15</v>
      </c>
      <c r="H23" s="256">
        <v>15000000</v>
      </c>
      <c r="I23" s="256">
        <v>15000000</v>
      </c>
      <c r="J23" s="223" t="s">
        <v>425</v>
      </c>
      <c r="K23" s="223" t="s">
        <v>425</v>
      </c>
      <c r="L23" s="250"/>
      <c r="M23" s="258"/>
      <c r="N23" s="244"/>
      <c r="O23" s="246"/>
      <c r="P23" s="252"/>
      <c r="Q23" s="252"/>
      <c r="R23" s="253"/>
      <c r="S23" s="253"/>
      <c r="T23" s="256"/>
      <c r="U23" s="256"/>
      <c r="V23" s="256"/>
      <c r="W23" s="259"/>
    </row>
    <row r="24" spans="1:11" ht="22.5" customHeight="1">
      <c r="A24" s="107">
        <v>6</v>
      </c>
      <c r="B24" s="111" t="s">
        <v>834</v>
      </c>
      <c r="C24" s="252">
        <v>10000</v>
      </c>
      <c r="D24" s="252">
        <v>10000</v>
      </c>
      <c r="E24" s="252">
        <v>10000</v>
      </c>
      <c r="F24" s="253">
        <v>10</v>
      </c>
      <c r="G24" s="253">
        <v>10</v>
      </c>
      <c r="H24" s="256">
        <v>1000000</v>
      </c>
      <c r="I24" s="256">
        <v>1000000</v>
      </c>
      <c r="J24" s="260" t="s">
        <v>425</v>
      </c>
      <c r="K24" s="223" t="s">
        <v>425</v>
      </c>
    </row>
    <row r="25" spans="1:10" ht="22.5" customHeight="1">
      <c r="A25" s="107">
        <v>7</v>
      </c>
      <c r="B25" s="111" t="s">
        <v>942</v>
      </c>
      <c r="C25" s="246"/>
      <c r="D25" s="246"/>
      <c r="E25" s="246"/>
      <c r="F25" s="246"/>
      <c r="G25" s="246"/>
      <c r="H25" s="246"/>
      <c r="I25" s="246"/>
      <c r="J25" s="261"/>
    </row>
    <row r="26" spans="1:11" ht="22.5" customHeight="1">
      <c r="A26" s="107"/>
      <c r="B26" s="193" t="s">
        <v>943</v>
      </c>
      <c r="C26" s="252">
        <v>80000</v>
      </c>
      <c r="D26" s="252">
        <v>80000</v>
      </c>
      <c r="E26" s="252">
        <v>80000</v>
      </c>
      <c r="F26" s="253">
        <v>9.75</v>
      </c>
      <c r="G26" s="253">
        <v>9.75</v>
      </c>
      <c r="H26" s="256">
        <v>7800000</v>
      </c>
      <c r="I26" s="256">
        <v>7800000</v>
      </c>
      <c r="J26" s="260" t="s">
        <v>425</v>
      </c>
      <c r="K26" s="223" t="s">
        <v>425</v>
      </c>
    </row>
    <row r="27" spans="1:2" ht="22.5" customHeight="1">
      <c r="A27" s="107">
        <v>8</v>
      </c>
      <c r="B27" s="111" t="s">
        <v>955</v>
      </c>
    </row>
    <row r="28" spans="2:11" ht="22.5" customHeight="1">
      <c r="B28" s="193" t="s">
        <v>868</v>
      </c>
      <c r="C28" s="252">
        <v>40000</v>
      </c>
      <c r="D28" s="252">
        <v>40000</v>
      </c>
      <c r="E28" s="252">
        <v>40000</v>
      </c>
      <c r="F28" s="253">
        <v>5.63</v>
      </c>
      <c r="G28" s="253">
        <v>5.63</v>
      </c>
      <c r="H28" s="256">
        <v>3000000</v>
      </c>
      <c r="I28" s="256">
        <v>3000000</v>
      </c>
      <c r="J28" s="223" t="s">
        <v>425</v>
      </c>
      <c r="K28" s="223" t="s">
        <v>425</v>
      </c>
    </row>
    <row r="29" spans="1:11" ht="22.5" customHeight="1">
      <c r="A29" s="107">
        <v>9</v>
      </c>
      <c r="B29" s="111" t="s">
        <v>898</v>
      </c>
      <c r="C29" s="252">
        <v>10000</v>
      </c>
      <c r="D29" s="252">
        <v>10000</v>
      </c>
      <c r="E29" s="252">
        <v>10000</v>
      </c>
      <c r="F29" s="253">
        <v>3.5</v>
      </c>
      <c r="G29" s="253">
        <v>3.5</v>
      </c>
      <c r="H29" s="256">
        <v>1435000</v>
      </c>
      <c r="I29" s="256">
        <v>1435000</v>
      </c>
      <c r="J29" s="256">
        <v>56000</v>
      </c>
      <c r="K29" s="193">
        <v>42000</v>
      </c>
    </row>
    <row r="30" spans="1:10" ht="22.5" customHeight="1">
      <c r="A30" s="107">
        <v>10</v>
      </c>
      <c r="B30" s="111" t="s">
        <v>899</v>
      </c>
      <c r="C30" s="252"/>
      <c r="D30" s="252"/>
      <c r="E30" s="252"/>
      <c r="F30" s="253"/>
      <c r="G30" s="253"/>
      <c r="H30" s="256"/>
      <c r="I30" s="256"/>
      <c r="J30" s="256"/>
    </row>
    <row r="31" spans="2:11" ht="22.5" customHeight="1">
      <c r="B31" s="193" t="s">
        <v>895</v>
      </c>
      <c r="C31" s="252">
        <v>130000</v>
      </c>
      <c r="D31" s="252">
        <v>130000</v>
      </c>
      <c r="E31" s="252">
        <v>130000</v>
      </c>
      <c r="F31" s="253">
        <v>3.85</v>
      </c>
      <c r="G31" s="253">
        <v>3.85</v>
      </c>
      <c r="H31" s="256">
        <v>5000000</v>
      </c>
      <c r="I31" s="256">
        <v>5000000</v>
      </c>
      <c r="J31" s="260" t="s">
        <v>425</v>
      </c>
      <c r="K31" s="223" t="s">
        <v>425</v>
      </c>
    </row>
    <row r="32" spans="1:11" ht="22.5" customHeight="1">
      <c r="A32" s="107">
        <v>11</v>
      </c>
      <c r="B32" s="111" t="s">
        <v>331</v>
      </c>
      <c r="C32" s="252">
        <v>20000</v>
      </c>
      <c r="D32" s="252">
        <v>20000</v>
      </c>
      <c r="E32" s="252">
        <v>20000</v>
      </c>
      <c r="F32" s="253">
        <v>10</v>
      </c>
      <c r="G32" s="253">
        <v>10</v>
      </c>
      <c r="H32" s="256">
        <v>2000000</v>
      </c>
      <c r="I32" s="256">
        <v>2000000</v>
      </c>
      <c r="J32" s="260" t="s">
        <v>425</v>
      </c>
      <c r="K32" s="260" t="s">
        <v>425</v>
      </c>
    </row>
    <row r="33" spans="1:11" ht="22.5" customHeight="1">
      <c r="A33" s="107">
        <v>12</v>
      </c>
      <c r="B33" s="111" t="s">
        <v>754</v>
      </c>
      <c r="C33" s="252"/>
      <c r="D33" s="252">
        <v>37000</v>
      </c>
      <c r="E33" s="252">
        <v>37000</v>
      </c>
      <c r="F33" s="262">
        <v>0.004</v>
      </c>
      <c r="G33" s="262">
        <v>0.004</v>
      </c>
      <c r="H33" s="256">
        <v>16250000</v>
      </c>
      <c r="I33" s="256">
        <v>16250000</v>
      </c>
      <c r="J33" s="260" t="s">
        <v>425</v>
      </c>
      <c r="K33" s="260" t="s">
        <v>425</v>
      </c>
    </row>
    <row r="34" spans="1:11" s="344" customFormat="1" ht="22.5" customHeight="1">
      <c r="A34" s="107">
        <v>13</v>
      </c>
      <c r="B34" s="111" t="s">
        <v>332</v>
      </c>
      <c r="C34" s="252">
        <v>780000</v>
      </c>
      <c r="D34" s="252">
        <v>780000</v>
      </c>
      <c r="E34" s="252">
        <v>780000</v>
      </c>
      <c r="F34" s="253">
        <v>0.58</v>
      </c>
      <c r="G34" s="253">
        <v>0.58</v>
      </c>
      <c r="H34" s="256">
        <v>4500000</v>
      </c>
      <c r="I34" s="256">
        <v>4500000</v>
      </c>
      <c r="J34" s="256">
        <v>450000</v>
      </c>
      <c r="K34" s="344">
        <v>540000</v>
      </c>
    </row>
    <row r="35" spans="1:10" s="344" customFormat="1" ht="22.5" customHeight="1">
      <c r="A35" s="107">
        <v>14</v>
      </c>
      <c r="B35" s="111" t="s">
        <v>142</v>
      </c>
      <c r="C35" s="252"/>
      <c r="D35" s="252"/>
      <c r="E35" s="252"/>
      <c r="F35" s="246"/>
      <c r="G35" s="246"/>
      <c r="H35" s="246"/>
      <c r="I35" s="256"/>
      <c r="J35" s="261"/>
    </row>
    <row r="36" spans="1:11" s="344" customFormat="1" ht="22.5" customHeight="1">
      <c r="A36" s="107"/>
      <c r="B36" s="193" t="s">
        <v>895</v>
      </c>
      <c r="C36" s="252">
        <v>180000</v>
      </c>
      <c r="D36" s="252">
        <v>200000</v>
      </c>
      <c r="E36" s="252">
        <v>180000</v>
      </c>
      <c r="F36" s="253">
        <v>0.98</v>
      </c>
      <c r="G36" s="253">
        <v>1.08</v>
      </c>
      <c r="H36" s="256">
        <v>1950000</v>
      </c>
      <c r="I36" s="256">
        <v>1950000</v>
      </c>
      <c r="J36" s="260" t="s">
        <v>425</v>
      </c>
      <c r="K36" s="260" t="s">
        <v>425</v>
      </c>
    </row>
    <row r="37" spans="1:9" ht="22.5" customHeight="1">
      <c r="A37" s="107">
        <v>15</v>
      </c>
      <c r="B37" s="111" t="s">
        <v>153</v>
      </c>
      <c r="I37" s="256"/>
    </row>
    <row r="38" spans="1:11" ht="22.5" customHeight="1">
      <c r="A38" s="107"/>
      <c r="B38" s="166" t="s">
        <v>154</v>
      </c>
      <c r="C38" s="252">
        <v>35000</v>
      </c>
      <c r="D38" s="252">
        <v>35000</v>
      </c>
      <c r="E38" s="252">
        <v>35000</v>
      </c>
      <c r="F38" s="253">
        <v>9.79</v>
      </c>
      <c r="G38" s="253">
        <v>9.79</v>
      </c>
      <c r="H38" s="256">
        <v>3427500</v>
      </c>
      <c r="I38" s="256">
        <v>3427500</v>
      </c>
      <c r="J38" s="260" t="s">
        <v>425</v>
      </c>
      <c r="K38" s="260" t="s">
        <v>425</v>
      </c>
    </row>
    <row r="39" spans="1:9" ht="22.5" customHeight="1">
      <c r="A39" s="107">
        <v>16</v>
      </c>
      <c r="B39" s="111" t="s">
        <v>155</v>
      </c>
      <c r="I39" s="256"/>
    </row>
    <row r="40" spans="1:11" ht="22.5" customHeight="1">
      <c r="A40" s="107"/>
      <c r="B40" s="166" t="s">
        <v>900</v>
      </c>
      <c r="C40" s="252">
        <v>45000</v>
      </c>
      <c r="D40" s="252">
        <v>45000</v>
      </c>
      <c r="E40" s="252">
        <v>45000</v>
      </c>
      <c r="F40" s="253">
        <v>3.78</v>
      </c>
      <c r="G40" s="253">
        <v>3.78</v>
      </c>
      <c r="H40" s="256">
        <v>1700000</v>
      </c>
      <c r="I40" s="256">
        <v>1700000</v>
      </c>
      <c r="J40" s="260" t="s">
        <v>425</v>
      </c>
      <c r="K40" s="260" t="s">
        <v>425</v>
      </c>
    </row>
    <row r="41" spans="1:11" ht="22.5" customHeight="1">
      <c r="A41" s="107">
        <v>17</v>
      </c>
      <c r="B41" s="111" t="s">
        <v>335</v>
      </c>
      <c r="C41" s="252">
        <v>35000</v>
      </c>
      <c r="D41" s="252">
        <v>35000</v>
      </c>
      <c r="E41" s="252">
        <v>35000</v>
      </c>
      <c r="F41" s="253">
        <v>3.83</v>
      </c>
      <c r="G41" s="253">
        <v>3.83</v>
      </c>
      <c r="H41" s="256">
        <v>1340000</v>
      </c>
      <c r="I41" s="256">
        <v>1340000</v>
      </c>
      <c r="J41" s="256">
        <v>294800</v>
      </c>
      <c r="K41" s="193">
        <v>201000</v>
      </c>
    </row>
    <row r="42" spans="1:11" ht="22.5" customHeight="1">
      <c r="A42" s="107"/>
      <c r="B42" s="371"/>
      <c r="H42" s="209"/>
      <c r="I42" s="209"/>
      <c r="J42" s="209"/>
      <c r="K42" s="209"/>
    </row>
    <row r="43" spans="1:11" ht="23.25" customHeight="1">
      <c r="A43" s="424" t="s">
        <v>739</v>
      </c>
      <c r="B43" s="424"/>
      <c r="C43" s="424"/>
      <c r="D43" s="424"/>
      <c r="E43" s="424"/>
      <c r="F43" s="424"/>
      <c r="G43" s="424"/>
      <c r="H43" s="424"/>
      <c r="I43" s="424"/>
      <c r="J43" s="424"/>
      <c r="K43" s="424"/>
    </row>
    <row r="44" spans="1:11" ht="23.25" customHeight="1">
      <c r="A44" s="362"/>
      <c r="B44" s="362"/>
      <c r="C44" s="362"/>
      <c r="D44" s="362"/>
      <c r="E44" s="362"/>
      <c r="F44" s="362"/>
      <c r="G44" s="362"/>
      <c r="H44" s="362"/>
      <c r="I44" s="362"/>
      <c r="J44" s="362"/>
      <c r="K44" s="362"/>
    </row>
    <row r="45" spans="1:9" ht="23.25" customHeight="1">
      <c r="A45" s="365" t="s">
        <v>233</v>
      </c>
      <c r="B45" s="340"/>
      <c r="H45" s="209"/>
      <c r="I45" s="209"/>
    </row>
    <row r="46" spans="1:11" ht="23.25" customHeight="1">
      <c r="A46" s="367" t="s">
        <v>202</v>
      </c>
      <c r="B46" s="339" t="s">
        <v>817</v>
      </c>
      <c r="C46" s="82" t="s">
        <v>859</v>
      </c>
      <c r="D46" s="354" t="s">
        <v>724</v>
      </c>
      <c r="E46" s="354"/>
      <c r="F46" s="354" t="s">
        <v>726</v>
      </c>
      <c r="G46" s="354"/>
      <c r="H46" s="354" t="s">
        <v>204</v>
      </c>
      <c r="I46" s="354"/>
      <c r="J46" s="422" t="s">
        <v>205</v>
      </c>
      <c r="K46" s="422"/>
    </row>
    <row r="47" spans="1:11" ht="23.25" customHeight="1">
      <c r="A47" s="340"/>
      <c r="B47" s="341"/>
      <c r="C47" s="342" t="s">
        <v>860</v>
      </c>
      <c r="D47" s="355" t="s">
        <v>207</v>
      </c>
      <c r="E47" s="355"/>
      <c r="F47" s="355" t="s">
        <v>427</v>
      </c>
      <c r="G47" s="355"/>
      <c r="H47" s="423" t="s">
        <v>206</v>
      </c>
      <c r="I47" s="423"/>
      <c r="J47" s="423" t="s">
        <v>206</v>
      </c>
      <c r="K47" s="423"/>
    </row>
    <row r="48" spans="1:11" s="344" customFormat="1" ht="23.25" customHeight="1">
      <c r="A48" s="343"/>
      <c r="B48" s="50"/>
      <c r="C48" s="11"/>
      <c r="D48" s="89" t="s">
        <v>905</v>
      </c>
      <c r="E48" s="89" t="s">
        <v>181</v>
      </c>
      <c r="F48" s="89" t="s">
        <v>905</v>
      </c>
      <c r="G48" s="89" t="s">
        <v>181</v>
      </c>
      <c r="H48" s="89" t="s">
        <v>905</v>
      </c>
      <c r="I48" s="89" t="s">
        <v>181</v>
      </c>
      <c r="J48" s="89" t="s">
        <v>905</v>
      </c>
      <c r="K48" s="89" t="s">
        <v>181</v>
      </c>
    </row>
    <row r="49" spans="1:11" ht="23.25" customHeight="1">
      <c r="A49" s="107">
        <v>18</v>
      </c>
      <c r="B49" s="111" t="s">
        <v>336</v>
      </c>
      <c r="C49" s="252">
        <v>120000</v>
      </c>
      <c r="D49" s="252">
        <v>120000</v>
      </c>
      <c r="E49" s="252">
        <v>120000</v>
      </c>
      <c r="F49" s="253">
        <v>2.5</v>
      </c>
      <c r="G49" s="253">
        <v>1.25</v>
      </c>
      <c r="H49" s="256">
        <v>3087450</v>
      </c>
      <c r="I49" s="256">
        <v>1500000</v>
      </c>
      <c r="J49" s="223" t="s">
        <v>425</v>
      </c>
      <c r="K49" s="260" t="s">
        <v>425</v>
      </c>
    </row>
    <row r="50" spans="1:11" ht="23.25" customHeight="1">
      <c r="A50" s="107">
        <v>19</v>
      </c>
      <c r="B50" s="111" t="s">
        <v>901</v>
      </c>
      <c r="C50" s="252">
        <v>538671</v>
      </c>
      <c r="D50" s="252">
        <v>538671</v>
      </c>
      <c r="E50" s="252">
        <v>538671</v>
      </c>
      <c r="F50" s="253">
        <v>0.74</v>
      </c>
      <c r="G50" s="253">
        <v>0.74</v>
      </c>
      <c r="H50" s="256">
        <v>4100000</v>
      </c>
      <c r="I50" s="256">
        <v>4100000</v>
      </c>
      <c r="J50" s="223" t="s">
        <v>425</v>
      </c>
      <c r="K50" s="260" t="s">
        <v>425</v>
      </c>
    </row>
    <row r="51" spans="1:11" ht="23.25" customHeight="1">
      <c r="A51" s="107">
        <v>20</v>
      </c>
      <c r="B51" s="111" t="s">
        <v>338</v>
      </c>
      <c r="C51" s="252">
        <v>450000</v>
      </c>
      <c r="D51" s="252">
        <v>450000</v>
      </c>
      <c r="E51" s="252">
        <v>450000</v>
      </c>
      <c r="F51" s="253">
        <v>0.44</v>
      </c>
      <c r="G51" s="253">
        <v>0.44</v>
      </c>
      <c r="H51" s="256">
        <v>3000000</v>
      </c>
      <c r="I51" s="256">
        <v>3000000</v>
      </c>
      <c r="J51" s="223" t="s">
        <v>425</v>
      </c>
      <c r="K51" s="260" t="s">
        <v>425</v>
      </c>
    </row>
    <row r="52" spans="1:29" ht="23.25" customHeight="1">
      <c r="A52" s="107">
        <v>21</v>
      </c>
      <c r="B52" s="111" t="s">
        <v>401</v>
      </c>
      <c r="C52" s="252">
        <v>35000</v>
      </c>
      <c r="D52" s="252">
        <v>35000</v>
      </c>
      <c r="E52" s="252">
        <v>35000</v>
      </c>
      <c r="F52" s="253">
        <v>4</v>
      </c>
      <c r="G52" s="253">
        <v>4</v>
      </c>
      <c r="H52" s="256">
        <v>8400000</v>
      </c>
      <c r="I52" s="256">
        <v>8400000</v>
      </c>
      <c r="J52" s="256">
        <v>2058000</v>
      </c>
      <c r="K52" s="193">
        <v>1471400</v>
      </c>
      <c r="V52" s="252"/>
      <c r="W52" s="252"/>
      <c r="X52" s="246"/>
      <c r="Y52" s="246"/>
      <c r="Z52" s="246"/>
      <c r="AA52" s="246"/>
      <c r="AB52" s="246"/>
      <c r="AC52" s="261"/>
    </row>
    <row r="53" spans="1:11" ht="23.25" customHeight="1">
      <c r="A53" s="107">
        <v>22</v>
      </c>
      <c r="B53" s="111" t="s">
        <v>339</v>
      </c>
      <c r="C53" s="252">
        <v>296250</v>
      </c>
      <c r="D53" s="252">
        <v>296250</v>
      </c>
      <c r="E53" s="252">
        <v>296250</v>
      </c>
      <c r="F53" s="253">
        <v>0.08</v>
      </c>
      <c r="G53" s="253">
        <v>0.08</v>
      </c>
      <c r="H53" s="256">
        <v>1500000</v>
      </c>
      <c r="I53" s="256">
        <v>1500000</v>
      </c>
      <c r="J53" s="260" t="s">
        <v>425</v>
      </c>
      <c r="K53" s="260" t="s">
        <v>425</v>
      </c>
    </row>
    <row r="54" spans="1:29" ht="23.25" customHeight="1">
      <c r="A54" s="107">
        <v>23</v>
      </c>
      <c r="B54" s="111" t="s">
        <v>755</v>
      </c>
      <c r="C54" s="373"/>
      <c r="V54" s="252"/>
      <c r="W54" s="252"/>
      <c r="X54" s="246"/>
      <c r="Y54" s="246"/>
      <c r="Z54" s="246"/>
      <c r="AA54" s="246"/>
      <c r="AB54" s="246"/>
      <c r="AC54" s="261"/>
    </row>
    <row r="55" spans="1:11" ht="23.25" customHeight="1">
      <c r="A55" s="107"/>
      <c r="B55" s="193" t="s">
        <v>756</v>
      </c>
      <c r="C55" s="373"/>
      <c r="D55" s="252">
        <v>320325</v>
      </c>
      <c r="E55" s="252">
        <v>320325</v>
      </c>
      <c r="F55" s="253">
        <v>0.02</v>
      </c>
      <c r="G55" s="253">
        <v>0.02</v>
      </c>
      <c r="H55" s="256">
        <v>520000</v>
      </c>
      <c r="I55" s="256">
        <v>520000</v>
      </c>
      <c r="J55" s="260" t="s">
        <v>425</v>
      </c>
      <c r="K55" s="260" t="s">
        <v>425</v>
      </c>
    </row>
    <row r="56" spans="1:10" ht="23.25" customHeight="1">
      <c r="A56" s="107">
        <v>24</v>
      </c>
      <c r="B56" s="111" t="s">
        <v>158</v>
      </c>
      <c r="C56" s="252"/>
      <c r="D56" s="252"/>
      <c r="E56" s="252"/>
      <c r="F56" s="253"/>
      <c r="G56" s="253"/>
      <c r="H56" s="256"/>
      <c r="I56" s="256"/>
      <c r="J56" s="260"/>
    </row>
    <row r="57" spans="1:11" ht="23.25" customHeight="1">
      <c r="A57" s="107"/>
      <c r="B57" s="166" t="s">
        <v>154</v>
      </c>
      <c r="C57" s="252">
        <v>80000</v>
      </c>
      <c r="D57" s="252">
        <v>80000</v>
      </c>
      <c r="E57" s="252">
        <v>80000</v>
      </c>
      <c r="F57" s="253">
        <v>1.5</v>
      </c>
      <c r="G57" s="253">
        <v>1.5</v>
      </c>
      <c r="H57" s="256">
        <v>1200000</v>
      </c>
      <c r="I57" s="256">
        <v>1200000</v>
      </c>
      <c r="J57" s="256">
        <v>120000</v>
      </c>
      <c r="K57" s="193">
        <v>72000</v>
      </c>
    </row>
    <row r="58" spans="1:11" ht="23.25" customHeight="1">
      <c r="A58" s="107">
        <v>25</v>
      </c>
      <c r="B58" s="111" t="s">
        <v>340</v>
      </c>
      <c r="C58" s="252">
        <v>450000</v>
      </c>
      <c r="D58" s="252">
        <v>450000</v>
      </c>
      <c r="E58" s="252">
        <v>450000</v>
      </c>
      <c r="F58" s="253">
        <v>0.67</v>
      </c>
      <c r="G58" s="253">
        <v>0.67</v>
      </c>
      <c r="H58" s="256">
        <v>3000000</v>
      </c>
      <c r="I58" s="256">
        <v>3000000</v>
      </c>
      <c r="J58" s="439">
        <v>1200000</v>
      </c>
      <c r="K58" s="260" t="s">
        <v>425</v>
      </c>
    </row>
    <row r="59" spans="1:2" ht="23.25" customHeight="1">
      <c r="A59" s="107">
        <v>26</v>
      </c>
      <c r="B59" s="111" t="s">
        <v>160</v>
      </c>
    </row>
    <row r="60" spans="2:11" ht="23.25" customHeight="1">
      <c r="B60" s="166" t="s">
        <v>154</v>
      </c>
      <c r="C60" s="252">
        <v>426530</v>
      </c>
      <c r="D60" s="496" t="s">
        <v>113</v>
      </c>
      <c r="E60" s="496" t="s">
        <v>94</v>
      </c>
      <c r="F60" s="253">
        <v>0.71</v>
      </c>
      <c r="G60" s="253">
        <v>0.71</v>
      </c>
      <c r="H60" s="256">
        <v>3010800</v>
      </c>
      <c r="I60" s="256">
        <v>3010800</v>
      </c>
      <c r="J60" s="260" t="s">
        <v>425</v>
      </c>
      <c r="K60" s="193">
        <v>1811218.99</v>
      </c>
    </row>
    <row r="61" spans="1:2" ht="23.25" customHeight="1">
      <c r="A61" s="107">
        <v>27</v>
      </c>
      <c r="B61" s="111" t="s">
        <v>161</v>
      </c>
    </row>
    <row r="62" spans="1:2" ht="23.25" customHeight="1">
      <c r="A62" s="107"/>
      <c r="B62" s="166" t="s">
        <v>162</v>
      </c>
    </row>
    <row r="63" spans="1:11" ht="23.25" customHeight="1">
      <c r="A63" s="107"/>
      <c r="B63" s="166" t="s">
        <v>902</v>
      </c>
      <c r="C63" s="252">
        <v>887350</v>
      </c>
      <c r="D63" s="252">
        <v>887350</v>
      </c>
      <c r="E63" s="252">
        <v>887350</v>
      </c>
      <c r="F63" s="253">
        <v>0.7</v>
      </c>
      <c r="G63" s="253">
        <v>0.7</v>
      </c>
      <c r="H63" s="256">
        <v>6250000</v>
      </c>
      <c r="I63" s="256">
        <v>6250000</v>
      </c>
      <c r="J63" s="260" t="s">
        <v>425</v>
      </c>
      <c r="K63" s="260" t="s">
        <v>425</v>
      </c>
    </row>
    <row r="64" spans="1:2" ht="23.25" customHeight="1">
      <c r="A64" s="107">
        <v>28</v>
      </c>
      <c r="B64" s="111" t="s">
        <v>165</v>
      </c>
    </row>
    <row r="65" spans="2:11" ht="23.25" customHeight="1">
      <c r="B65" s="166" t="s">
        <v>154</v>
      </c>
      <c r="C65" s="252">
        <v>60000</v>
      </c>
      <c r="D65" s="252">
        <v>60000</v>
      </c>
      <c r="E65" s="252">
        <v>60000</v>
      </c>
      <c r="F65" s="253">
        <v>1.67</v>
      </c>
      <c r="G65" s="253">
        <v>1.67</v>
      </c>
      <c r="H65" s="256">
        <v>1000000</v>
      </c>
      <c r="I65" s="256">
        <v>1000000</v>
      </c>
      <c r="J65" s="256">
        <v>100000</v>
      </c>
      <c r="K65" s="193">
        <v>50000</v>
      </c>
    </row>
    <row r="66" spans="1:2" ht="23.25" customHeight="1">
      <c r="A66" s="107">
        <v>29</v>
      </c>
      <c r="B66" s="111" t="s">
        <v>167</v>
      </c>
    </row>
    <row r="67" spans="1:11" ht="23.25" customHeight="1">
      <c r="A67" s="107"/>
      <c r="B67" s="166" t="s">
        <v>154</v>
      </c>
      <c r="C67" s="252">
        <v>350000</v>
      </c>
      <c r="D67" s="252">
        <v>350000</v>
      </c>
      <c r="E67" s="252">
        <v>350000</v>
      </c>
      <c r="F67" s="253">
        <v>0.06</v>
      </c>
      <c r="G67" s="253">
        <v>0.06</v>
      </c>
      <c r="H67" s="256">
        <v>200000</v>
      </c>
      <c r="I67" s="256">
        <v>200000</v>
      </c>
      <c r="J67" s="260" t="s">
        <v>425</v>
      </c>
      <c r="K67" s="260" t="s">
        <v>425</v>
      </c>
    </row>
    <row r="68" spans="1:11" s="344" customFormat="1" ht="23.25" customHeight="1">
      <c r="A68" s="107">
        <v>30</v>
      </c>
      <c r="B68" s="111" t="s">
        <v>341</v>
      </c>
      <c r="C68" s="252">
        <v>142000</v>
      </c>
      <c r="D68" s="252">
        <v>142000</v>
      </c>
      <c r="E68" s="252">
        <v>142000</v>
      </c>
      <c r="F68" s="253">
        <v>1.76</v>
      </c>
      <c r="G68" s="253">
        <v>1.76</v>
      </c>
      <c r="H68" s="256">
        <v>2500000</v>
      </c>
      <c r="I68" s="256">
        <v>2500000</v>
      </c>
      <c r="J68" s="223" t="s">
        <v>425</v>
      </c>
      <c r="K68" s="223" t="s">
        <v>425</v>
      </c>
    </row>
    <row r="69" spans="1:2" ht="23.25" customHeight="1">
      <c r="A69" s="107">
        <v>31</v>
      </c>
      <c r="B69" s="111" t="s">
        <v>168</v>
      </c>
    </row>
    <row r="70" spans="2:11" ht="23.25" customHeight="1">
      <c r="B70" s="166" t="s">
        <v>154</v>
      </c>
      <c r="C70" s="252">
        <v>15000</v>
      </c>
      <c r="D70" s="252">
        <v>15000</v>
      </c>
      <c r="E70" s="252">
        <v>15000</v>
      </c>
      <c r="F70" s="253">
        <v>7</v>
      </c>
      <c r="G70" s="253">
        <v>7</v>
      </c>
      <c r="H70" s="256">
        <v>1050000</v>
      </c>
      <c r="I70" s="256">
        <v>1050000</v>
      </c>
      <c r="J70" s="223" t="s">
        <v>425</v>
      </c>
      <c r="K70" s="193">
        <v>125580</v>
      </c>
    </row>
    <row r="71" spans="1:10" ht="23.25" customHeight="1">
      <c r="A71" s="107">
        <v>32</v>
      </c>
      <c r="B71" s="111" t="s">
        <v>169</v>
      </c>
      <c r="C71" s="252"/>
      <c r="D71" s="252"/>
      <c r="E71" s="252"/>
      <c r="F71" s="253"/>
      <c r="G71" s="253"/>
      <c r="H71" s="256"/>
      <c r="I71" s="246"/>
      <c r="J71" s="261"/>
    </row>
    <row r="72" spans="2:11" ht="23.25" customHeight="1">
      <c r="B72" s="166" t="s">
        <v>172</v>
      </c>
      <c r="C72" s="252">
        <v>6000</v>
      </c>
      <c r="D72" s="252">
        <v>6000</v>
      </c>
      <c r="E72" s="252">
        <v>6000</v>
      </c>
      <c r="F72" s="253">
        <v>7.5</v>
      </c>
      <c r="G72" s="253">
        <v>7.5</v>
      </c>
      <c r="H72" s="256">
        <v>450000</v>
      </c>
      <c r="I72" s="256">
        <v>450000</v>
      </c>
      <c r="J72" s="260" t="s">
        <v>425</v>
      </c>
      <c r="K72" s="260" t="s">
        <v>425</v>
      </c>
    </row>
    <row r="73" spans="1:2" ht="23.25" customHeight="1">
      <c r="A73" s="107">
        <v>33</v>
      </c>
      <c r="B73" s="111" t="s">
        <v>307</v>
      </c>
    </row>
    <row r="74" spans="2:11" ht="23.25" customHeight="1">
      <c r="B74" s="166" t="s">
        <v>154</v>
      </c>
      <c r="C74" s="252">
        <v>10000</v>
      </c>
      <c r="D74" s="252">
        <v>10000</v>
      </c>
      <c r="E74" s="252">
        <v>10000</v>
      </c>
      <c r="F74" s="253">
        <v>11</v>
      </c>
      <c r="G74" s="253">
        <v>11</v>
      </c>
      <c r="H74" s="256">
        <v>1100000</v>
      </c>
      <c r="I74" s="256">
        <v>1100000</v>
      </c>
      <c r="J74" s="260" t="s">
        <v>425</v>
      </c>
      <c r="K74" s="260" t="s">
        <v>425</v>
      </c>
    </row>
    <row r="75" spans="1:11" ht="23.25" customHeight="1">
      <c r="A75" s="107">
        <v>34</v>
      </c>
      <c r="B75" s="111" t="s">
        <v>718</v>
      </c>
      <c r="C75" s="263" t="s">
        <v>903</v>
      </c>
      <c r="D75" s="496" t="s">
        <v>904</v>
      </c>
      <c r="E75" s="496" t="s">
        <v>904</v>
      </c>
      <c r="F75" s="253">
        <v>18.33</v>
      </c>
      <c r="G75" s="253">
        <v>18.33</v>
      </c>
      <c r="H75" s="256">
        <v>1997600</v>
      </c>
      <c r="I75" s="256">
        <v>1997600</v>
      </c>
      <c r="J75" s="260" t="s">
        <v>425</v>
      </c>
      <c r="K75" s="260" t="s">
        <v>425</v>
      </c>
    </row>
    <row r="76" spans="1:10" ht="23.25" customHeight="1">
      <c r="A76" s="107">
        <v>35</v>
      </c>
      <c r="B76" s="111" t="s">
        <v>175</v>
      </c>
      <c r="C76" s="252"/>
      <c r="D76" s="252"/>
      <c r="E76" s="252"/>
      <c r="F76" s="246"/>
      <c r="G76" s="246"/>
      <c r="H76" s="246"/>
      <c r="I76" s="246"/>
      <c r="J76" s="261"/>
    </row>
    <row r="77" spans="1:11" ht="23.25" customHeight="1">
      <c r="A77" s="107"/>
      <c r="B77" s="166" t="s">
        <v>164</v>
      </c>
      <c r="C77" s="252">
        <v>160000</v>
      </c>
      <c r="D77" s="252">
        <v>160000</v>
      </c>
      <c r="E77" s="252">
        <v>160000</v>
      </c>
      <c r="F77" s="253">
        <v>6.45</v>
      </c>
      <c r="G77" s="253">
        <v>6.45</v>
      </c>
      <c r="H77" s="256">
        <v>10315790</v>
      </c>
      <c r="I77" s="256">
        <v>10315790</v>
      </c>
      <c r="J77" s="256">
        <v>192905.27</v>
      </c>
      <c r="K77" s="193">
        <v>128947.37</v>
      </c>
    </row>
    <row r="78" spans="1:11" ht="23.25" customHeight="1">
      <c r="A78" s="107">
        <v>36</v>
      </c>
      <c r="B78" s="166" t="s">
        <v>310</v>
      </c>
      <c r="C78" s="252">
        <v>39900</v>
      </c>
      <c r="D78" s="252">
        <v>39900</v>
      </c>
      <c r="E78" s="252">
        <v>39900</v>
      </c>
      <c r="F78" s="253">
        <v>12.53</v>
      </c>
      <c r="G78" s="253">
        <v>12.53</v>
      </c>
      <c r="H78" s="256">
        <v>5000000</v>
      </c>
      <c r="I78" s="223">
        <v>5000000</v>
      </c>
      <c r="J78" s="445" t="s">
        <v>425</v>
      </c>
      <c r="K78" s="260" t="s">
        <v>425</v>
      </c>
    </row>
    <row r="79" spans="1:11" ht="23.25" customHeight="1">
      <c r="A79" s="107"/>
      <c r="B79" s="111" t="s">
        <v>925</v>
      </c>
      <c r="C79" s="191"/>
      <c r="F79" s="209"/>
      <c r="G79" s="209"/>
      <c r="H79" s="374">
        <f>SUM(H23:H78)</f>
        <v>122084140</v>
      </c>
      <c r="I79" s="374">
        <f>SUM(I23:I78)</f>
        <v>120496690</v>
      </c>
      <c r="J79" s="374">
        <f>SUM(J24:J78)</f>
        <v>4471705.27</v>
      </c>
      <c r="K79" s="374">
        <f>SUM(K24:K78)</f>
        <v>4442146.36</v>
      </c>
    </row>
    <row r="80" spans="1:14" ht="23.25" customHeight="1">
      <c r="A80" s="107"/>
      <c r="B80" s="149" t="s">
        <v>926</v>
      </c>
      <c r="C80" s="46"/>
      <c r="H80" s="264">
        <v>-68167137</v>
      </c>
      <c r="I80" s="264">
        <v>-64392700.93</v>
      </c>
      <c r="J80" s="255" t="s">
        <v>425</v>
      </c>
      <c r="K80" s="223" t="s">
        <v>425</v>
      </c>
      <c r="N80" s="375"/>
    </row>
    <row r="81" spans="1:11" ht="23.25" customHeight="1" thickBot="1">
      <c r="A81" s="107"/>
      <c r="B81" s="149" t="s">
        <v>184</v>
      </c>
      <c r="C81" s="46"/>
      <c r="H81" s="265">
        <f>H79+H80</f>
        <v>53917003</v>
      </c>
      <c r="I81" s="265">
        <f>I79+I80</f>
        <v>56103989.07</v>
      </c>
      <c r="J81" s="265">
        <f>SUM(J79)</f>
        <v>4471705.27</v>
      </c>
      <c r="K81" s="265">
        <f>SUM(K79)</f>
        <v>4442146.36</v>
      </c>
    </row>
    <row r="82" spans="1:11" ht="23.25" customHeight="1" thickBot="1" thickTop="1">
      <c r="A82" s="107"/>
      <c r="B82" s="376" t="s">
        <v>831</v>
      </c>
      <c r="H82" s="377">
        <f>H20+H81</f>
        <v>98760862</v>
      </c>
      <c r="I82" s="377">
        <f>I20+I81</f>
        <v>79710093.07</v>
      </c>
      <c r="J82" s="377">
        <f>J20+J81</f>
        <v>5962690.27</v>
      </c>
      <c r="K82" s="377">
        <f>+K18+K79</f>
        <v>5419936.36</v>
      </c>
    </row>
    <row r="83" ht="22.5" customHeight="1" thickTop="1"/>
  </sheetData>
  <sheetProtection/>
  <printOptions/>
  <pageMargins left="0.76" right="0.1968503937007874" top="0.6" bottom="0.7086614173228347" header="0.2755905511811024" footer="0.31496062992125984"/>
  <pageSetup horizontalDpi="600" verticalDpi="600" orientation="portrait" paperSize="9" scale="80" r:id="rId1"/>
  <rowBreaks count="1" manualBreakCount="1">
    <brk id="42" max="255" man="1"/>
  </rowBreaks>
</worksheet>
</file>

<file path=xl/worksheets/sheet6.xml><?xml version="1.0" encoding="utf-8"?>
<worksheet xmlns="http://schemas.openxmlformats.org/spreadsheetml/2006/main" xmlns:r="http://schemas.openxmlformats.org/officeDocument/2006/relationships">
  <sheetPr>
    <tabColor rgb="FFFFC000"/>
  </sheetPr>
  <dimension ref="A1:K45"/>
  <sheetViews>
    <sheetView zoomScale="90" zoomScaleNormal="90" zoomScalePageLayoutView="0" workbookViewId="0" topLeftCell="A1">
      <selection activeCell="U20" sqref="U20"/>
    </sheetView>
  </sheetViews>
  <sheetFormatPr defaultColWidth="9.140625" defaultRowHeight="24.75" customHeight="1"/>
  <cols>
    <col min="1" max="1" width="17.7109375" style="168" customWidth="1"/>
    <col min="2" max="2" width="22.57421875" style="168" customWidth="1"/>
    <col min="3" max="3" width="18.28125" style="168" customWidth="1"/>
    <col min="4" max="10" width="17.7109375" style="168" customWidth="1"/>
    <col min="11" max="11" width="2.00390625" style="168" customWidth="1"/>
    <col min="12" max="19" width="0" style="168" hidden="1" customWidth="1"/>
    <col min="20" max="16384" width="9.140625" style="168" customWidth="1"/>
  </cols>
  <sheetData>
    <row r="1" spans="1:10" ht="24.75" customHeight="1">
      <c r="A1" s="523" t="s">
        <v>740</v>
      </c>
      <c r="B1" s="524"/>
      <c r="C1" s="524"/>
      <c r="D1" s="524"/>
      <c r="E1" s="524"/>
      <c r="F1" s="524"/>
      <c r="G1" s="524"/>
      <c r="H1" s="524"/>
      <c r="I1" s="524"/>
      <c r="J1" s="524"/>
    </row>
    <row r="2" spans="1:10" ht="24.75" customHeight="1">
      <c r="A2" s="167"/>
      <c r="B2" s="167"/>
      <c r="C2" s="167"/>
      <c r="D2" s="167"/>
      <c r="E2" s="167"/>
      <c r="F2" s="167"/>
      <c r="G2" s="167"/>
      <c r="H2" s="167"/>
      <c r="I2" s="167"/>
      <c r="J2" s="167"/>
    </row>
    <row r="3" s="61" customFormat="1" ht="24.75" customHeight="1">
      <c r="A3" s="169" t="s">
        <v>317</v>
      </c>
    </row>
    <row r="4" s="61" customFormat="1" ht="24.75" customHeight="1">
      <c r="A4" s="91" t="s">
        <v>3</v>
      </c>
    </row>
    <row r="5" spans="3:10" ht="24.75" customHeight="1">
      <c r="C5" s="525"/>
      <c r="D5" s="525"/>
      <c r="E5" s="525"/>
      <c r="F5" s="525"/>
      <c r="G5" s="525"/>
      <c r="H5" s="525"/>
      <c r="I5" s="525"/>
      <c r="J5" s="167" t="s">
        <v>349</v>
      </c>
    </row>
    <row r="6" spans="1:10" s="61" customFormat="1" ht="24.75" customHeight="1">
      <c r="A6" s="171"/>
      <c r="B6" s="171"/>
      <c r="C6" s="172" t="s">
        <v>342</v>
      </c>
      <c r="D6" s="172" t="s">
        <v>350</v>
      </c>
      <c r="E6" s="172" t="s">
        <v>392</v>
      </c>
      <c r="F6" s="172" t="s">
        <v>400</v>
      </c>
      <c r="G6" s="172" t="s">
        <v>351</v>
      </c>
      <c r="H6" s="172" t="s">
        <v>352</v>
      </c>
      <c r="I6" s="172" t="s">
        <v>353</v>
      </c>
      <c r="J6" s="172" t="s">
        <v>262</v>
      </c>
    </row>
    <row r="7" spans="1:10" s="61" customFormat="1" ht="24.75" customHeight="1">
      <c r="A7" s="171"/>
      <c r="B7" s="171"/>
      <c r="C7" s="170"/>
      <c r="D7" s="170"/>
      <c r="E7" s="170"/>
      <c r="F7" s="170"/>
      <c r="G7" s="170" t="s">
        <v>354</v>
      </c>
      <c r="H7" s="170" t="s">
        <v>344</v>
      </c>
      <c r="I7" s="170"/>
      <c r="J7" s="170"/>
    </row>
    <row r="8" spans="1:9" s="61" customFormat="1" ht="24.75" customHeight="1">
      <c r="A8" s="61" t="s">
        <v>355</v>
      </c>
      <c r="C8" s="173"/>
      <c r="D8" s="173"/>
      <c r="E8" s="173"/>
      <c r="F8" s="173"/>
      <c r="G8" s="173"/>
      <c r="H8" s="173"/>
      <c r="I8" s="173"/>
    </row>
    <row r="9" spans="1:11" s="61" customFormat="1" ht="24.75" customHeight="1">
      <c r="A9" s="61" t="s">
        <v>888</v>
      </c>
      <c r="C9" s="266">
        <v>311287529.93</v>
      </c>
      <c r="D9" s="266">
        <v>1187688963.79</v>
      </c>
      <c r="E9" s="266">
        <v>97766011.59</v>
      </c>
      <c r="F9" s="266">
        <v>73235425.03</v>
      </c>
      <c r="G9" s="266">
        <v>409212440.77</v>
      </c>
      <c r="H9" s="266">
        <v>5675461.209999999</v>
      </c>
      <c r="I9" s="266">
        <v>26569110.109999992</v>
      </c>
      <c r="J9" s="180">
        <f>SUM(C9:I9)</f>
        <v>2111434942.4299998</v>
      </c>
      <c r="K9" s="175"/>
    </row>
    <row r="10" spans="1:11" s="61" customFormat="1" ht="24.75" customHeight="1">
      <c r="A10" s="61" t="s">
        <v>356</v>
      </c>
      <c r="C10" s="465">
        <v>13802669.420000002</v>
      </c>
      <c r="D10" s="465">
        <v>7717775.850000001</v>
      </c>
      <c r="E10" s="465">
        <v>23178380</v>
      </c>
      <c r="F10" s="465">
        <v>4708171.05</v>
      </c>
      <c r="G10" s="465">
        <v>10259292.600000001</v>
      </c>
      <c r="H10" s="174">
        <v>0</v>
      </c>
      <c r="I10" s="465">
        <v>64094942.7</v>
      </c>
      <c r="J10" s="180">
        <f>SUM(C10:I10)</f>
        <v>123761231.62</v>
      </c>
      <c r="K10" s="175"/>
    </row>
    <row r="11" spans="1:11" s="61" customFormat="1" ht="24.75" customHeight="1">
      <c r="A11" s="61" t="s">
        <v>171</v>
      </c>
      <c r="C11" s="465">
        <v>-5550000</v>
      </c>
      <c r="D11" s="465">
        <v>52866807.81</v>
      </c>
      <c r="E11" s="465">
        <v>0</v>
      </c>
      <c r="F11" s="465">
        <v>935690.1599999999</v>
      </c>
      <c r="G11" s="465">
        <v>298400</v>
      </c>
      <c r="H11" s="174">
        <v>0</v>
      </c>
      <c r="I11" s="465">
        <v>-54100897.97</v>
      </c>
      <c r="J11" s="465">
        <f>SUM(C11:I11)</f>
        <v>-5550000</v>
      </c>
      <c r="K11" s="175"/>
    </row>
    <row r="12" spans="1:11" s="61" customFormat="1" ht="24.75" customHeight="1">
      <c r="A12" s="61" t="s">
        <v>774</v>
      </c>
      <c r="C12" s="466">
        <v>-278388.91</v>
      </c>
      <c r="D12" s="466">
        <v>0</v>
      </c>
      <c r="E12" s="466">
        <v>-5094000</v>
      </c>
      <c r="F12" s="466">
        <v>-160440.54</v>
      </c>
      <c r="G12" s="466">
        <v>0</v>
      </c>
      <c r="H12" s="466">
        <v>-1389001.06</v>
      </c>
      <c r="I12" s="466">
        <v>0</v>
      </c>
      <c r="J12" s="466">
        <f>SUM(C12:I12)</f>
        <v>-6921830.51</v>
      </c>
      <c r="K12" s="175"/>
    </row>
    <row r="13" spans="1:10" s="61" customFormat="1" ht="24.75" customHeight="1">
      <c r="A13" s="61" t="s">
        <v>4</v>
      </c>
      <c r="C13" s="176">
        <f aca="true" t="shared" si="0" ref="C13:I13">SUM(C9:C12)</f>
        <v>319261810.44</v>
      </c>
      <c r="D13" s="176">
        <f t="shared" si="0"/>
        <v>1248273547.4499998</v>
      </c>
      <c r="E13" s="176">
        <f t="shared" si="0"/>
        <v>115850391.59</v>
      </c>
      <c r="F13" s="176">
        <f t="shared" si="0"/>
        <v>78718845.69999999</v>
      </c>
      <c r="G13" s="176">
        <f t="shared" si="0"/>
        <v>419770133.37</v>
      </c>
      <c r="H13" s="176">
        <f t="shared" si="0"/>
        <v>4286460.1499999985</v>
      </c>
      <c r="I13" s="176">
        <f t="shared" si="0"/>
        <v>36563154.84</v>
      </c>
      <c r="J13" s="267">
        <f>SUM(C13:I13)</f>
        <v>2222724343.54</v>
      </c>
    </row>
    <row r="14" spans="1:10" s="61" customFormat="1" ht="24.75" customHeight="1">
      <c r="A14" s="61" t="s">
        <v>795</v>
      </c>
      <c r="C14" s="174"/>
      <c r="D14" s="174"/>
      <c r="E14" s="174"/>
      <c r="F14" s="174"/>
      <c r="G14" s="174"/>
      <c r="H14" s="174"/>
      <c r="I14" s="174"/>
      <c r="J14" s="174"/>
    </row>
    <row r="15" spans="1:10" s="61" customFormat="1" ht="24.75" customHeight="1">
      <c r="A15" s="61" t="s">
        <v>888</v>
      </c>
      <c r="C15" s="174">
        <v>0</v>
      </c>
      <c r="D15" s="174">
        <v>582976034.03</v>
      </c>
      <c r="E15" s="266">
        <v>75039148.85</v>
      </c>
      <c r="F15" s="174">
        <v>58661606.239999995</v>
      </c>
      <c r="G15" s="174">
        <v>371007426.3</v>
      </c>
      <c r="H15" s="174">
        <v>0</v>
      </c>
      <c r="I15" s="174">
        <v>0</v>
      </c>
      <c r="J15" s="174">
        <f>SUM(C15:I15)</f>
        <v>1087684215.42</v>
      </c>
    </row>
    <row r="16" spans="1:10" s="61" customFormat="1" ht="24.75" customHeight="1">
      <c r="A16" s="61" t="s">
        <v>357</v>
      </c>
      <c r="C16" s="465">
        <v>0</v>
      </c>
      <c r="D16" s="465">
        <v>57089110.72</v>
      </c>
      <c r="E16" s="465">
        <v>11765277.72</v>
      </c>
      <c r="F16" s="465">
        <f>7383538.83+26813.36</f>
        <v>7410352.19</v>
      </c>
      <c r="G16" s="465">
        <v>11597159.07</v>
      </c>
      <c r="H16" s="174">
        <v>0</v>
      </c>
      <c r="I16" s="465">
        <v>0</v>
      </c>
      <c r="J16" s="174">
        <f>SUM(C16:I16)</f>
        <v>87861899.69999999</v>
      </c>
    </row>
    <row r="17" spans="1:10" s="61" customFormat="1" ht="24.75" customHeight="1">
      <c r="A17" s="61" t="s">
        <v>387</v>
      </c>
      <c r="C17" s="465">
        <v>0</v>
      </c>
      <c r="D17" s="467">
        <v>0</v>
      </c>
      <c r="E17" s="468">
        <v>-5093998</v>
      </c>
      <c r="F17" s="468">
        <f>-88043.31+-26813.36</f>
        <v>-114856.67</v>
      </c>
      <c r="G17" s="467">
        <v>0</v>
      </c>
      <c r="H17" s="174">
        <v>0</v>
      </c>
      <c r="I17" s="467">
        <v>0</v>
      </c>
      <c r="J17" s="491">
        <f>SUM(C17:I17)</f>
        <v>-5208854.67</v>
      </c>
    </row>
    <row r="18" spans="1:10" s="61" customFormat="1" ht="24.75" customHeight="1">
      <c r="A18" s="61" t="s">
        <v>4</v>
      </c>
      <c r="C18" s="176">
        <f aca="true" t="shared" si="1" ref="C18:I18">SUM(C15:C17)</f>
        <v>0</v>
      </c>
      <c r="D18" s="176">
        <f t="shared" si="1"/>
        <v>640065144.75</v>
      </c>
      <c r="E18" s="176">
        <f t="shared" si="1"/>
        <v>81710428.57</v>
      </c>
      <c r="F18" s="176">
        <f t="shared" si="1"/>
        <v>65957101.75999999</v>
      </c>
      <c r="G18" s="176">
        <f t="shared" si="1"/>
        <v>382604585.37</v>
      </c>
      <c r="H18" s="176">
        <f t="shared" si="1"/>
        <v>0</v>
      </c>
      <c r="I18" s="176">
        <f t="shared" si="1"/>
        <v>0</v>
      </c>
      <c r="J18" s="176">
        <f>SUM(C18:I18)</f>
        <v>1170337260.4499998</v>
      </c>
    </row>
    <row r="19" spans="1:10" s="61" customFormat="1" ht="24.75" customHeight="1">
      <c r="A19" s="61" t="s">
        <v>796</v>
      </c>
      <c r="C19" s="174"/>
      <c r="D19" s="174"/>
      <c r="E19" s="174"/>
      <c r="F19" s="174"/>
      <c r="G19" s="174"/>
      <c r="H19" s="174"/>
      <c r="I19" s="174"/>
      <c r="J19" s="174"/>
    </row>
    <row r="20" spans="1:10" s="61" customFormat="1" ht="24.75" customHeight="1">
      <c r="A20" s="61" t="s">
        <v>888</v>
      </c>
      <c r="C20" s="174">
        <v>17143725</v>
      </c>
      <c r="D20" s="174">
        <v>0</v>
      </c>
      <c r="E20" s="174">
        <v>0</v>
      </c>
      <c r="F20" s="174">
        <v>0</v>
      </c>
      <c r="G20" s="174">
        <v>0</v>
      </c>
      <c r="H20" s="174">
        <v>0</v>
      </c>
      <c r="I20" s="174">
        <v>0</v>
      </c>
      <c r="J20" s="174">
        <f>SUM(C20:I20)</f>
        <v>17143725</v>
      </c>
    </row>
    <row r="21" spans="1:10" s="61" customFormat="1" ht="24.75" customHeight="1">
      <c r="A21" s="61" t="s">
        <v>719</v>
      </c>
      <c r="C21" s="465">
        <v>0</v>
      </c>
      <c r="D21" s="465">
        <v>0</v>
      </c>
      <c r="E21" s="465">
        <v>0</v>
      </c>
      <c r="F21" s="465">
        <v>0</v>
      </c>
      <c r="G21" s="465">
        <v>0</v>
      </c>
      <c r="H21" s="174">
        <v>0</v>
      </c>
      <c r="I21" s="465">
        <v>0</v>
      </c>
      <c r="J21" s="174">
        <f>SUM(C21:I21)</f>
        <v>0</v>
      </c>
    </row>
    <row r="22" spans="1:10" s="61" customFormat="1" ht="24.75" customHeight="1">
      <c r="A22" s="61" t="s">
        <v>720</v>
      </c>
      <c r="C22" s="467">
        <v>0</v>
      </c>
      <c r="D22" s="467">
        <v>0</v>
      </c>
      <c r="E22" s="467">
        <v>0</v>
      </c>
      <c r="F22" s="467">
        <v>0</v>
      </c>
      <c r="G22" s="467">
        <v>0</v>
      </c>
      <c r="H22" s="174">
        <v>0</v>
      </c>
      <c r="I22" s="467">
        <v>0</v>
      </c>
      <c r="J22" s="174">
        <f>SUM(C22:I22)</f>
        <v>0</v>
      </c>
    </row>
    <row r="23" spans="1:10" s="61" customFormat="1" ht="24.75" customHeight="1">
      <c r="A23" s="61" t="s">
        <v>4</v>
      </c>
      <c r="C23" s="176">
        <f aca="true" t="shared" si="2" ref="C23:I23">SUM(C20:C22)</f>
        <v>17143725</v>
      </c>
      <c r="D23" s="176">
        <f t="shared" si="2"/>
        <v>0</v>
      </c>
      <c r="E23" s="176">
        <f t="shared" si="2"/>
        <v>0</v>
      </c>
      <c r="F23" s="176">
        <f t="shared" si="2"/>
        <v>0</v>
      </c>
      <c r="G23" s="176">
        <f t="shared" si="2"/>
        <v>0</v>
      </c>
      <c r="H23" s="176">
        <f t="shared" si="2"/>
        <v>0</v>
      </c>
      <c r="I23" s="176">
        <f t="shared" si="2"/>
        <v>0</v>
      </c>
      <c r="J23" s="176">
        <f>SUM(C23:I23)</f>
        <v>17143725</v>
      </c>
    </row>
    <row r="24" spans="1:10" s="61" customFormat="1" ht="24.75" customHeight="1">
      <c r="A24" s="61" t="s">
        <v>393</v>
      </c>
      <c r="C24" s="174"/>
      <c r="D24" s="174"/>
      <c r="E24" s="174"/>
      <c r="F24" s="174"/>
      <c r="G24" s="174"/>
      <c r="H24" s="174"/>
      <c r="I24" s="174"/>
      <c r="J24" s="174"/>
    </row>
    <row r="25" spans="1:10" s="61" customFormat="1" ht="24.75" customHeight="1" thickBot="1">
      <c r="A25" s="61" t="s">
        <v>888</v>
      </c>
      <c r="C25" s="177">
        <f aca="true" t="shared" si="3" ref="C25:I25">+C9-C15-C20</f>
        <v>294143804.93</v>
      </c>
      <c r="D25" s="177">
        <f t="shared" si="3"/>
        <v>604712929.76</v>
      </c>
      <c r="E25" s="177">
        <f t="shared" si="3"/>
        <v>22726862.74000001</v>
      </c>
      <c r="F25" s="177">
        <f t="shared" si="3"/>
        <v>14573818.790000007</v>
      </c>
      <c r="G25" s="177">
        <f t="shared" si="3"/>
        <v>38205014.46999997</v>
      </c>
      <c r="H25" s="177">
        <f t="shared" si="3"/>
        <v>5675461.209999999</v>
      </c>
      <c r="I25" s="177">
        <f t="shared" si="3"/>
        <v>26569110.109999992</v>
      </c>
      <c r="J25" s="177">
        <f>SUM(C25:I25)</f>
        <v>1006607002.0100001</v>
      </c>
    </row>
    <row r="26" spans="1:10" s="61" customFormat="1" ht="24.75" customHeight="1" thickBot="1" thickTop="1">
      <c r="A26" s="61" t="s">
        <v>4</v>
      </c>
      <c r="C26" s="177">
        <f aca="true" t="shared" si="4" ref="C26:H26">+C13+-C18-C23</f>
        <v>302118085.44</v>
      </c>
      <c r="D26" s="177">
        <f t="shared" si="4"/>
        <v>608208402.6999998</v>
      </c>
      <c r="E26" s="177">
        <f t="shared" si="4"/>
        <v>34139963.02000001</v>
      </c>
      <c r="F26" s="177">
        <f>+F13+-F18-F23</f>
        <v>12761743.939999998</v>
      </c>
      <c r="G26" s="177">
        <f t="shared" si="4"/>
        <v>37165548</v>
      </c>
      <c r="H26" s="177">
        <f t="shared" si="4"/>
        <v>4286460.1499999985</v>
      </c>
      <c r="I26" s="177">
        <f>+I13+-I18-I23</f>
        <v>36563154.84</v>
      </c>
      <c r="J26" s="177">
        <f>SUM(C26:I26)</f>
        <v>1035243358.0899999</v>
      </c>
    </row>
    <row r="27" spans="3:9" s="191" customFormat="1" ht="24.75" customHeight="1" thickTop="1">
      <c r="C27" s="193"/>
      <c r="D27" s="193"/>
      <c r="E27" s="193"/>
      <c r="F27" s="193"/>
      <c r="G27" s="193"/>
      <c r="H27" s="193"/>
      <c r="I27" s="193"/>
    </row>
    <row r="28" spans="1:9" s="191" customFormat="1" ht="24.75" customHeight="1">
      <c r="A28" s="91" t="s">
        <v>40</v>
      </c>
      <c r="C28" s="193"/>
      <c r="D28" s="193"/>
      <c r="E28" s="193"/>
      <c r="F28" s="193"/>
      <c r="G28" s="193"/>
      <c r="H28" s="193"/>
      <c r="I28" s="193"/>
    </row>
    <row r="29" spans="1:9" s="191" customFormat="1" ht="24.75" customHeight="1">
      <c r="A29" s="91" t="s">
        <v>11</v>
      </c>
      <c r="C29" s="193"/>
      <c r="D29" s="193"/>
      <c r="E29" s="193"/>
      <c r="F29" s="193"/>
      <c r="G29" s="193"/>
      <c r="H29" s="193"/>
      <c r="I29" s="193"/>
    </row>
    <row r="30" spans="1:9" s="61" customFormat="1" ht="24.75" customHeight="1">
      <c r="A30" s="91"/>
      <c r="C30" s="79"/>
      <c r="D30" s="79"/>
      <c r="E30" s="79"/>
      <c r="F30" s="79"/>
      <c r="G30" s="79"/>
      <c r="H30" s="79"/>
      <c r="I30" s="79"/>
    </row>
    <row r="31" spans="1:9" s="61" customFormat="1" ht="24.75" customHeight="1">
      <c r="A31" s="91"/>
      <c r="C31" s="79"/>
      <c r="D31" s="79"/>
      <c r="E31" s="79"/>
      <c r="F31" s="79"/>
      <c r="G31" s="79"/>
      <c r="H31" s="79"/>
      <c r="I31" s="79"/>
    </row>
    <row r="32" spans="3:9" s="191" customFormat="1" ht="24.75" customHeight="1">
      <c r="C32" s="178"/>
      <c r="D32" s="178"/>
      <c r="E32" s="178"/>
      <c r="F32" s="178"/>
      <c r="G32" s="178"/>
      <c r="H32" s="178"/>
      <c r="I32" s="178"/>
    </row>
    <row r="33" spans="3:9" s="191" customFormat="1" ht="24.75" customHeight="1">
      <c r="C33" s="178"/>
      <c r="D33" s="178"/>
      <c r="E33" s="178"/>
      <c r="F33" s="178"/>
      <c r="G33" s="178"/>
      <c r="H33" s="178"/>
      <c r="I33" s="178"/>
    </row>
    <row r="34" spans="3:9" s="191" customFormat="1" ht="24.75" customHeight="1">
      <c r="C34" s="178"/>
      <c r="D34" s="178"/>
      <c r="E34" s="178"/>
      <c r="F34" s="178"/>
      <c r="G34" s="178"/>
      <c r="H34" s="178"/>
      <c r="I34" s="178"/>
    </row>
    <row r="35" spans="3:9" s="191" customFormat="1" ht="24.75" customHeight="1">
      <c r="C35" s="178"/>
      <c r="D35" s="178"/>
      <c r="E35" s="178"/>
      <c r="F35" s="178"/>
      <c r="G35" s="178"/>
      <c r="H35" s="178"/>
      <c r="I35" s="178"/>
    </row>
    <row r="36" spans="3:9" s="191" customFormat="1" ht="24.75" customHeight="1">
      <c r="C36" s="178"/>
      <c r="D36" s="178"/>
      <c r="E36" s="178"/>
      <c r="F36" s="178"/>
      <c r="G36" s="178"/>
      <c r="H36" s="178"/>
      <c r="I36" s="178"/>
    </row>
    <row r="37" spans="3:9" s="191" customFormat="1" ht="24.75" customHeight="1">
      <c r="C37" s="178"/>
      <c r="D37" s="178"/>
      <c r="E37" s="178"/>
      <c r="F37" s="178"/>
      <c r="G37" s="178"/>
      <c r="H37" s="178"/>
      <c r="I37" s="178"/>
    </row>
    <row r="38" spans="3:9" s="191" customFormat="1" ht="24.75" customHeight="1">
      <c r="C38" s="178"/>
      <c r="D38" s="178"/>
      <c r="E38" s="178"/>
      <c r="F38" s="178"/>
      <c r="G38" s="178"/>
      <c r="H38" s="178"/>
      <c r="I38" s="178"/>
    </row>
    <row r="39" spans="3:9" s="191" customFormat="1" ht="24.75" customHeight="1">
      <c r="C39" s="179"/>
      <c r="D39" s="179"/>
      <c r="E39" s="179"/>
      <c r="F39" s="179"/>
      <c r="G39" s="179"/>
      <c r="H39" s="179"/>
      <c r="I39" s="179"/>
    </row>
    <row r="40" spans="3:9" s="191" customFormat="1" ht="24.75" customHeight="1">
      <c r="C40" s="179"/>
      <c r="D40" s="179"/>
      <c r="E40" s="179"/>
      <c r="F40" s="179"/>
      <c r="G40" s="179"/>
      <c r="H40" s="179"/>
      <c r="I40" s="179"/>
    </row>
    <row r="41" spans="3:9" s="191" customFormat="1" ht="24.75" customHeight="1">
      <c r="C41" s="179"/>
      <c r="D41" s="179"/>
      <c r="E41" s="179"/>
      <c r="F41" s="179"/>
      <c r="G41" s="179"/>
      <c r="H41" s="179"/>
      <c r="I41" s="179"/>
    </row>
    <row r="42" spans="3:9" s="191" customFormat="1" ht="24.75" customHeight="1">
      <c r="C42" s="179"/>
      <c r="D42" s="179"/>
      <c r="E42" s="179"/>
      <c r="F42" s="179"/>
      <c r="G42" s="179"/>
      <c r="H42" s="179"/>
      <c r="I42" s="179"/>
    </row>
    <row r="43" spans="3:9" s="191" customFormat="1" ht="24.75" customHeight="1">
      <c r="C43" s="179"/>
      <c r="D43" s="179"/>
      <c r="E43" s="179"/>
      <c r="F43" s="179"/>
      <c r="G43" s="179"/>
      <c r="H43" s="179"/>
      <c r="I43" s="179"/>
    </row>
    <row r="44" spans="3:9" s="191" customFormat="1" ht="24.75" customHeight="1">
      <c r="C44" s="179"/>
      <c r="D44" s="179"/>
      <c r="E44" s="179"/>
      <c r="F44" s="179"/>
      <c r="G44" s="179"/>
      <c r="H44" s="179"/>
      <c r="I44" s="179"/>
    </row>
    <row r="45" spans="3:9" s="191" customFormat="1" ht="24.75" customHeight="1">
      <c r="C45" s="179"/>
      <c r="D45" s="179"/>
      <c r="E45" s="179"/>
      <c r="F45" s="179"/>
      <c r="G45" s="179"/>
      <c r="H45" s="179"/>
      <c r="I45" s="179"/>
    </row>
    <row r="46" s="191" customFormat="1" ht="24.75" customHeight="1"/>
    <row r="47" s="191" customFormat="1" ht="24.75" customHeight="1"/>
    <row r="48" s="191" customFormat="1" ht="24.75" customHeight="1"/>
    <row r="49" s="191" customFormat="1" ht="24.75" customHeight="1"/>
    <row r="50" s="191" customFormat="1" ht="24.75" customHeight="1"/>
    <row r="51" s="191" customFormat="1" ht="24.75" customHeight="1"/>
  </sheetData>
  <sheetProtection/>
  <mergeCells count="2">
    <mergeCell ref="A1:J1"/>
    <mergeCell ref="C5:I5"/>
  </mergeCells>
  <printOptions horizontalCentered="1"/>
  <pageMargins left="0.25" right="0.16" top="0.5" bottom="0.1968503937007874" header="0.15748031496062992" footer="0.3937007874015748"/>
  <pageSetup horizontalDpi="600" verticalDpi="600" orientation="landscape" paperSize="9" scale="73" r:id="rId1"/>
</worksheet>
</file>

<file path=xl/worksheets/sheet7.xml><?xml version="1.0" encoding="utf-8"?>
<worksheet xmlns="http://schemas.openxmlformats.org/spreadsheetml/2006/main" xmlns:r="http://schemas.openxmlformats.org/officeDocument/2006/relationships">
  <sheetPr>
    <tabColor rgb="FFFFC000"/>
  </sheetPr>
  <dimension ref="A1:I30"/>
  <sheetViews>
    <sheetView zoomScale="90" zoomScaleNormal="90" zoomScalePageLayoutView="0" workbookViewId="0" topLeftCell="A1">
      <selection activeCell="A126" sqref="A126:C126"/>
    </sheetView>
  </sheetViews>
  <sheetFormatPr defaultColWidth="9.140625" defaultRowHeight="29.25" customHeight="1"/>
  <cols>
    <col min="1" max="1" width="18.28125" style="24" customWidth="1"/>
    <col min="2" max="2" width="14.57421875" style="268" customWidth="1"/>
    <col min="3" max="3" width="14.7109375" style="268" customWidth="1"/>
    <col min="4" max="4" width="16.7109375" style="268" customWidth="1"/>
    <col min="5" max="5" width="0.9921875" style="24" customWidth="1"/>
    <col min="6" max="6" width="15.00390625" style="24" customWidth="1"/>
    <col min="7" max="7" width="14.57421875" style="24" customWidth="1"/>
    <col min="8" max="8" width="15.28125" style="24" customWidth="1"/>
    <col min="9" max="9" width="1.8515625" style="24" customWidth="1"/>
    <col min="10" max="11" width="9.140625" style="24" customWidth="1"/>
    <col min="12" max="19" width="0" style="24" hidden="1" customWidth="1"/>
    <col min="20" max="16384" width="9.140625" style="24" customWidth="1"/>
  </cols>
  <sheetData>
    <row r="1" spans="1:9" ht="28.5" customHeight="1">
      <c r="A1" s="112" t="s">
        <v>693</v>
      </c>
      <c r="B1" s="112"/>
      <c r="C1" s="112"/>
      <c r="D1" s="112"/>
      <c r="E1" s="112"/>
      <c r="F1" s="112"/>
      <c r="G1" s="112"/>
      <c r="H1" s="112"/>
      <c r="I1" s="190"/>
    </row>
    <row r="2" spans="1:9" ht="28.5" customHeight="1">
      <c r="A2" s="190"/>
      <c r="B2" s="190"/>
      <c r="C2" s="190"/>
      <c r="D2" s="190"/>
      <c r="E2" s="190"/>
      <c r="F2" s="190"/>
      <c r="G2" s="190"/>
      <c r="H2" s="190"/>
      <c r="I2" s="190"/>
    </row>
    <row r="3" ht="28.5" customHeight="1">
      <c r="A3" s="33" t="s">
        <v>454</v>
      </c>
    </row>
    <row r="4" ht="28.5" customHeight="1">
      <c r="A4" s="24" t="s">
        <v>702</v>
      </c>
    </row>
    <row r="5" spans="2:8" ht="28.5" customHeight="1">
      <c r="B5" s="528" t="s">
        <v>684</v>
      </c>
      <c r="C5" s="528"/>
      <c r="D5" s="528"/>
      <c r="E5" s="528"/>
      <c r="F5" s="528"/>
      <c r="G5" s="528"/>
      <c r="H5" s="528"/>
    </row>
    <row r="6" spans="2:8" ht="28.5" customHeight="1">
      <c r="B6" s="529" t="s">
        <v>322</v>
      </c>
      <c r="C6" s="529"/>
      <c r="D6" s="529"/>
      <c r="E6" s="529"/>
      <c r="F6" s="529"/>
      <c r="G6" s="529"/>
      <c r="H6" s="529"/>
    </row>
    <row r="7" spans="1:8" ht="28.5" customHeight="1">
      <c r="A7" s="190"/>
      <c r="B7" s="526" t="s">
        <v>5</v>
      </c>
      <c r="C7" s="527"/>
      <c r="D7" s="527"/>
      <c r="F7" s="526" t="s">
        <v>889</v>
      </c>
      <c r="G7" s="527"/>
      <c r="H7" s="527"/>
    </row>
    <row r="8" spans="1:8" ht="28.5" customHeight="1">
      <c r="A8" s="190"/>
      <c r="B8" s="270" t="s">
        <v>342</v>
      </c>
      <c r="C8" s="271" t="s">
        <v>343</v>
      </c>
      <c r="D8" s="270" t="s">
        <v>262</v>
      </c>
      <c r="F8" s="270" t="s">
        <v>342</v>
      </c>
      <c r="G8" s="271" t="s">
        <v>343</v>
      </c>
      <c r="H8" s="270" t="s">
        <v>262</v>
      </c>
    </row>
    <row r="9" spans="2:8" ht="28.5" customHeight="1">
      <c r="B9" s="114"/>
      <c r="C9" s="269" t="s">
        <v>344</v>
      </c>
      <c r="D9" s="114"/>
      <c r="E9" s="27"/>
      <c r="F9" s="114"/>
      <c r="G9" s="269" t="s">
        <v>344</v>
      </c>
      <c r="H9" s="114"/>
    </row>
    <row r="10" spans="1:8" ht="28.5" customHeight="1">
      <c r="A10" s="24" t="s">
        <v>345</v>
      </c>
      <c r="B10" s="469">
        <v>268009050.47</v>
      </c>
      <c r="C10" s="469">
        <v>151138137.95</v>
      </c>
      <c r="D10" s="446">
        <f>SUM(B10:C10)</f>
        <v>419147188.41999996</v>
      </c>
      <c r="F10" s="268">
        <v>198738438.97</v>
      </c>
      <c r="G10" s="268">
        <v>151138137.95</v>
      </c>
      <c r="H10" s="268">
        <f>SUM(F10:G10)</f>
        <v>349876576.91999996</v>
      </c>
    </row>
    <row r="11" spans="1:8" ht="28.5" customHeight="1">
      <c r="A11" s="24" t="s">
        <v>346</v>
      </c>
      <c r="B11" s="470">
        <v>158227085.16</v>
      </c>
      <c r="C11" s="470">
        <v>134971723.07</v>
      </c>
      <c r="D11" s="272">
        <f>SUM(B11:C11)</f>
        <v>293198808.23</v>
      </c>
      <c r="F11" s="272">
        <v>159525784.26</v>
      </c>
      <c r="G11" s="272">
        <v>137400675.57</v>
      </c>
      <c r="H11" s="272">
        <f>SUM(F11:G11)</f>
        <v>296926459.83</v>
      </c>
    </row>
    <row r="12" spans="1:8" ht="28.5" customHeight="1">
      <c r="A12" s="24" t="s">
        <v>347</v>
      </c>
      <c r="B12" s="446">
        <f>SUM(B10:B11)</f>
        <v>426236135.63</v>
      </c>
      <c r="C12" s="446">
        <f>SUM(C10:C11)</f>
        <v>286109861.02</v>
      </c>
      <c r="D12" s="446">
        <f>SUM(D10:D11)</f>
        <v>712345996.65</v>
      </c>
      <c r="E12" s="268"/>
      <c r="F12" s="268">
        <f>SUM(F10:F11)</f>
        <v>358264223.23</v>
      </c>
      <c r="G12" s="268">
        <f>SUM(G10:G11)</f>
        <v>288538813.52</v>
      </c>
      <c r="H12" s="268">
        <f>SUM(H10:H11)</f>
        <v>646803036.75</v>
      </c>
    </row>
    <row r="13" spans="1:8" ht="28.5" customHeight="1">
      <c r="A13" s="24" t="s">
        <v>951</v>
      </c>
      <c r="D13" s="273">
        <v>-41694362.68</v>
      </c>
      <c r="F13" s="268"/>
      <c r="G13" s="268"/>
      <c r="H13" s="273">
        <v>-41694362.68</v>
      </c>
    </row>
    <row r="14" spans="1:8" ht="28.5" customHeight="1">
      <c r="A14" s="24" t="s">
        <v>347</v>
      </c>
      <c r="D14" s="274">
        <f>SUM(D12:D13)</f>
        <v>670651633.97</v>
      </c>
      <c r="F14" s="268"/>
      <c r="G14" s="268"/>
      <c r="H14" s="274">
        <f>SUM(H12:H13)</f>
        <v>605108674.07</v>
      </c>
    </row>
    <row r="15" ht="28.5" customHeight="1">
      <c r="A15" s="24" t="s">
        <v>845</v>
      </c>
    </row>
    <row r="16" spans="2:8" ht="28.5" customHeight="1">
      <c r="B16" s="528" t="s">
        <v>684</v>
      </c>
      <c r="C16" s="528"/>
      <c r="D16" s="528"/>
      <c r="E16" s="528"/>
      <c r="F16" s="528"/>
      <c r="G16" s="528"/>
      <c r="H16" s="528"/>
    </row>
    <row r="17" spans="2:8" ht="28.5" customHeight="1">
      <c r="B17" s="529" t="s">
        <v>322</v>
      </c>
      <c r="C17" s="529"/>
      <c r="D17" s="529"/>
      <c r="E17" s="529"/>
      <c r="F17" s="529"/>
      <c r="G17" s="529"/>
      <c r="H17" s="529"/>
    </row>
    <row r="18" spans="1:8" ht="28.5" customHeight="1">
      <c r="A18" s="190"/>
      <c r="B18" s="526" t="s">
        <v>5</v>
      </c>
      <c r="C18" s="527"/>
      <c r="D18" s="527"/>
      <c r="F18" s="526" t="s">
        <v>889</v>
      </c>
      <c r="G18" s="527"/>
      <c r="H18" s="527"/>
    </row>
    <row r="19" spans="1:8" ht="28.5" customHeight="1">
      <c r="A19" s="190"/>
      <c r="B19" s="270" t="s">
        <v>342</v>
      </c>
      <c r="C19" s="271" t="s">
        <v>343</v>
      </c>
      <c r="D19" s="270" t="s">
        <v>262</v>
      </c>
      <c r="F19" s="270" t="s">
        <v>342</v>
      </c>
      <c r="G19" s="271" t="s">
        <v>343</v>
      </c>
      <c r="H19" s="270" t="s">
        <v>262</v>
      </c>
    </row>
    <row r="20" spans="2:8" ht="28.5" customHeight="1">
      <c r="B20" s="114"/>
      <c r="C20" s="269" t="s">
        <v>344</v>
      </c>
      <c r="D20" s="114"/>
      <c r="E20" s="27"/>
      <c r="F20" s="114"/>
      <c r="G20" s="269" t="s">
        <v>344</v>
      </c>
      <c r="H20" s="114"/>
    </row>
    <row r="21" spans="1:9" ht="28.5" customHeight="1">
      <c r="A21" s="24" t="s">
        <v>185</v>
      </c>
      <c r="B21" s="469">
        <v>67735458.72</v>
      </c>
      <c r="C21" s="469">
        <v>12641516.27</v>
      </c>
      <c r="D21" s="275">
        <f>SUM(B21:C21)</f>
        <v>80376974.99</v>
      </c>
      <c r="F21" s="268">
        <v>67735458.72</v>
      </c>
      <c r="G21" s="268">
        <v>12641516.27</v>
      </c>
      <c r="H21" s="268">
        <f>+F21+G21</f>
        <v>80376974.99</v>
      </c>
      <c r="I21" s="268"/>
    </row>
    <row r="22" spans="1:9" ht="28.5" customHeight="1">
      <c r="A22" s="24" t="s">
        <v>186</v>
      </c>
      <c r="B22" s="471">
        <v>432750457.05</v>
      </c>
      <c r="C22" s="471">
        <v>36188770.54</v>
      </c>
      <c r="D22" s="275">
        <f>SUM(B22:C22)</f>
        <v>468939227.59000003</v>
      </c>
      <c r="F22" s="268">
        <v>256184117.2</v>
      </c>
      <c r="G22" s="268">
        <v>29525634.61</v>
      </c>
      <c r="H22" s="268">
        <f>+F22+G22</f>
        <v>285709751.81</v>
      </c>
      <c r="I22" s="268"/>
    </row>
    <row r="23" spans="1:9" ht="28.5" customHeight="1">
      <c r="A23" s="24" t="s">
        <v>187</v>
      </c>
      <c r="B23" s="471">
        <v>4028000</v>
      </c>
      <c r="C23" s="471">
        <v>0</v>
      </c>
      <c r="D23" s="275">
        <f>SUM(B23:C23)</f>
        <v>4028000</v>
      </c>
      <c r="F23" s="268">
        <v>4028000</v>
      </c>
      <c r="G23" s="268">
        <v>0</v>
      </c>
      <c r="H23" s="268">
        <f>+F23+G23</f>
        <v>4028000</v>
      </c>
      <c r="I23" s="268"/>
    </row>
    <row r="24" spans="1:9" ht="28.5" customHeight="1">
      <c r="A24" s="24" t="s">
        <v>188</v>
      </c>
      <c r="B24" s="471">
        <v>2825500</v>
      </c>
      <c r="C24" s="471">
        <v>0</v>
      </c>
      <c r="D24" s="275">
        <f>SUM(B24:C24)</f>
        <v>2825500</v>
      </c>
      <c r="F24" s="275">
        <v>2825500</v>
      </c>
      <c r="G24" s="275">
        <v>0</v>
      </c>
      <c r="H24" s="275">
        <f>+F24+G24</f>
        <v>2825500</v>
      </c>
      <c r="I24" s="275"/>
    </row>
    <row r="25" spans="1:9" ht="28.5" customHeight="1">
      <c r="A25" s="24" t="s">
        <v>119</v>
      </c>
      <c r="B25" s="470">
        <v>5550000</v>
      </c>
      <c r="C25" s="470">
        <v>3993125.78</v>
      </c>
      <c r="D25" s="272">
        <f>SUM(B25:C25)</f>
        <v>9543125.78</v>
      </c>
      <c r="E25" s="27"/>
      <c r="F25" s="272">
        <v>0</v>
      </c>
      <c r="G25" s="272">
        <v>0</v>
      </c>
      <c r="H25" s="272">
        <f>+F25+G25</f>
        <v>0</v>
      </c>
      <c r="I25" s="275"/>
    </row>
    <row r="26" spans="1:9" ht="28.5" customHeight="1">
      <c r="A26" s="24" t="s">
        <v>347</v>
      </c>
      <c r="B26" s="274">
        <f>SUM(B21:B25)</f>
        <v>512889415.77</v>
      </c>
      <c r="C26" s="274">
        <f>SUM(C21:C25)</f>
        <v>52823412.59</v>
      </c>
      <c r="D26" s="274">
        <f>SUM(D21:D25)</f>
        <v>565712828.36</v>
      </c>
      <c r="E26" s="268"/>
      <c r="F26" s="274">
        <f>SUM(F21:F25)</f>
        <v>330773075.91999996</v>
      </c>
      <c r="G26" s="274">
        <f>SUM(G21:G25)</f>
        <v>42167150.879999995</v>
      </c>
      <c r="H26" s="274">
        <f>SUM(H21:H25)</f>
        <v>372940226.8</v>
      </c>
      <c r="I26" s="27"/>
    </row>
    <row r="27" spans="1:9" ht="28.5" customHeight="1">
      <c r="A27" s="24" t="s">
        <v>952</v>
      </c>
      <c r="B27" s="275"/>
      <c r="C27" s="275"/>
      <c r="D27" s="276">
        <v>-5805140.73</v>
      </c>
      <c r="E27" s="275"/>
      <c r="F27" s="275"/>
      <c r="G27" s="275"/>
      <c r="H27" s="276">
        <v>-5805140.73</v>
      </c>
      <c r="I27" s="277"/>
    </row>
    <row r="28" spans="1:8" ht="28.5" customHeight="1">
      <c r="A28" s="24" t="s">
        <v>347</v>
      </c>
      <c r="B28" s="275"/>
      <c r="C28" s="275"/>
      <c r="D28" s="276">
        <f>SUM(D26:D27)</f>
        <v>559907687.63</v>
      </c>
      <c r="E28" s="268"/>
      <c r="F28" s="275"/>
      <c r="G28" s="275"/>
      <c r="H28" s="276">
        <f>SUM(H26:H27)</f>
        <v>367135086.07</v>
      </c>
    </row>
    <row r="29" spans="1:8" ht="28.5" customHeight="1" thickBot="1">
      <c r="A29" s="24" t="s">
        <v>348</v>
      </c>
      <c r="D29" s="447">
        <f>+D14+D28</f>
        <v>1230559321.6</v>
      </c>
      <c r="F29" s="268"/>
      <c r="G29" s="268"/>
      <c r="H29" s="447">
        <f>+H14+H28</f>
        <v>972243760.1400001</v>
      </c>
    </row>
    <row r="30" spans="4:8" ht="14.25" customHeight="1" thickTop="1">
      <c r="D30" s="275"/>
      <c r="F30" s="268"/>
      <c r="G30" s="268"/>
      <c r="H30" s="275"/>
    </row>
  </sheetData>
  <sheetProtection/>
  <mergeCells count="8">
    <mergeCell ref="B18:D18"/>
    <mergeCell ref="F18:H18"/>
    <mergeCell ref="B5:H5"/>
    <mergeCell ref="B6:H6"/>
    <mergeCell ref="B7:D7"/>
    <mergeCell ref="F7:H7"/>
    <mergeCell ref="B16:H16"/>
    <mergeCell ref="B17:H17"/>
  </mergeCells>
  <printOptions/>
  <pageMargins left="0.49" right="0.16" top="0.66" bottom="0.5" header="0.27" footer="0.23"/>
  <pageSetup horizontalDpi="600" verticalDpi="600" orientation="portrait" paperSize="9" scale="93" r:id="rId1"/>
</worksheet>
</file>

<file path=xl/worksheets/sheet8.xml><?xml version="1.0" encoding="utf-8"?>
<worksheet xmlns="http://schemas.openxmlformats.org/spreadsheetml/2006/main" xmlns:r="http://schemas.openxmlformats.org/officeDocument/2006/relationships">
  <sheetPr>
    <tabColor rgb="FFFFC000"/>
  </sheetPr>
  <dimension ref="A1:J140"/>
  <sheetViews>
    <sheetView zoomScale="85" zoomScaleNormal="85" zoomScalePageLayoutView="0" workbookViewId="0" topLeftCell="A1">
      <selection activeCell="A1" sqref="A1:J1"/>
    </sheetView>
  </sheetViews>
  <sheetFormatPr defaultColWidth="9.140625" defaultRowHeight="25.5" customHeight="1"/>
  <cols>
    <col min="1" max="1" width="4.7109375" style="116" customWidth="1"/>
    <col min="2" max="2" width="25.57421875" style="116" customWidth="1"/>
    <col min="3" max="3" width="5.57421875" style="116" customWidth="1"/>
    <col min="4" max="4" width="17.28125" style="116" customWidth="1"/>
    <col min="5" max="5" width="2.140625" style="116" customWidth="1"/>
    <col min="6" max="6" width="18.140625" style="116" customWidth="1"/>
    <col min="7" max="7" width="1.57421875" style="116" customWidth="1"/>
    <col min="8" max="8" width="17.8515625" style="116" customWidth="1"/>
    <col min="9" max="9" width="2.140625" style="116" customWidth="1"/>
    <col min="10" max="10" width="18.8515625" style="116" customWidth="1"/>
    <col min="11" max="11" width="2.421875" style="116" customWidth="1"/>
    <col min="12" max="12" width="1.28515625" style="116" customWidth="1"/>
    <col min="13" max="13" width="1.7109375" style="116" customWidth="1"/>
    <col min="14" max="16384" width="9.140625" style="116" customWidth="1"/>
  </cols>
  <sheetData>
    <row r="1" spans="1:10" ht="25.5" customHeight="1">
      <c r="A1" s="532" t="s">
        <v>694</v>
      </c>
      <c r="B1" s="532"/>
      <c r="C1" s="532"/>
      <c r="D1" s="532"/>
      <c r="E1" s="532"/>
      <c r="F1" s="532"/>
      <c r="G1" s="532"/>
      <c r="H1" s="532"/>
      <c r="I1" s="532"/>
      <c r="J1" s="532"/>
    </row>
    <row r="3" spans="1:8" ht="25.5" customHeight="1">
      <c r="A3" s="189" t="s">
        <v>283</v>
      </c>
      <c r="B3" s="189"/>
      <c r="C3" s="189"/>
      <c r="D3" s="189"/>
      <c r="E3" s="189"/>
      <c r="F3" s="189"/>
      <c r="G3" s="189"/>
      <c r="H3" s="189"/>
    </row>
    <row r="4" spans="1:10" ht="25.5" customHeight="1">
      <c r="A4" s="189"/>
      <c r="B4" s="189"/>
      <c r="C4" s="189"/>
      <c r="D4" s="189"/>
      <c r="E4" s="189"/>
      <c r="F4" s="189"/>
      <c r="G4" s="189"/>
      <c r="H4" s="189"/>
      <c r="J4" s="35" t="s">
        <v>799</v>
      </c>
    </row>
    <row r="5" spans="1:10" ht="25.5" customHeight="1">
      <c r="A5" s="189"/>
      <c r="B5" s="189"/>
      <c r="C5" s="189"/>
      <c r="D5" s="189"/>
      <c r="E5" s="189"/>
      <c r="F5" s="117" t="s">
        <v>780</v>
      </c>
      <c r="G5" s="117"/>
      <c r="H5" s="117" t="s">
        <v>762</v>
      </c>
      <c r="I5" s="118"/>
      <c r="J5" s="119" t="s">
        <v>262</v>
      </c>
    </row>
    <row r="6" spans="1:8" ht="25.5" customHeight="1">
      <c r="A6" s="189"/>
      <c r="B6" s="115" t="s">
        <v>760</v>
      </c>
      <c r="C6" s="189"/>
      <c r="D6" s="189"/>
      <c r="E6" s="189"/>
      <c r="F6" s="189"/>
      <c r="G6" s="189"/>
      <c r="H6" s="189"/>
    </row>
    <row r="7" spans="1:10" ht="25.5" customHeight="1">
      <c r="A7" s="189"/>
      <c r="B7" s="61" t="s">
        <v>734</v>
      </c>
      <c r="C7" s="189"/>
      <c r="D7" s="189"/>
      <c r="E7" s="189"/>
      <c r="F7" s="278">
        <v>14233280.25</v>
      </c>
      <c r="G7" s="278"/>
      <c r="H7" s="278">
        <v>1432820.8900000001</v>
      </c>
      <c r="I7" s="278"/>
      <c r="J7" s="278">
        <f>SUM(F7:H7)</f>
        <v>15666101.14</v>
      </c>
    </row>
    <row r="8" spans="1:10" ht="25.5" customHeight="1">
      <c r="A8" s="189"/>
      <c r="B8" s="61" t="s">
        <v>735</v>
      </c>
      <c r="C8" s="189"/>
      <c r="D8" s="189"/>
      <c r="E8" s="189"/>
      <c r="F8" s="188">
        <v>453738.2</v>
      </c>
      <c r="G8" s="472"/>
      <c r="H8" s="188">
        <v>7500</v>
      </c>
      <c r="I8" s="278"/>
      <c r="J8" s="278">
        <f>SUM(F8:H8)</f>
        <v>461238.2</v>
      </c>
    </row>
    <row r="9" spans="1:10" ht="25.5" customHeight="1">
      <c r="A9" s="189"/>
      <c r="B9" s="61" t="s">
        <v>6</v>
      </c>
      <c r="C9" s="189"/>
      <c r="D9" s="189"/>
      <c r="E9" s="189"/>
      <c r="F9" s="279">
        <f>SUM(F7:F8)</f>
        <v>14687018.45</v>
      </c>
      <c r="G9" s="278"/>
      <c r="H9" s="279">
        <f>SUM(H7:H8)</f>
        <v>1440320.8900000001</v>
      </c>
      <c r="I9" s="278"/>
      <c r="J9" s="279">
        <f>SUM(J7:J8)</f>
        <v>16127339.34</v>
      </c>
    </row>
    <row r="10" spans="1:10" ht="25.5" customHeight="1">
      <c r="A10" s="189"/>
      <c r="B10" s="61" t="s">
        <v>843</v>
      </c>
      <c r="C10" s="189"/>
      <c r="D10" s="189"/>
      <c r="E10" s="189"/>
      <c r="F10" s="278"/>
      <c r="G10" s="278"/>
      <c r="H10" s="278"/>
      <c r="I10" s="278"/>
      <c r="J10" s="278"/>
    </row>
    <row r="11" spans="1:10" ht="25.5" customHeight="1">
      <c r="A11" s="189"/>
      <c r="B11" s="61" t="s">
        <v>734</v>
      </c>
      <c r="C11" s="189"/>
      <c r="D11" s="189"/>
      <c r="E11" s="189"/>
      <c r="F11" s="181">
        <v>-13471524.31</v>
      </c>
      <c r="G11" s="280"/>
      <c r="H11" s="181">
        <v>-643550.96</v>
      </c>
      <c r="I11" s="280"/>
      <c r="J11" s="181">
        <f>SUM(F11:H11)</f>
        <v>-14115075.27</v>
      </c>
    </row>
    <row r="12" spans="1:10" ht="25.5" customHeight="1">
      <c r="A12" s="189"/>
      <c r="B12" s="61" t="s">
        <v>736</v>
      </c>
      <c r="C12" s="189"/>
      <c r="D12" s="189"/>
      <c r="E12" s="189"/>
      <c r="F12" s="181">
        <v>-310099.83</v>
      </c>
      <c r="G12" s="181"/>
      <c r="H12" s="181">
        <v>-112980.65</v>
      </c>
      <c r="I12" s="280"/>
      <c r="J12" s="181">
        <f>SUM(F12:H12)</f>
        <v>-423080.48</v>
      </c>
    </row>
    <row r="13" spans="1:10" ht="25.5" customHeight="1">
      <c r="A13" s="189"/>
      <c r="B13" s="61" t="s">
        <v>6</v>
      </c>
      <c r="C13" s="189"/>
      <c r="D13" s="189"/>
      <c r="E13" s="189"/>
      <c r="F13" s="182">
        <f>SUM(F11:F12)</f>
        <v>-13781624.14</v>
      </c>
      <c r="G13" s="280"/>
      <c r="H13" s="182">
        <f>SUM(H11:H12)</f>
        <v>-756531.61</v>
      </c>
      <c r="I13" s="280"/>
      <c r="J13" s="182">
        <f>SUM(J11:J12)</f>
        <v>-14538155.75</v>
      </c>
    </row>
    <row r="14" spans="1:10" ht="25.5" customHeight="1">
      <c r="A14" s="189"/>
      <c r="B14" s="61" t="s">
        <v>761</v>
      </c>
      <c r="C14" s="189"/>
      <c r="D14" s="189"/>
      <c r="E14" s="189"/>
      <c r="F14" s="278"/>
      <c r="G14" s="278"/>
      <c r="H14" s="278"/>
      <c r="I14" s="278"/>
      <c r="J14" s="278"/>
    </row>
    <row r="15" spans="1:10" ht="25.5" customHeight="1" thickBot="1">
      <c r="A15" s="189"/>
      <c r="B15" s="61" t="s">
        <v>734</v>
      </c>
      <c r="C15" s="189"/>
      <c r="D15" s="189"/>
      <c r="E15" s="189"/>
      <c r="F15" s="281">
        <f>+F7+F11</f>
        <v>761755.9399999995</v>
      </c>
      <c r="G15" s="278"/>
      <c r="H15" s="281">
        <f>+H7+H11</f>
        <v>789269.9300000002</v>
      </c>
      <c r="I15" s="278"/>
      <c r="J15" s="281">
        <f>SUM(F15:H15)</f>
        <v>1551025.8699999996</v>
      </c>
    </row>
    <row r="16" spans="1:10" ht="25.5" customHeight="1" thickBot="1" thickTop="1">
      <c r="A16" s="189"/>
      <c r="B16" s="61" t="s">
        <v>6</v>
      </c>
      <c r="C16" s="189"/>
      <c r="D16" s="189"/>
      <c r="E16" s="189"/>
      <c r="F16" s="281">
        <f>F9+F13</f>
        <v>905394.3099999987</v>
      </c>
      <c r="G16" s="278"/>
      <c r="H16" s="281">
        <f>H9+H13</f>
        <v>683789.2800000001</v>
      </c>
      <c r="I16" s="278"/>
      <c r="J16" s="281">
        <f>SUM(F16:H16)</f>
        <v>1589183.589999999</v>
      </c>
    </row>
    <row r="17" spans="1:8" s="58" customFormat="1" ht="24.75" customHeight="1" thickTop="1">
      <c r="A17" s="188" t="s">
        <v>12</v>
      </c>
      <c r="C17" s="189"/>
      <c r="D17" s="189"/>
      <c r="E17" s="189"/>
      <c r="F17" s="189"/>
      <c r="G17" s="189"/>
      <c r="H17" s="189"/>
    </row>
    <row r="18" s="58" customFormat="1" ht="24.75" customHeight="1">
      <c r="A18" s="188" t="s">
        <v>47</v>
      </c>
    </row>
    <row r="20" spans="1:8" s="24" customFormat="1" ht="25.5" customHeight="1">
      <c r="A20" s="378" t="s">
        <v>957</v>
      </c>
      <c r="B20" s="54"/>
      <c r="C20" s="54"/>
      <c r="D20" s="54"/>
      <c r="E20" s="54"/>
      <c r="F20" s="54"/>
      <c r="G20" s="54"/>
      <c r="H20" s="54"/>
    </row>
    <row r="21" spans="1:10" s="27" customFormat="1" ht="25.5" customHeight="1">
      <c r="A21" s="21"/>
      <c r="B21" s="21"/>
      <c r="C21" s="21"/>
      <c r="D21" s="268"/>
      <c r="E21" s="268"/>
      <c r="H21" s="26"/>
      <c r="I21" s="26"/>
      <c r="J21" s="35" t="s">
        <v>799</v>
      </c>
    </row>
    <row r="22" spans="1:10" s="27" customFormat="1" ht="25.5" customHeight="1">
      <c r="A22" s="21"/>
      <c r="B22" s="21"/>
      <c r="C22" s="21"/>
      <c r="D22" s="268"/>
      <c r="E22" s="268"/>
      <c r="H22" s="28"/>
      <c r="I22" s="28" t="s">
        <v>673</v>
      </c>
      <c r="J22" s="28"/>
    </row>
    <row r="23" spans="1:10" s="27" customFormat="1" ht="25.5" customHeight="1">
      <c r="A23" s="21"/>
      <c r="B23" s="21"/>
      <c r="C23" s="21"/>
      <c r="D23" s="268"/>
      <c r="E23" s="268"/>
      <c r="H23" s="34"/>
      <c r="I23" s="34" t="s">
        <v>752</v>
      </c>
      <c r="J23" s="34"/>
    </row>
    <row r="24" spans="4:10" s="24" customFormat="1" ht="25.5" customHeight="1">
      <c r="D24" s="268"/>
      <c r="E24" s="268"/>
      <c r="H24" s="36" t="s">
        <v>2</v>
      </c>
      <c r="J24" s="36" t="s">
        <v>41</v>
      </c>
    </row>
    <row r="25" spans="2:10" s="24" customFormat="1" ht="25.5" customHeight="1">
      <c r="B25" s="54" t="s">
        <v>737</v>
      </c>
      <c r="C25" s="54"/>
      <c r="D25" s="54"/>
      <c r="E25" s="54"/>
      <c r="F25" s="54"/>
      <c r="G25" s="54"/>
      <c r="H25" s="473">
        <v>2665599.91</v>
      </c>
      <c r="I25" s="380"/>
      <c r="J25" s="379">
        <v>3048502.21</v>
      </c>
    </row>
    <row r="26" spans="2:10" s="24" customFormat="1" ht="25.5" customHeight="1">
      <c r="B26" s="54" t="s">
        <v>738</v>
      </c>
      <c r="C26" s="54"/>
      <c r="D26" s="54"/>
      <c r="E26" s="54"/>
      <c r="F26" s="54"/>
      <c r="G26" s="54"/>
      <c r="H26" s="474">
        <v>690000000</v>
      </c>
      <c r="I26" s="380"/>
      <c r="J26" s="379">
        <v>460000000</v>
      </c>
    </row>
    <row r="27" spans="1:10" s="24" customFormat="1" ht="25.5" customHeight="1" thickBot="1">
      <c r="A27" s="54"/>
      <c r="C27" s="190" t="s">
        <v>262</v>
      </c>
      <c r="D27" s="54"/>
      <c r="E27" s="54"/>
      <c r="F27" s="54"/>
      <c r="G27" s="54"/>
      <c r="H27" s="381">
        <f>SUM(H25:H26)</f>
        <v>692665599.91</v>
      </c>
      <c r="I27" s="380"/>
      <c r="J27" s="382">
        <f>SUM(J25:J26)</f>
        <v>463048502.21</v>
      </c>
    </row>
    <row r="28" s="54" customFormat="1" ht="25.5" customHeight="1" thickTop="1">
      <c r="A28" s="113" t="s">
        <v>234</v>
      </c>
    </row>
    <row r="29" spans="1:9" s="54" customFormat="1" ht="25.5" customHeight="1">
      <c r="A29" s="54" t="s">
        <v>13</v>
      </c>
      <c r="H29" s="190"/>
      <c r="I29" s="190"/>
    </row>
    <row r="30" spans="1:9" s="54" customFormat="1" ht="25.5" customHeight="1">
      <c r="A30" s="54" t="s">
        <v>14</v>
      </c>
      <c r="H30" s="190"/>
      <c r="I30" s="190"/>
    </row>
    <row r="31" s="54" customFormat="1" ht="25.5" customHeight="1">
      <c r="A31" s="54" t="s">
        <v>235</v>
      </c>
    </row>
    <row r="32" spans="1:9" s="54" customFormat="1" ht="25.5" customHeight="1">
      <c r="A32" s="54" t="s">
        <v>15</v>
      </c>
      <c r="F32" s="190"/>
      <c r="H32" s="190"/>
      <c r="I32" s="190"/>
    </row>
    <row r="33" spans="1:9" s="54" customFormat="1" ht="25.5" customHeight="1">
      <c r="A33" s="54" t="s">
        <v>42</v>
      </c>
      <c r="F33" s="190"/>
      <c r="H33" s="190"/>
      <c r="I33" s="190"/>
    </row>
    <row r="34" s="54" customFormat="1" ht="25.5" customHeight="1">
      <c r="A34" s="54" t="s">
        <v>48</v>
      </c>
    </row>
    <row r="35" s="54" customFormat="1" ht="25.5" customHeight="1"/>
    <row r="36" spans="1:10" s="54" customFormat="1" ht="29.25" customHeight="1">
      <c r="A36" s="532" t="s">
        <v>709</v>
      </c>
      <c r="B36" s="532"/>
      <c r="C36" s="532"/>
      <c r="D36" s="532"/>
      <c r="E36" s="532"/>
      <c r="F36" s="532"/>
      <c r="G36" s="532"/>
      <c r="H36" s="532"/>
      <c r="I36" s="532"/>
      <c r="J36" s="532"/>
    </row>
    <row r="37" s="54" customFormat="1" ht="29.25" customHeight="1"/>
    <row r="38" spans="1:10" s="24" customFormat="1" ht="29.25" customHeight="1">
      <c r="A38" s="33" t="s">
        <v>846</v>
      </c>
      <c r="B38" s="285"/>
      <c r="C38" s="285"/>
      <c r="D38" s="285"/>
      <c r="E38" s="285"/>
      <c r="F38" s="285"/>
      <c r="G38" s="54"/>
      <c r="H38" s="383"/>
      <c r="I38" s="285"/>
      <c r="J38" s="383"/>
    </row>
    <row r="39" spans="1:10" s="27" customFormat="1" ht="29.25" customHeight="1">
      <c r="A39" s="21"/>
      <c r="B39" s="21"/>
      <c r="C39" s="21"/>
      <c r="D39" s="268"/>
      <c r="E39" s="268"/>
      <c r="H39" s="26"/>
      <c r="I39" s="26"/>
      <c r="J39" s="28" t="s">
        <v>349</v>
      </c>
    </row>
    <row r="40" spans="1:10" s="27" customFormat="1" ht="29.25" customHeight="1">
      <c r="A40" s="21"/>
      <c r="B40" s="21"/>
      <c r="C40" s="21"/>
      <c r="D40" s="268"/>
      <c r="E40" s="268"/>
      <c r="I40" s="28" t="s">
        <v>672</v>
      </c>
      <c r="J40" s="28"/>
    </row>
    <row r="41" spans="1:10" s="27" customFormat="1" ht="29.25" customHeight="1">
      <c r="A41" s="21"/>
      <c r="B41" s="21"/>
      <c r="C41" s="21"/>
      <c r="D41" s="268"/>
      <c r="E41" s="268"/>
      <c r="H41" s="29"/>
      <c r="I41" s="34" t="s">
        <v>290</v>
      </c>
      <c r="J41" s="32"/>
    </row>
    <row r="42" spans="4:10" s="24" customFormat="1" ht="29.25" customHeight="1">
      <c r="D42" s="268"/>
      <c r="E42" s="533" t="s">
        <v>201</v>
      </c>
      <c r="F42" s="533"/>
      <c r="G42" s="533"/>
      <c r="H42" s="36" t="s">
        <v>2</v>
      </c>
      <c r="J42" s="36" t="s">
        <v>41</v>
      </c>
    </row>
    <row r="43" spans="1:10" s="24" customFormat="1" ht="29.25" customHeight="1">
      <c r="A43" s="24" t="s">
        <v>388</v>
      </c>
      <c r="B43" s="268"/>
      <c r="C43" s="268"/>
      <c r="D43" s="268"/>
      <c r="E43" s="268"/>
      <c r="F43" s="190" t="s">
        <v>813</v>
      </c>
      <c r="H43" s="284">
        <v>0</v>
      </c>
      <c r="J43" s="284">
        <v>20000000</v>
      </c>
    </row>
    <row r="44" spans="1:10" s="24" customFormat="1" ht="29.25" customHeight="1">
      <c r="A44" s="24" t="s">
        <v>389</v>
      </c>
      <c r="B44" s="268"/>
      <c r="C44" s="268"/>
      <c r="D44" s="268"/>
      <c r="E44" s="268"/>
      <c r="F44" s="190" t="s">
        <v>813</v>
      </c>
      <c r="H44" s="284">
        <v>0</v>
      </c>
      <c r="J44" s="284">
        <v>40000000</v>
      </c>
    </row>
    <row r="45" spans="1:10" s="24" customFormat="1" ht="29.25" customHeight="1">
      <c r="A45" s="24" t="s">
        <v>390</v>
      </c>
      <c r="B45" s="268"/>
      <c r="C45" s="268"/>
      <c r="D45" s="268"/>
      <c r="E45" s="268"/>
      <c r="F45" s="190" t="s">
        <v>813</v>
      </c>
      <c r="H45" s="284">
        <v>0</v>
      </c>
      <c r="J45" s="284">
        <v>40000000</v>
      </c>
    </row>
    <row r="46" spans="1:10" s="24" customFormat="1" ht="29.25" customHeight="1">
      <c r="A46" s="24" t="s">
        <v>391</v>
      </c>
      <c r="B46" s="268"/>
      <c r="C46" s="268"/>
      <c r="D46" s="268"/>
      <c r="E46" s="268"/>
      <c r="F46" s="190" t="s">
        <v>813</v>
      </c>
      <c r="H46" s="384">
        <v>0</v>
      </c>
      <c r="J46" s="384">
        <v>100000000</v>
      </c>
    </row>
    <row r="47" spans="2:10" s="24" customFormat="1" ht="29.25" customHeight="1">
      <c r="B47" s="268" t="s">
        <v>793</v>
      </c>
      <c r="C47" s="268"/>
      <c r="D47" s="268"/>
      <c r="E47" s="268"/>
      <c r="F47" s="190"/>
      <c r="H47" s="282">
        <f>SUM(H43:H46)</f>
        <v>0</v>
      </c>
      <c r="J47" s="282">
        <f>SUM(J43:J46)</f>
        <v>200000000</v>
      </c>
    </row>
    <row r="48" spans="1:10" s="24" customFormat="1" ht="29.25" customHeight="1">
      <c r="A48" s="24" t="s">
        <v>797</v>
      </c>
      <c r="B48" s="268"/>
      <c r="C48" s="268"/>
      <c r="D48" s="268"/>
      <c r="E48" s="268"/>
      <c r="F48" s="190"/>
      <c r="H48" s="282">
        <v>0</v>
      </c>
      <c r="J48" s="283">
        <v>200000000</v>
      </c>
    </row>
    <row r="49" spans="1:10" s="24" customFormat="1" ht="29.25" customHeight="1" thickBot="1">
      <c r="A49" s="24" t="s">
        <v>798</v>
      </c>
      <c r="B49" s="268"/>
      <c r="C49" s="268"/>
      <c r="D49" s="268"/>
      <c r="E49" s="268"/>
      <c r="H49" s="385">
        <v>0</v>
      </c>
      <c r="I49" s="282"/>
      <c r="J49" s="385">
        <v>0</v>
      </c>
    </row>
    <row r="50" spans="1:9" s="24" customFormat="1" ht="29.25" customHeight="1" thickTop="1">
      <c r="A50" s="24" t="s">
        <v>140</v>
      </c>
      <c r="B50" s="282"/>
      <c r="C50" s="284"/>
      <c r="D50" s="285"/>
      <c r="E50" s="285"/>
      <c r="F50" s="284"/>
      <c r="G50" s="284"/>
      <c r="H50" s="284"/>
      <c r="I50" s="286"/>
    </row>
    <row r="51" spans="1:9" s="24" customFormat="1" ht="29.25" customHeight="1">
      <c r="A51" s="24" t="s">
        <v>601</v>
      </c>
      <c r="B51" s="282"/>
      <c r="C51" s="284"/>
      <c r="D51" s="285"/>
      <c r="E51" s="285"/>
      <c r="F51" s="284"/>
      <c r="G51" s="284"/>
      <c r="H51" s="284"/>
      <c r="I51" s="286"/>
    </row>
    <row r="52" ht="29.25" customHeight="1">
      <c r="A52" s="116" t="s">
        <v>600</v>
      </c>
    </row>
    <row r="53" spans="1:6" s="54" customFormat="1" ht="29.25" customHeight="1">
      <c r="A53" s="33" t="s">
        <v>847</v>
      </c>
      <c r="B53" s="284"/>
      <c r="C53" s="284"/>
      <c r="D53" s="284"/>
      <c r="E53" s="284"/>
      <c r="F53" s="284"/>
    </row>
    <row r="54" spans="1:6" s="54" customFormat="1" ht="29.25" customHeight="1">
      <c r="A54" s="24" t="s">
        <v>315</v>
      </c>
      <c r="B54" s="284"/>
      <c r="C54" s="284"/>
      <c r="D54" s="284"/>
      <c r="E54" s="284"/>
      <c r="F54" s="284"/>
    </row>
    <row r="55" spans="1:10" s="27" customFormat="1" ht="29.25" customHeight="1">
      <c r="A55" s="21"/>
      <c r="B55" s="21"/>
      <c r="C55" s="21"/>
      <c r="D55" s="268"/>
      <c r="E55" s="268"/>
      <c r="H55" s="26"/>
      <c r="I55" s="26"/>
      <c r="J55" s="28" t="s">
        <v>349</v>
      </c>
    </row>
    <row r="56" spans="1:10" s="27" customFormat="1" ht="29.25" customHeight="1">
      <c r="A56" s="21"/>
      <c r="B56" s="21"/>
      <c r="C56" s="21"/>
      <c r="D56" s="268"/>
      <c r="E56" s="268"/>
      <c r="I56" s="28" t="s">
        <v>672</v>
      </c>
      <c r="J56" s="28"/>
    </row>
    <row r="57" spans="1:10" s="27" customFormat="1" ht="29.25" customHeight="1">
      <c r="A57" s="21"/>
      <c r="B57" s="21"/>
      <c r="C57" s="21"/>
      <c r="D57" s="268"/>
      <c r="E57" s="268"/>
      <c r="H57" s="29"/>
      <c r="I57" s="34" t="s">
        <v>290</v>
      </c>
      <c r="J57" s="32"/>
    </row>
    <row r="58" spans="4:10" s="24" customFormat="1" ht="29.25" customHeight="1">
      <c r="D58" s="268"/>
      <c r="E58" s="268"/>
      <c r="H58" s="36" t="s">
        <v>2</v>
      </c>
      <c r="J58" s="36" t="s">
        <v>41</v>
      </c>
    </row>
    <row r="59" spans="1:10" s="54" customFormat="1" ht="29.25" customHeight="1">
      <c r="A59" s="24" t="s">
        <v>958</v>
      </c>
      <c r="B59" s="284"/>
      <c r="D59" s="268"/>
      <c r="E59" s="268"/>
      <c r="F59" s="268"/>
      <c r="H59" s="475">
        <v>180000000</v>
      </c>
      <c r="I59" s="174"/>
      <c r="J59" s="386">
        <v>300000000</v>
      </c>
    </row>
    <row r="60" spans="1:10" s="54" customFormat="1" ht="29.25" customHeight="1">
      <c r="A60" s="24" t="s">
        <v>728</v>
      </c>
      <c r="B60" s="268"/>
      <c r="C60" s="268"/>
      <c r="D60" s="268"/>
      <c r="E60" s="268"/>
      <c r="F60" s="268"/>
      <c r="H60" s="476">
        <v>-120000000</v>
      </c>
      <c r="I60" s="174"/>
      <c r="J60" s="387">
        <v>-120000000</v>
      </c>
    </row>
    <row r="61" spans="1:10" s="54" customFormat="1" ht="29.25" customHeight="1" thickBot="1">
      <c r="A61" s="113" t="s">
        <v>729</v>
      </c>
      <c r="B61" s="284"/>
      <c r="C61" s="284"/>
      <c r="D61" s="268"/>
      <c r="E61" s="268"/>
      <c r="F61" s="268"/>
      <c r="H61" s="388">
        <f>SUM(H59:H60)</f>
        <v>60000000</v>
      </c>
      <c r="I61" s="174"/>
      <c r="J61" s="388">
        <f>SUM(J59:J60)</f>
        <v>180000000</v>
      </c>
    </row>
    <row r="62" spans="1:10" s="24" customFormat="1" ht="29.25" customHeight="1" thickTop="1">
      <c r="A62" s="24" t="s">
        <v>747</v>
      </c>
      <c r="B62" s="282"/>
      <c r="C62" s="282"/>
      <c r="D62" s="282"/>
      <c r="E62" s="282"/>
      <c r="F62" s="294"/>
      <c r="G62" s="282"/>
      <c r="H62" s="282"/>
      <c r="I62" s="282"/>
      <c r="J62" s="282"/>
    </row>
    <row r="63" spans="1:10" s="24" customFormat="1" ht="29.25" customHeight="1">
      <c r="A63" s="24" t="s">
        <v>602</v>
      </c>
      <c r="B63" s="282"/>
      <c r="C63" s="282"/>
      <c r="D63" s="282"/>
      <c r="E63" s="282"/>
      <c r="F63" s="294"/>
      <c r="G63" s="282"/>
      <c r="H63" s="282"/>
      <c r="I63" s="282"/>
      <c r="J63" s="282"/>
    </row>
    <row r="64" spans="1:10" s="24" customFormat="1" ht="29.25" customHeight="1">
      <c r="A64" s="113" t="s">
        <v>748</v>
      </c>
      <c r="B64" s="112"/>
      <c r="C64" s="112"/>
      <c r="D64" s="112"/>
      <c r="E64" s="112"/>
      <c r="F64" s="190"/>
      <c r="G64" s="112"/>
      <c r="H64" s="112"/>
      <c r="I64" s="112"/>
      <c r="J64" s="112"/>
    </row>
    <row r="65" spans="1:10" s="24" customFormat="1" ht="29.25" customHeight="1">
      <c r="A65" s="113"/>
      <c r="B65" s="112"/>
      <c r="C65" s="112"/>
      <c r="D65" s="112"/>
      <c r="E65" s="112"/>
      <c r="F65" s="190"/>
      <c r="G65" s="112"/>
      <c r="H65" s="112"/>
      <c r="I65" s="112"/>
      <c r="J65" s="112"/>
    </row>
    <row r="66" spans="1:10" s="24" customFormat="1" ht="16.5" customHeight="1">
      <c r="A66" s="113"/>
      <c r="B66" s="112"/>
      <c r="C66" s="112"/>
      <c r="D66" s="112"/>
      <c r="E66" s="112"/>
      <c r="F66" s="190"/>
      <c r="G66" s="112"/>
      <c r="H66" s="112"/>
      <c r="I66" s="112"/>
      <c r="J66" s="112"/>
    </row>
    <row r="67" spans="1:10" s="24" customFormat="1" ht="23.25" customHeight="1">
      <c r="A67" s="532" t="s">
        <v>779</v>
      </c>
      <c r="B67" s="532"/>
      <c r="C67" s="532"/>
      <c r="D67" s="532"/>
      <c r="E67" s="532"/>
      <c r="F67" s="532"/>
      <c r="G67" s="532"/>
      <c r="H67" s="532"/>
      <c r="I67" s="532"/>
      <c r="J67" s="532"/>
    </row>
    <row r="68" spans="1:10" s="24" customFormat="1" ht="23.25" customHeight="1">
      <c r="A68" s="532"/>
      <c r="B68" s="532"/>
      <c r="C68" s="532"/>
      <c r="D68" s="532"/>
      <c r="E68" s="532"/>
      <c r="F68" s="532"/>
      <c r="G68" s="532"/>
      <c r="H68" s="532"/>
      <c r="I68" s="532"/>
      <c r="J68" s="532"/>
    </row>
    <row r="69" spans="1:2" ht="23.25" customHeight="1">
      <c r="A69" s="33" t="s">
        <v>665</v>
      </c>
      <c r="B69" s="24"/>
    </row>
    <row r="70" spans="1:10" ht="23.25" customHeight="1">
      <c r="A70" s="54" t="s">
        <v>141</v>
      </c>
      <c r="B70" s="289"/>
      <c r="C70" s="289"/>
      <c r="D70" s="289"/>
      <c r="E70" s="289"/>
      <c r="F70" s="289"/>
      <c r="G70" s="289"/>
      <c r="H70" s="289"/>
      <c r="I70" s="292"/>
      <c r="J70" s="291"/>
    </row>
    <row r="71" spans="1:10" ht="23.25" customHeight="1">
      <c r="A71" s="54" t="s">
        <v>603</v>
      </c>
      <c r="B71" s="289"/>
      <c r="C71" s="289"/>
      <c r="D71" s="289"/>
      <c r="E71" s="289"/>
      <c r="F71" s="289"/>
      <c r="G71" s="289"/>
      <c r="H71" s="289"/>
      <c r="I71" s="292"/>
      <c r="J71" s="291"/>
    </row>
    <row r="72" spans="1:10" ht="23.25" customHeight="1">
      <c r="A72" s="54" t="s">
        <v>555</v>
      </c>
      <c r="B72" s="289"/>
      <c r="C72" s="289"/>
      <c r="D72" s="289"/>
      <c r="E72" s="289"/>
      <c r="F72" s="289"/>
      <c r="G72" s="289"/>
      <c r="H72" s="289"/>
      <c r="I72" s="292"/>
      <c r="J72" s="291"/>
    </row>
    <row r="73" spans="1:10" ht="23.25" customHeight="1">
      <c r="A73" s="54" t="s">
        <v>604</v>
      </c>
      <c r="B73" s="289"/>
      <c r="C73" s="289"/>
      <c r="D73" s="289"/>
      <c r="E73" s="289"/>
      <c r="F73" s="289"/>
      <c r="G73" s="289"/>
      <c r="H73" s="289"/>
      <c r="I73" s="292"/>
      <c r="J73" s="291"/>
    </row>
    <row r="74" spans="1:10" ht="23.25" customHeight="1">
      <c r="A74" s="54" t="s">
        <v>605</v>
      </c>
      <c r="B74" s="289"/>
      <c r="C74" s="289"/>
      <c r="D74" s="289"/>
      <c r="E74" s="289"/>
      <c r="F74" s="289"/>
      <c r="G74" s="289"/>
      <c r="H74" s="289"/>
      <c r="I74" s="292"/>
      <c r="J74" s="291"/>
    </row>
    <row r="75" spans="1:10" ht="23.25" customHeight="1">
      <c r="A75" s="54" t="s">
        <v>551</v>
      </c>
      <c r="B75" s="289"/>
      <c r="C75" s="289"/>
      <c r="D75" s="289"/>
      <c r="E75" s="289"/>
      <c r="F75" s="289"/>
      <c r="G75" s="289"/>
      <c r="H75" s="289"/>
      <c r="I75" s="292"/>
      <c r="J75" s="291"/>
    </row>
    <row r="76" spans="2:10" s="24" customFormat="1" ht="23.25" customHeight="1">
      <c r="B76" s="190"/>
      <c r="C76" s="190"/>
      <c r="D76" s="190"/>
      <c r="E76" s="190"/>
      <c r="F76" s="190"/>
      <c r="G76" s="190"/>
      <c r="H76" s="190"/>
      <c r="I76" s="190"/>
      <c r="J76" s="190"/>
    </row>
    <row r="77" spans="1:2" ht="23.25" customHeight="1">
      <c r="A77" s="33" t="s">
        <v>554</v>
      </c>
      <c r="B77" s="24"/>
    </row>
    <row r="78" spans="1:2" ht="23.25" customHeight="1">
      <c r="A78" s="21" t="s">
        <v>43</v>
      </c>
      <c r="B78" s="24"/>
    </row>
    <row r="79" spans="1:2" ht="23.25" customHeight="1">
      <c r="A79" s="24" t="s">
        <v>49</v>
      </c>
      <c r="B79" s="24"/>
    </row>
    <row r="80" ht="23.25" customHeight="1">
      <c r="A80" s="116" t="s">
        <v>50</v>
      </c>
    </row>
    <row r="81" spans="2:10" s="24" customFormat="1" ht="23.25" customHeight="1">
      <c r="B81" s="190"/>
      <c r="C81" s="190"/>
      <c r="D81" s="190"/>
      <c r="E81" s="190"/>
      <c r="F81" s="190"/>
      <c r="G81" s="190"/>
      <c r="H81" s="190"/>
      <c r="I81" s="190"/>
      <c r="J81" s="190"/>
    </row>
    <row r="82" spans="1:10" s="24" customFormat="1" ht="23.25" customHeight="1">
      <c r="A82" s="33" t="s">
        <v>556</v>
      </c>
      <c r="B82" s="116"/>
      <c r="C82" s="116"/>
      <c r="D82" s="116"/>
      <c r="E82" s="116"/>
      <c r="F82" s="116"/>
      <c r="G82" s="116"/>
      <c r="H82" s="116"/>
      <c r="I82" s="116"/>
      <c r="J82" s="116"/>
    </row>
    <row r="83" spans="1:10" s="79" customFormat="1" ht="23.25" customHeight="1">
      <c r="A83" s="21" t="s">
        <v>16</v>
      </c>
      <c r="B83" s="24"/>
      <c r="C83" s="116"/>
      <c r="D83" s="116"/>
      <c r="E83" s="116"/>
      <c r="F83" s="116"/>
      <c r="G83" s="116"/>
      <c r="H83" s="116"/>
      <c r="I83" s="116"/>
      <c r="J83" s="116"/>
    </row>
    <row r="84" spans="1:10" s="79" customFormat="1" ht="23.25" customHeight="1">
      <c r="A84" s="24" t="s">
        <v>741</v>
      </c>
      <c r="B84" s="24"/>
      <c r="C84" s="116"/>
      <c r="D84" s="116"/>
      <c r="E84" s="116"/>
      <c r="F84" s="116"/>
      <c r="G84" s="116"/>
      <c r="H84" s="116"/>
      <c r="I84" s="116"/>
      <c r="J84" s="116"/>
    </row>
    <row r="85" spans="1:10" s="79" customFormat="1" ht="23.25" customHeight="1">
      <c r="A85" s="116"/>
      <c r="B85" s="116"/>
      <c r="C85" s="116"/>
      <c r="D85" s="116"/>
      <c r="E85" s="116"/>
      <c r="F85" s="116"/>
      <c r="G85" s="116"/>
      <c r="H85" s="116"/>
      <c r="I85" s="116"/>
      <c r="J85" s="116"/>
    </row>
    <row r="86" spans="1:10" s="24" customFormat="1" ht="23.25" customHeight="1">
      <c r="A86" s="389" t="s">
        <v>557</v>
      </c>
      <c r="B86" s="287"/>
      <c r="C86" s="113"/>
      <c r="D86" s="113"/>
      <c r="E86" s="113"/>
      <c r="F86" s="113"/>
      <c r="G86" s="113"/>
      <c r="H86" s="113"/>
      <c r="I86" s="113"/>
      <c r="J86" s="113"/>
    </row>
    <row r="87" spans="1:10" s="24" customFormat="1" ht="23.25" customHeight="1">
      <c r="A87" s="287"/>
      <c r="B87" s="287" t="s">
        <v>723</v>
      </c>
      <c r="C87" s="113"/>
      <c r="D87" s="113"/>
      <c r="E87" s="113"/>
      <c r="F87" s="113"/>
      <c r="G87" s="113"/>
      <c r="H87" s="113"/>
      <c r="I87" s="113"/>
      <c r="J87" s="113"/>
    </row>
    <row r="88" spans="1:10" s="24" customFormat="1" ht="23.25" customHeight="1">
      <c r="A88" s="113"/>
      <c r="B88" s="287"/>
      <c r="C88" s="287"/>
      <c r="D88" s="390"/>
      <c r="F88" s="391"/>
      <c r="G88" s="287"/>
      <c r="H88" s="390"/>
      <c r="J88" s="391" t="s">
        <v>799</v>
      </c>
    </row>
    <row r="89" spans="1:10" s="24" customFormat="1" ht="23.25" customHeight="1">
      <c r="A89" s="79"/>
      <c r="B89" s="79"/>
      <c r="C89" s="79"/>
      <c r="D89" s="534" t="s">
        <v>674</v>
      </c>
      <c r="E89" s="534"/>
      <c r="F89" s="534"/>
      <c r="G89" s="534"/>
      <c r="H89" s="534"/>
      <c r="I89" s="534"/>
      <c r="J89" s="534"/>
    </row>
    <row r="90" spans="1:10" s="24" customFormat="1" ht="23.25" customHeight="1">
      <c r="A90" s="79"/>
      <c r="B90" s="79"/>
      <c r="C90" s="79"/>
      <c r="D90" s="534" t="s">
        <v>675</v>
      </c>
      <c r="E90" s="534"/>
      <c r="F90" s="534"/>
      <c r="G90" s="534"/>
      <c r="H90" s="534"/>
      <c r="I90" s="534"/>
      <c r="J90" s="534"/>
    </row>
    <row r="91" spans="1:10" s="24" customFormat="1" ht="23.25" customHeight="1">
      <c r="A91" s="79"/>
      <c r="B91" s="79"/>
      <c r="C91" s="79"/>
      <c r="D91" s="530" t="s">
        <v>676</v>
      </c>
      <c r="E91" s="530"/>
      <c r="F91" s="530"/>
      <c r="G91" s="79"/>
      <c r="H91" s="531" t="s">
        <v>24</v>
      </c>
      <c r="I91" s="531"/>
      <c r="J91" s="531"/>
    </row>
    <row r="92" spans="1:10" s="24" customFormat="1" ht="23.25" customHeight="1">
      <c r="A92" s="113"/>
      <c r="B92" s="287"/>
      <c r="C92" s="287"/>
      <c r="D92" s="36" t="s">
        <v>2</v>
      </c>
      <c r="F92" s="36" t="s">
        <v>41</v>
      </c>
      <c r="G92" s="392"/>
      <c r="H92" s="36" t="s">
        <v>2</v>
      </c>
      <c r="J92" s="36" t="s">
        <v>41</v>
      </c>
    </row>
    <row r="93" spans="1:10" s="24" customFormat="1" ht="23.25" customHeight="1">
      <c r="A93" s="113"/>
      <c r="B93" s="287" t="s">
        <v>775</v>
      </c>
      <c r="D93" s="165">
        <v>255437165.28</v>
      </c>
      <c r="E93" s="295"/>
      <c r="F93" s="165">
        <v>251263838.13</v>
      </c>
      <c r="G93" s="27"/>
      <c r="H93" s="165">
        <v>1043574063.36</v>
      </c>
      <c r="I93" s="295"/>
      <c r="J93" s="165">
        <v>944554979.17</v>
      </c>
    </row>
    <row r="94" spans="1:10" s="24" customFormat="1" ht="23.25" customHeight="1">
      <c r="A94" s="113"/>
      <c r="B94" s="287" t="s">
        <v>316</v>
      </c>
      <c r="D94" s="165">
        <v>93830024.64</v>
      </c>
      <c r="E94" s="295"/>
      <c r="F94" s="165">
        <v>88806342.07</v>
      </c>
      <c r="G94" s="27"/>
      <c r="H94" s="165">
        <v>366761413.09</v>
      </c>
      <c r="I94" s="295"/>
      <c r="J94" s="165">
        <v>319605249.36</v>
      </c>
    </row>
    <row r="95" spans="1:10" s="24" customFormat="1" ht="23.25" customHeight="1">
      <c r="A95" s="113"/>
      <c r="B95" s="287" t="s">
        <v>749</v>
      </c>
      <c r="D95" s="165">
        <v>19383796.72</v>
      </c>
      <c r="E95" s="295"/>
      <c r="F95" s="165">
        <v>15504059.94</v>
      </c>
      <c r="G95" s="27"/>
      <c r="H95" s="165">
        <v>66311713.84</v>
      </c>
      <c r="I95" s="295"/>
      <c r="J95" s="165">
        <v>57278528.1</v>
      </c>
    </row>
    <row r="96" spans="1:10" ht="23.25" customHeight="1">
      <c r="A96" s="113"/>
      <c r="B96" s="287" t="s">
        <v>750</v>
      </c>
      <c r="C96" s="24"/>
      <c r="D96" s="477">
        <v>10427868.48</v>
      </c>
      <c r="E96" s="295"/>
      <c r="F96" s="478">
        <v>-8765791.6</v>
      </c>
      <c r="G96" s="27"/>
      <c r="H96" s="477">
        <v>37692304.41</v>
      </c>
      <c r="I96" s="295"/>
      <c r="J96" s="477">
        <v>30475690.4</v>
      </c>
    </row>
    <row r="97" spans="1:10" ht="23.25" customHeight="1">
      <c r="A97" s="113"/>
      <c r="B97" s="287" t="s">
        <v>112</v>
      </c>
      <c r="C97" s="24"/>
      <c r="D97" s="165">
        <v>15630162.39</v>
      </c>
      <c r="E97" s="295"/>
      <c r="F97" s="165">
        <v>15886922.69</v>
      </c>
      <c r="G97" s="27"/>
      <c r="H97" s="165">
        <v>56134528.29</v>
      </c>
      <c r="I97" s="295"/>
      <c r="J97" s="165">
        <v>56712071.64</v>
      </c>
    </row>
    <row r="98" spans="1:10" ht="23.25" customHeight="1">
      <c r="A98" s="113"/>
      <c r="B98" s="287" t="s">
        <v>776</v>
      </c>
      <c r="C98" s="24"/>
      <c r="D98" s="165">
        <v>10154855.18</v>
      </c>
      <c r="E98" s="295"/>
      <c r="F98" s="165">
        <v>10566932.75</v>
      </c>
      <c r="G98" s="27"/>
      <c r="H98" s="165">
        <v>77884745.52</v>
      </c>
      <c r="I98" s="295"/>
      <c r="J98" s="165">
        <v>73409647.73</v>
      </c>
    </row>
    <row r="99" spans="1:10" ht="23.25" customHeight="1">
      <c r="A99" s="113"/>
      <c r="B99" s="287" t="s">
        <v>777</v>
      </c>
      <c r="C99" s="24"/>
      <c r="D99" s="165">
        <v>12544995.95</v>
      </c>
      <c r="E99" s="295"/>
      <c r="F99" s="165">
        <v>11223138.79</v>
      </c>
      <c r="G99" s="27"/>
      <c r="H99" s="165">
        <v>47809858.14</v>
      </c>
      <c r="I99" s="295"/>
      <c r="J99" s="165">
        <v>46648274.84</v>
      </c>
    </row>
    <row r="100" spans="1:10" s="24" customFormat="1" ht="23.25" customHeight="1">
      <c r="A100" s="113"/>
      <c r="B100" s="287" t="s">
        <v>778</v>
      </c>
      <c r="D100" s="165">
        <v>11047266.62</v>
      </c>
      <c r="E100" s="295"/>
      <c r="F100" s="165">
        <v>9005396.28</v>
      </c>
      <c r="G100" s="27"/>
      <c r="H100" s="165">
        <v>37101563.4</v>
      </c>
      <c r="I100" s="295"/>
      <c r="J100" s="165">
        <v>29877829.26</v>
      </c>
    </row>
    <row r="101" spans="1:10" s="24" customFormat="1" ht="23.25" customHeight="1">
      <c r="A101" s="113"/>
      <c r="B101" s="287"/>
      <c r="D101" s="303"/>
      <c r="F101" s="303"/>
      <c r="G101" s="287"/>
      <c r="H101" s="303"/>
      <c r="I101" s="295"/>
      <c r="J101" s="303"/>
    </row>
    <row r="102" ht="23.25" customHeight="1">
      <c r="A102" s="33" t="s">
        <v>558</v>
      </c>
    </row>
    <row r="103" spans="1:2" ht="23.25" customHeight="1">
      <c r="A103" s="21" t="s">
        <v>960</v>
      </c>
      <c r="B103" s="24"/>
    </row>
    <row r="104" spans="1:2" ht="23.25" customHeight="1">
      <c r="A104" s="24" t="s">
        <v>959</v>
      </c>
      <c r="B104" s="24"/>
    </row>
    <row r="105" spans="1:2" ht="23.25" customHeight="1">
      <c r="A105" s="24"/>
      <c r="B105" s="24"/>
    </row>
    <row r="106" spans="1:10" s="61" customFormat="1" ht="24.75" customHeight="1">
      <c r="A106" s="532" t="s">
        <v>700</v>
      </c>
      <c r="B106" s="532"/>
      <c r="C106" s="532"/>
      <c r="D106" s="532"/>
      <c r="E106" s="532"/>
      <c r="F106" s="532"/>
      <c r="G106" s="532"/>
      <c r="H106" s="532"/>
      <c r="I106" s="532"/>
      <c r="J106" s="532"/>
    </row>
    <row r="107" s="61" customFormat="1" ht="24.75" customHeight="1"/>
    <row r="108" spans="1:10" s="61" customFormat="1" ht="24.75" customHeight="1">
      <c r="A108" s="33" t="s">
        <v>559</v>
      </c>
      <c r="B108" s="116"/>
      <c r="C108" s="116"/>
      <c r="D108" s="116"/>
      <c r="E108" s="116"/>
      <c r="F108" s="116"/>
      <c r="G108" s="116"/>
      <c r="H108" s="116"/>
      <c r="I108" s="116"/>
      <c r="J108" s="116"/>
    </row>
    <row r="109" spans="1:2" ht="24.75" customHeight="1">
      <c r="A109" s="21" t="s">
        <v>608</v>
      </c>
      <c r="B109" s="24"/>
    </row>
    <row r="110" spans="1:10" s="291" customFormat="1" ht="24.75" customHeight="1">
      <c r="A110" s="24" t="s">
        <v>607</v>
      </c>
      <c r="B110" s="24"/>
      <c r="C110" s="116"/>
      <c r="D110" s="116"/>
      <c r="E110" s="116"/>
      <c r="F110" s="116"/>
      <c r="G110" s="116"/>
      <c r="H110" s="116"/>
      <c r="I110" s="116"/>
      <c r="J110" s="116"/>
    </row>
    <row r="111" spans="1:10" s="292" customFormat="1" ht="24.75" customHeight="1">
      <c r="A111" s="21" t="s">
        <v>906</v>
      </c>
      <c r="B111" s="24"/>
      <c r="C111" s="61"/>
      <c r="D111" s="61"/>
      <c r="E111" s="61"/>
      <c r="F111" s="61"/>
      <c r="G111" s="61"/>
      <c r="H111" s="61"/>
      <c r="I111" s="61"/>
      <c r="J111" s="61"/>
    </row>
    <row r="112" spans="1:10" s="292" customFormat="1" ht="24.75" customHeight="1">
      <c r="A112" s="24" t="s">
        <v>893</v>
      </c>
      <c r="B112" s="24"/>
      <c r="C112" s="61"/>
      <c r="D112" s="61"/>
      <c r="E112" s="61"/>
      <c r="F112" s="61"/>
      <c r="G112" s="61"/>
      <c r="H112" s="61"/>
      <c r="I112" s="61"/>
      <c r="J112" s="61"/>
    </row>
    <row r="113" spans="1:10" s="24" customFormat="1" ht="24.75" customHeight="1">
      <c r="A113" s="24" t="s">
        <v>606</v>
      </c>
      <c r="C113" s="61"/>
      <c r="D113" s="61"/>
      <c r="E113" s="61"/>
      <c r="F113" s="61"/>
      <c r="G113" s="61"/>
      <c r="H113" s="61"/>
      <c r="I113" s="61"/>
      <c r="J113" s="61"/>
    </row>
    <row r="114" spans="1:10" s="24" customFormat="1" ht="24.75" customHeight="1">
      <c r="A114" s="24" t="s">
        <v>848</v>
      </c>
      <c r="C114" s="61"/>
      <c r="D114" s="61"/>
      <c r="E114" s="61"/>
      <c r="F114" s="61"/>
      <c r="G114" s="61"/>
      <c r="H114" s="61"/>
      <c r="I114" s="61"/>
      <c r="J114" s="61"/>
    </row>
    <row r="115" spans="1:10" s="61" customFormat="1" ht="24.75" customHeight="1">
      <c r="A115" s="116"/>
      <c r="B115" s="116"/>
      <c r="C115" s="116"/>
      <c r="D115" s="116"/>
      <c r="E115" s="116"/>
      <c r="F115" s="116"/>
      <c r="G115" s="116"/>
      <c r="H115" s="116"/>
      <c r="I115" s="116"/>
      <c r="J115" s="116"/>
    </row>
    <row r="116" spans="1:10" s="61" customFormat="1" ht="24.75" customHeight="1">
      <c r="A116" s="288" t="s">
        <v>560</v>
      </c>
      <c r="B116" s="289"/>
      <c r="C116" s="289"/>
      <c r="D116" s="289"/>
      <c r="E116" s="289"/>
      <c r="F116" s="289"/>
      <c r="G116" s="289"/>
      <c r="H116" s="290"/>
      <c r="I116" s="291"/>
      <c r="J116" s="291"/>
    </row>
    <row r="117" spans="1:10" s="61" customFormat="1" ht="24.75" customHeight="1">
      <c r="A117" s="289"/>
      <c r="B117" s="289" t="s">
        <v>743</v>
      </c>
      <c r="C117" s="292"/>
      <c r="D117" s="293"/>
      <c r="E117" s="293"/>
      <c r="F117" s="293"/>
      <c r="G117" s="293"/>
      <c r="H117" s="293"/>
      <c r="I117" s="292"/>
      <c r="J117" s="292"/>
    </row>
    <row r="118" spans="1:10" s="61" customFormat="1" ht="24.75" customHeight="1">
      <c r="A118" s="289" t="s">
        <v>742</v>
      </c>
      <c r="B118" s="293"/>
      <c r="C118" s="293"/>
      <c r="D118" s="293"/>
      <c r="E118" s="293"/>
      <c r="F118" s="293"/>
      <c r="G118" s="293"/>
      <c r="H118" s="293"/>
      <c r="I118" s="292"/>
      <c r="J118" s="292"/>
    </row>
    <row r="119" spans="1:10" s="61" customFormat="1" ht="24.75" customHeight="1">
      <c r="A119" s="113" t="s">
        <v>744</v>
      </c>
      <c r="B119" s="287"/>
      <c r="C119" s="24"/>
      <c r="D119" s="183"/>
      <c r="E119" s="287"/>
      <c r="F119" s="183"/>
      <c r="G119" s="24"/>
      <c r="H119" s="183"/>
      <c r="I119" s="287"/>
      <c r="J119" s="183"/>
    </row>
    <row r="120" spans="1:10" s="61" customFormat="1" ht="24.75" customHeight="1">
      <c r="A120" s="113"/>
      <c r="B120" s="287"/>
      <c r="C120" s="24"/>
      <c r="D120" s="183"/>
      <c r="E120" s="287"/>
      <c r="F120" s="183"/>
      <c r="G120" s="24"/>
      <c r="H120" s="183"/>
      <c r="I120" s="287"/>
      <c r="J120" s="183"/>
    </row>
    <row r="121" s="61" customFormat="1" ht="24.75" customHeight="1">
      <c r="A121" s="60" t="s">
        <v>561</v>
      </c>
    </row>
    <row r="122" s="61" customFormat="1" ht="24.75" customHeight="1">
      <c r="A122" s="61" t="s">
        <v>611</v>
      </c>
    </row>
    <row r="123" s="61" customFormat="1" ht="24.75" customHeight="1">
      <c r="A123" s="61" t="s">
        <v>7</v>
      </c>
    </row>
    <row r="124" s="61" customFormat="1" ht="24.75" customHeight="1">
      <c r="A124" s="61" t="s">
        <v>612</v>
      </c>
    </row>
    <row r="125" s="61" customFormat="1" ht="24.75" customHeight="1">
      <c r="A125" s="61" t="s">
        <v>17</v>
      </c>
    </row>
    <row r="126" s="61" customFormat="1" ht="24.75" customHeight="1">
      <c r="A126" s="61" t="s">
        <v>614</v>
      </c>
    </row>
    <row r="127" s="61" customFormat="1" ht="24.75" customHeight="1">
      <c r="A127" s="61" t="s">
        <v>18</v>
      </c>
    </row>
    <row r="128" s="61" customFormat="1" ht="24.75" customHeight="1">
      <c r="A128" s="61" t="s">
        <v>613</v>
      </c>
    </row>
    <row r="129" s="61" customFormat="1" ht="24.75" customHeight="1">
      <c r="A129" s="61" t="s">
        <v>609</v>
      </c>
    </row>
    <row r="130" s="61" customFormat="1" ht="24.75" customHeight="1">
      <c r="A130" s="61" t="s">
        <v>615</v>
      </c>
    </row>
    <row r="131" s="61" customFormat="1" ht="24.75" customHeight="1">
      <c r="A131" s="61" t="s">
        <v>610</v>
      </c>
    </row>
    <row r="132" s="61" customFormat="1" ht="24.75" customHeight="1">
      <c r="A132" s="61" t="s">
        <v>616</v>
      </c>
    </row>
    <row r="133" s="61" customFormat="1" ht="24.75" customHeight="1">
      <c r="A133" s="61" t="s">
        <v>617</v>
      </c>
    </row>
    <row r="134" s="61" customFormat="1" ht="24.75" customHeight="1">
      <c r="A134" s="61" t="s">
        <v>618</v>
      </c>
    </row>
    <row r="135" s="61" customFormat="1" ht="24.75" customHeight="1">
      <c r="A135" s="61" t="s">
        <v>19</v>
      </c>
    </row>
    <row r="136" spans="1:10" ht="24.75" customHeight="1">
      <c r="A136" s="61" t="s">
        <v>20</v>
      </c>
      <c r="B136" s="61"/>
      <c r="C136" s="61"/>
      <c r="D136" s="61"/>
      <c r="E136" s="61"/>
      <c r="F136" s="61"/>
      <c r="G136" s="61"/>
      <c r="H136" s="61"/>
      <c r="I136" s="61"/>
      <c r="J136" s="61"/>
    </row>
    <row r="137" spans="1:10" ht="24.75" customHeight="1">
      <c r="A137" s="61" t="s">
        <v>21</v>
      </c>
      <c r="B137" s="61"/>
      <c r="C137" s="61"/>
      <c r="D137" s="61"/>
      <c r="E137" s="61"/>
      <c r="F137" s="61"/>
      <c r="G137" s="61"/>
      <c r="H137" s="61"/>
      <c r="I137" s="61"/>
      <c r="J137" s="61"/>
    </row>
    <row r="138" spans="1:10" ht="24.75" customHeight="1">
      <c r="A138" s="61" t="s">
        <v>619</v>
      </c>
      <c r="B138" s="61"/>
      <c r="C138" s="61"/>
      <c r="D138" s="61"/>
      <c r="E138" s="61"/>
      <c r="F138" s="61"/>
      <c r="G138" s="61"/>
      <c r="H138" s="61"/>
      <c r="I138" s="61"/>
      <c r="J138" s="61"/>
    </row>
    <row r="139" spans="1:10" ht="24.75" customHeight="1">
      <c r="A139" s="61" t="s">
        <v>907</v>
      </c>
      <c r="B139" s="61"/>
      <c r="C139" s="61"/>
      <c r="D139" s="61"/>
      <c r="E139" s="61"/>
      <c r="F139" s="61"/>
      <c r="G139" s="61"/>
      <c r="H139" s="61"/>
      <c r="I139" s="61"/>
      <c r="J139" s="61"/>
    </row>
    <row r="140" spans="1:10" ht="24.75" customHeight="1">
      <c r="A140" s="61" t="s">
        <v>908</v>
      </c>
      <c r="B140" s="61"/>
      <c r="C140" s="61"/>
      <c r="D140" s="61"/>
      <c r="E140" s="61"/>
      <c r="F140" s="61"/>
      <c r="G140" s="61"/>
      <c r="H140" s="61"/>
      <c r="I140" s="61"/>
      <c r="J140" s="61"/>
    </row>
  </sheetData>
  <sheetProtection/>
  <mergeCells count="10">
    <mergeCell ref="D91:F91"/>
    <mergeCell ref="H91:J91"/>
    <mergeCell ref="A106:J106"/>
    <mergeCell ref="A1:J1"/>
    <mergeCell ref="A36:J36"/>
    <mergeCell ref="E42:G42"/>
    <mergeCell ref="A68:J68"/>
    <mergeCell ref="D89:J89"/>
    <mergeCell ref="D90:J90"/>
    <mergeCell ref="A67:J67"/>
  </mergeCells>
  <printOptions/>
  <pageMargins left="0.44" right="0.18" top="0.6299212598425197" bottom="0.4724409448818898" header="0.2362204724409449" footer="0.2362204724409449"/>
  <pageSetup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sheetPr>
    <tabColor rgb="FFFFC000"/>
  </sheetPr>
  <dimension ref="A1:J30"/>
  <sheetViews>
    <sheetView zoomScale="85" zoomScaleNormal="85" zoomScalePageLayoutView="0" workbookViewId="0" topLeftCell="A1">
      <selection activeCell="A126" sqref="A126:C126"/>
    </sheetView>
  </sheetViews>
  <sheetFormatPr defaultColWidth="9.140625" defaultRowHeight="29.25" customHeight="1"/>
  <cols>
    <col min="1" max="1" width="4.7109375" style="58" customWidth="1"/>
    <col min="2" max="2" width="24.8515625" style="58" customWidth="1"/>
    <col min="3" max="3" width="3.7109375" style="58" customWidth="1"/>
    <col min="4" max="4" width="18.00390625" style="58" customWidth="1"/>
    <col min="5" max="5" width="2.140625" style="58" customWidth="1"/>
    <col min="6" max="6" width="16.28125" style="58" customWidth="1"/>
    <col min="7" max="7" width="2.140625" style="58" customWidth="1"/>
    <col min="8" max="8" width="17.421875" style="58" customWidth="1"/>
    <col min="9" max="9" width="2.140625" style="58" customWidth="1"/>
    <col min="10" max="10" width="16.7109375" style="58" customWidth="1"/>
    <col min="11" max="11" width="1.7109375" style="58" customWidth="1"/>
    <col min="12" max="12" width="1.421875" style="58" customWidth="1"/>
    <col min="13" max="13" width="1.7109375" style="58" customWidth="1"/>
    <col min="14" max="16384" width="9.140625" style="58" customWidth="1"/>
  </cols>
  <sheetData>
    <row r="1" spans="1:10" ht="29.25" customHeight="1">
      <c r="A1" s="57" t="s">
        <v>620</v>
      </c>
      <c r="B1" s="57"/>
      <c r="C1" s="57"/>
      <c r="D1" s="57"/>
      <c r="E1" s="57"/>
      <c r="F1" s="57"/>
      <c r="G1" s="57"/>
      <c r="H1" s="57"/>
      <c r="I1" s="57"/>
      <c r="J1" s="57"/>
    </row>
    <row r="2" spans="1:10" ht="29.25" customHeight="1">
      <c r="A2" s="59"/>
      <c r="B2" s="59"/>
      <c r="C2" s="59"/>
      <c r="D2" s="59"/>
      <c r="E2" s="59"/>
      <c r="F2" s="59"/>
      <c r="G2" s="59"/>
      <c r="H2" s="59"/>
      <c r="I2" s="59"/>
      <c r="J2" s="59"/>
    </row>
    <row r="3" s="61" customFormat="1" ht="29.25" customHeight="1">
      <c r="A3" s="60" t="s">
        <v>677</v>
      </c>
    </row>
    <row r="4" s="63" customFormat="1" ht="29.25" customHeight="1">
      <c r="A4" s="63" t="s">
        <v>678</v>
      </c>
    </row>
    <row r="5" s="63" customFormat="1" ht="29.25" customHeight="1">
      <c r="A5" s="63" t="s">
        <v>679</v>
      </c>
    </row>
    <row r="6" s="63" customFormat="1" ht="29.25" customHeight="1">
      <c r="A6" s="63" t="s">
        <v>766</v>
      </c>
    </row>
    <row r="7" s="63" customFormat="1" ht="29.25" customHeight="1">
      <c r="J7" s="64" t="s">
        <v>349</v>
      </c>
    </row>
    <row r="8" spans="2:10" s="63" customFormat="1" ht="29.25" customHeight="1">
      <c r="B8" s="65" t="s">
        <v>894</v>
      </c>
      <c r="F8" s="66" t="s">
        <v>201</v>
      </c>
      <c r="G8" s="67"/>
      <c r="H8" s="36" t="s">
        <v>2</v>
      </c>
      <c r="I8" s="24"/>
      <c r="J8" s="36" t="s">
        <v>41</v>
      </c>
    </row>
    <row r="9" spans="2:10" s="63" customFormat="1" ht="29.25" customHeight="1">
      <c r="B9" s="63" t="s">
        <v>394</v>
      </c>
      <c r="F9" s="68" t="s">
        <v>266</v>
      </c>
      <c r="G9" s="69"/>
      <c r="H9" s="474">
        <v>108000000</v>
      </c>
      <c r="I9" s="69"/>
      <c r="J9" s="69">
        <v>108000000</v>
      </c>
    </row>
    <row r="10" spans="2:10" s="63" customFormat="1" ht="29.25" customHeight="1">
      <c r="B10" s="63" t="s">
        <v>395</v>
      </c>
      <c r="F10" s="68" t="s">
        <v>832</v>
      </c>
      <c r="G10" s="69"/>
      <c r="H10" s="474">
        <v>16000000</v>
      </c>
      <c r="I10" s="69"/>
      <c r="J10" s="69">
        <v>17500000</v>
      </c>
    </row>
    <row r="11" spans="2:10" s="63" customFormat="1" ht="29.25" customHeight="1">
      <c r="B11" s="63" t="s">
        <v>468</v>
      </c>
      <c r="F11" s="68" t="s">
        <v>266</v>
      </c>
      <c r="G11" s="69"/>
      <c r="H11" s="474">
        <v>3000000</v>
      </c>
      <c r="I11" s="69"/>
      <c r="J11" s="69">
        <v>3000000</v>
      </c>
    </row>
    <row r="12" spans="2:10" s="63" customFormat="1" ht="29.25" customHeight="1">
      <c r="B12" s="63" t="s">
        <v>396</v>
      </c>
      <c r="F12" s="68" t="s">
        <v>841</v>
      </c>
      <c r="G12" s="69"/>
      <c r="H12" s="474">
        <v>12000000</v>
      </c>
      <c r="I12" s="69"/>
      <c r="J12" s="69">
        <v>12000000</v>
      </c>
    </row>
    <row r="13" spans="2:10" s="63" customFormat="1" ht="29.25" customHeight="1">
      <c r="B13" s="63" t="s">
        <v>398</v>
      </c>
      <c r="F13" s="68" t="s">
        <v>841</v>
      </c>
      <c r="G13" s="69"/>
      <c r="H13" s="474">
        <v>5000000</v>
      </c>
      <c r="I13" s="69"/>
      <c r="J13" s="69">
        <v>5000000</v>
      </c>
    </row>
    <row r="14" spans="2:10" s="63" customFormat="1" ht="29.25" customHeight="1">
      <c r="B14" s="63" t="s">
        <v>399</v>
      </c>
      <c r="F14" s="68" t="s">
        <v>841</v>
      </c>
      <c r="G14" s="69"/>
      <c r="H14" s="474">
        <v>5000000</v>
      </c>
      <c r="I14" s="69"/>
      <c r="J14" s="69">
        <v>5000000</v>
      </c>
    </row>
    <row r="15" spans="2:10" s="63" customFormat="1" ht="29.25" customHeight="1">
      <c r="B15" s="64" t="s">
        <v>262</v>
      </c>
      <c r="F15" s="68"/>
      <c r="G15" s="69"/>
      <c r="H15" s="456">
        <f>SUM(H9:H14)</f>
        <v>149000000</v>
      </c>
      <c r="I15" s="69"/>
      <c r="J15" s="456">
        <f>SUM(J9:J14)</f>
        <v>150500000</v>
      </c>
    </row>
    <row r="16" spans="2:10" s="63" customFormat="1" ht="29.25" customHeight="1">
      <c r="B16" s="65" t="s">
        <v>443</v>
      </c>
      <c r="F16" s="68"/>
      <c r="G16" s="69"/>
      <c r="H16" s="165"/>
      <c r="I16" s="69"/>
      <c r="J16" s="165"/>
    </row>
    <row r="17" spans="2:10" s="63" customFormat="1" ht="29.25" customHeight="1">
      <c r="B17" s="63" t="s">
        <v>397</v>
      </c>
      <c r="F17" s="68" t="s">
        <v>442</v>
      </c>
      <c r="G17" s="69"/>
      <c r="H17" s="474">
        <v>3600000</v>
      </c>
      <c r="I17" s="69"/>
      <c r="J17" s="135">
        <v>5000000</v>
      </c>
    </row>
    <row r="18" spans="2:10" s="62" customFormat="1" ht="29.25" customHeight="1">
      <c r="B18" s="63" t="s">
        <v>402</v>
      </c>
      <c r="F18" s="68" t="s">
        <v>224</v>
      </c>
      <c r="G18" s="70"/>
      <c r="H18" s="479">
        <v>10000000</v>
      </c>
      <c r="I18" s="71"/>
      <c r="J18" s="135">
        <v>10000000</v>
      </c>
    </row>
    <row r="19" spans="2:10" s="62" customFormat="1" ht="29.25" customHeight="1">
      <c r="B19" s="63" t="s">
        <v>403</v>
      </c>
      <c r="F19" s="68" t="s">
        <v>841</v>
      </c>
      <c r="G19" s="70"/>
      <c r="H19" s="479">
        <v>1000000</v>
      </c>
      <c r="I19" s="71"/>
      <c r="J19" s="135">
        <v>1000000</v>
      </c>
    </row>
    <row r="20" spans="2:10" s="62" customFormat="1" ht="29.25" customHeight="1">
      <c r="B20" s="64" t="s">
        <v>262</v>
      </c>
      <c r="F20" s="72"/>
      <c r="G20" s="70"/>
      <c r="H20" s="136">
        <f>SUM(H17:H19)</f>
        <v>14600000</v>
      </c>
      <c r="I20" s="80"/>
      <c r="J20" s="136">
        <f>SUM(J17:J19)</f>
        <v>16000000</v>
      </c>
    </row>
    <row r="21" spans="2:10" s="62" customFormat="1" ht="29.25" customHeight="1" thickBot="1">
      <c r="B21" s="65" t="s">
        <v>404</v>
      </c>
      <c r="F21" s="72"/>
      <c r="G21" s="70"/>
      <c r="H21" s="137">
        <f>+H15+H20</f>
        <v>163600000</v>
      </c>
      <c r="I21" s="71"/>
      <c r="J21" s="137">
        <f>+J15+J20</f>
        <v>166500000</v>
      </c>
    </row>
    <row r="22" s="62" customFormat="1" ht="29.25" customHeight="1" thickTop="1">
      <c r="A22" s="63" t="s">
        <v>22</v>
      </c>
    </row>
    <row r="23" s="63" customFormat="1" ht="29.25" customHeight="1">
      <c r="A23" s="63" t="s">
        <v>23</v>
      </c>
    </row>
    <row r="24" spans="1:2" s="63" customFormat="1" ht="29.25" customHeight="1">
      <c r="A24" s="61" t="s">
        <v>794</v>
      </c>
      <c r="B24" s="61"/>
    </row>
    <row r="25" spans="1:2" s="63" customFormat="1" ht="29.25" customHeight="1">
      <c r="A25" s="61" t="s">
        <v>285</v>
      </c>
      <c r="B25" s="61"/>
    </row>
    <row r="26" spans="1:2" s="63" customFormat="1" ht="29.25" customHeight="1">
      <c r="A26" s="61" t="s">
        <v>284</v>
      </c>
      <c r="B26" s="61"/>
    </row>
    <row r="27" spans="1:2" s="73" customFormat="1" ht="29.25" customHeight="1">
      <c r="A27" s="63" t="s">
        <v>469</v>
      </c>
      <c r="B27" s="62"/>
    </row>
    <row r="28" spans="1:5" s="73" customFormat="1" ht="29.25" customHeight="1">
      <c r="A28" s="63" t="s">
        <v>470</v>
      </c>
      <c r="B28" s="62"/>
      <c r="E28" s="73" t="s">
        <v>423</v>
      </c>
    </row>
    <row r="29" spans="1:5" s="73" customFormat="1" ht="29.25" customHeight="1">
      <c r="A29" s="63" t="s">
        <v>471</v>
      </c>
      <c r="E29" s="73" t="s">
        <v>424</v>
      </c>
    </row>
    <row r="30" spans="1:5" s="73" customFormat="1" ht="29.25" customHeight="1">
      <c r="A30" s="63" t="s">
        <v>472</v>
      </c>
      <c r="E30" s="73" t="s">
        <v>802</v>
      </c>
    </row>
  </sheetData>
  <sheetProtection/>
  <printOptions/>
  <pageMargins left="0.5118110236220472" right="0" top="0.56" bottom="0.4724409448818898" header="0.2755905511811024" footer="0.2362204724409449"/>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osf</dc:creator>
  <cp:keywords/>
  <dc:description/>
  <cp:lastModifiedBy>owner</cp:lastModifiedBy>
  <cp:lastPrinted>2011-02-14T11:10:24Z</cp:lastPrinted>
  <dcterms:created xsi:type="dcterms:W3CDTF">2003-02-08T06:45:22Z</dcterms:created>
  <dcterms:modified xsi:type="dcterms:W3CDTF">2011-02-14T11:26:15Z</dcterms:modified>
  <cp:category/>
  <cp:version/>
  <cp:contentType/>
  <cp:contentStatus/>
</cp:coreProperties>
</file>