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tabRatio="885" activeTab="9"/>
  </bookViews>
  <sheets>
    <sheet name="Note P1-5" sheetId="1" r:id="rId1"/>
    <sheet name="P6" sheetId="2" r:id="rId2"/>
    <sheet name="P7" sheetId="3" r:id="rId3"/>
    <sheet name="P8-12" sheetId="4" r:id="rId4"/>
    <sheet name="P13-14" sheetId="5" r:id="rId5"/>
    <sheet name="P15" sheetId="6" r:id="rId6"/>
    <sheet name="P16" sheetId="7" r:id="rId7"/>
    <sheet name="P17-21" sheetId="8" r:id="rId8"/>
    <sheet name=" P22" sheetId="9" r:id="rId9"/>
    <sheet name="P23" sheetId="10" r:id="rId10"/>
    <sheet name="P24-25" sheetId="11" r:id="rId11"/>
    <sheet name="P26-27" sheetId="12" r:id="rId12"/>
  </sheets>
  <definedNames>
    <definedName name="_xlnm.Print_Area" localSheetId="3">'P8-12'!$A$1:$M$225</definedName>
  </definedNames>
  <calcPr fullCalcOnLoad="1"/>
</workbook>
</file>

<file path=xl/sharedStrings.xml><?xml version="1.0" encoding="utf-8"?>
<sst xmlns="http://schemas.openxmlformats.org/spreadsheetml/2006/main" count="1681" uniqueCount="900">
  <si>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</si>
  <si>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</si>
  <si>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</si>
  <si>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</si>
  <si>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</si>
  <si>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ขายอสังหาริมทรัพย์ตามสัญญาจะซื้อจะขาย</t>
  </si>
  <si>
    <t>บริษัท สหพัฒนาอินเตอร์โฮลดิ้ง จำกัด (มหาชน)</t>
  </si>
  <si>
    <t xml:space="preserve"> - 22 -</t>
  </si>
  <si>
    <t xml:space="preserve">              ตามที่อยู่ที่ได้จดทะเบียนไว้ดังนี้</t>
  </si>
  <si>
    <t xml:space="preserve">31 ธันวาคม </t>
  </si>
  <si>
    <t>2552</t>
  </si>
  <si>
    <t xml:space="preserve">     บอจ. พี.ซี.บี. เซ็นเตอร์ </t>
  </si>
  <si>
    <t xml:space="preserve">          9.1  เงินลงทุนในบริษัทร่วม - บันทึกโดยวิธีส่วนได้เสีย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</si>
  <si>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</si>
  <si>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</si>
  <si>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 xml:space="preserve">      ล้านบาท  ตามลำดับ  เป็นต้นทุนที่จ่ายให้บริษัท  สหโคเจน (ชลบุรี)  จำกัด (มหาชน)    ซึ่งเป็นกิจการที่เกี่ยวข้องกัน  และได้ขายให้   </t>
  </si>
  <si>
    <t>(ลงชื่อ)………………………………………………………………กรรมการตามอำนาจ</t>
  </si>
  <si>
    <t>บอจ.เอราวัณสิ่งทอ</t>
  </si>
  <si>
    <t>ปั่นด้าย, ทอผ้า</t>
  </si>
  <si>
    <t>A, B,E</t>
  </si>
  <si>
    <t>13.  อสังหาริมทรัพย์รอการขาย</t>
  </si>
  <si>
    <t xml:space="preserve">              13.1  ที่ดินในโครงการสวนอุตสาหกรรมเครือสหพัฒนฯ    มีรายละเอียดดังนี้</t>
  </si>
  <si>
    <t xml:space="preserve">              13.2  ที่ดินอื่น  มีรายละเอียดดังนี้</t>
  </si>
  <si>
    <t>9.  เงินลงทุนในบริษัทร่วม</t>
  </si>
  <si>
    <t>10.  เงินลงทุนในกิจการที่เกี่ยวข้องกัน</t>
  </si>
  <si>
    <t xml:space="preserve">     10.1  เงินลงทุนในหลักทรัพย์เผื่อขาย</t>
  </si>
  <si>
    <t xml:space="preserve">     10.2  เงินลงทุนทั่วไป</t>
  </si>
  <si>
    <t>11. เงินลงทุนระยะยาวอื่น</t>
  </si>
  <si>
    <t xml:space="preserve">    11.1 เงินลงทุนในหลักทรัพย์เผื่อขาย</t>
  </si>
  <si>
    <t xml:space="preserve"> - 4 -</t>
  </si>
  <si>
    <t xml:space="preserve"> - 5 -</t>
  </si>
  <si>
    <t>- 7 -</t>
  </si>
  <si>
    <t>- 8 -</t>
  </si>
  <si>
    <t>โปรแกรมคอมพิวเตอร์</t>
  </si>
  <si>
    <t>เครื่องหมายการค้า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</si>
  <si>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</si>
  <si>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</si>
  <si>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</si>
  <si>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</si>
  <si>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</si>
  <si>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>6.  รายได้ค้างรับกิจการที่เกี่ยวข้องกัน - สุทธิ</t>
  </si>
  <si>
    <t xml:space="preserve">              คาดว่าจะได้รับความเสียหายอย่างเป็นสาระสำคัญจากการติดตามและเรียกเก็บหนี้</t>
  </si>
  <si>
    <t xml:space="preserve">              ความเสี่ยงอยู่ในระดับต่ำจนไม่มีนัยสำคัญ</t>
  </si>
  <si>
    <t xml:space="preserve"> และหนี้สินทางการเงินแต่ละประเภท  ได้เปิดเผยไว้แล้วในหมายเหตุข้อ 4</t>
  </si>
  <si>
    <t xml:space="preserve"> งบการเงินที่แสดงเงินลงทุนตามวิธีส่วนได้เสีย  และงบการเงินเฉพาะกิจการ</t>
  </si>
  <si>
    <t xml:space="preserve">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</si>
  <si>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 xml:space="preserve">               รายละเอียดของนโยบายการบัญชีที่สำคัญ       วิธีการใช้ซึ่งรวมถึงเกณฑ์ในการรับรู้และวัดมูลค่าที่เกี่ยวกับสินทรัพย์ </t>
  </si>
  <si>
    <t xml:space="preserve">              บริษัทฯ   มีนโยบายการให้สินเชื่ออย่างระมัดระวัง    ซึ่งลูกหนี้การค้าส่วนใหญ่มีการติดต่อกันมาเป็นเวลานานจึงไม่</t>
  </si>
  <si>
    <t xml:space="preserve">              บริษัทฯ มีความเสี่ยงเกี่ยวกับอัตราแลกเปลี่ยนเงินตราต่างประเทศในธุรกิจทางการค้าจากค่าลิขสิทธิ์รับและค่าลิขสิทธิ์</t>
  </si>
  <si>
    <t>งบการเงินเฉพาะกิจการ</t>
  </si>
  <si>
    <t>และงบการเงินเฉพาะกิจการ</t>
  </si>
  <si>
    <t>- 13 -</t>
  </si>
  <si>
    <t xml:space="preserve"> - 21 -</t>
  </si>
  <si>
    <t>สำหรับงวด 3 เดือน</t>
  </si>
  <si>
    <t>หมายเหตุ : ลักษณะความสัมพันธ์</t>
  </si>
  <si>
    <t>บริษัทถือหุ้น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</si>
  <si>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</si>
  <si>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</si>
  <si>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</si>
  <si>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</si>
  <si>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</si>
  <si>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</si>
  <si>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</si>
  <si>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</si>
  <si>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</si>
  <si>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 xml:space="preserve">     บอจ. อินเตอร์เนชั่นแนล</t>
  </si>
  <si>
    <t xml:space="preserve">          เลทเธอร์แฟชั่น</t>
  </si>
  <si>
    <t xml:space="preserve">          แอนด์ ลอจิสติคส์ </t>
  </si>
  <si>
    <t>เงินเบิกเกินบัญชีธนาคาร</t>
  </si>
  <si>
    <t>เงินกู้ยืมจากธนาคาร</t>
  </si>
  <si>
    <t>หัก ส่วนของหนี้สินระยะยาวที่ถึงกำหนดชำระภายใน 1 ปี</t>
  </si>
  <si>
    <t xml:space="preserve">       280.00 ล้านบาท  ซึ่งไม่ได้ระบุวัตถุประสงค์เพื่อการใดการหนึ่งโดยเฉพาะ</t>
  </si>
  <si>
    <t xml:space="preserve">                  </t>
  </si>
  <si>
    <t>2553</t>
  </si>
  <si>
    <t>และ ณ วันที่ 31 ธันวาคม 2552 (ตรวจสอบแล้ว)</t>
  </si>
  <si>
    <t>สวน</t>
  </si>
  <si>
    <t>นิคม</t>
  </si>
  <si>
    <t xml:space="preserve">A, B </t>
  </si>
  <si>
    <t xml:space="preserve">A, F </t>
  </si>
  <si>
    <t>ป้ายยี่ห้อ</t>
  </si>
  <si>
    <t>A, E ,F</t>
  </si>
  <si>
    <t>บริหารจัดการ</t>
  </si>
  <si>
    <t xml:space="preserve">ลงทุน </t>
  </si>
  <si>
    <t>- 10  -</t>
  </si>
  <si>
    <t>- 11  -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</si>
  <si>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</si>
  <si>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</si>
  <si>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</si>
  <si>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 xml:space="preserve">     บมจ. อิมพีเรียลเทคโนโลยี </t>
  </si>
  <si>
    <t xml:space="preserve">          ณ วันที่  31  ธันวาคม  2552</t>
  </si>
  <si>
    <t>มีรายละเอียดดังนี้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</si>
  <si>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</t>
  </si>
  <si>
    <t xml:space="preserve">                  ณ   วันที่ 31  ธันวาคม 2552 บริษัทฯ  มีเงินกู้ยืมจากบุคคลที่เกี่ยวข้องกัน  โดยออกตั๋วสัญญาใช้เงิน 4 ฉบับ จำนวนเงินรวม </t>
  </si>
  <si>
    <t xml:space="preserve">     สิ้นสุดวันที่ 31 ธันวาคม 2552</t>
  </si>
  <si>
    <t xml:space="preserve">      กิจการที่เกี่ยวข้องกันและบริษัทอื่น</t>
  </si>
  <si>
    <t>ปัจจุบันบริษัทฯ ถือหุ้นคิดเป็นสัดส่วน 19% และบันทึกเงินลงทุนตามวิธีส่วนได้เสียโดยรับรู้ผลขาดทุนจากการดำเนินงานของบริษัทดังกล่าว  จนมูลค่าเงินลงทุนเท่ากับศูนย์</t>
  </si>
  <si>
    <t>รายการค่าใช้จ่ายตามลักษณะประกอบด้วยรายการค่าใช้จ่ายที่สำคัญ  ดังต่อไปนี้</t>
  </si>
  <si>
    <t xml:space="preserve">      หัก  ค่าเผื่อผลขาดทุนจากการด้อยค่า</t>
  </si>
  <si>
    <t>14.   สินทรัพย์ไม่มีตัวตน - สุทธิ ประกอบด้วย</t>
  </si>
  <si>
    <t>15.   เงินเบิกเกินบัญชี และเงินกู้ยืมจากสถาบันการเงิน</t>
  </si>
  <si>
    <t>ณ วันที่ 30 มิถุนายน  2553 (ยังไม่ได้ตรวจสอบ/สอบทานแล้ว)</t>
  </si>
  <si>
    <t>30 มิถุนายน 2553</t>
  </si>
  <si>
    <t>รายได้ค้างรับอื่น แยกตามอายุหนี้ที่ค้างชำระ ณ วันที่ 30 มิถุนายน 2553  และ  ณ วันที่ 31 ธันวาคม 2552 ได้ดังนี้</t>
  </si>
  <si>
    <t>เงินให้กู้ยืมระยะสั้นแก่กิจการที่เกี่ยวข้องกัน  ณ วันที่ 30 มิถุนายน 2553  และ  ณ วันที่ 31 ธันวาคม 2552   มีดังนี้</t>
  </si>
  <si>
    <t>30 มิถุนายน</t>
  </si>
  <si>
    <t xml:space="preserve">         ณ วันที่ 30 มิถุนายน 2553 และวันที่ 31 ธันวาคม 2552 บริษัทฯ มีเงินลงทุนในกิจการที่เกี่ยวข้องกันกับบริษัท เอช แอนด์ บี อินเตอร์เท็กซ์ จำกัด จำนวน 76,000 หุ้น มูลค่าหุ้นละ 100.00 บาท เป็นจำนวน 7.60 ล้านบาท</t>
  </si>
  <si>
    <t xml:space="preserve">               ที่ดิน อาคารและอุปกรณ์ ที่แสดงไว้ในงบการเงิน ณ วันที่ 30 มิถุนายน 2553 และ ณ วันที่ 31 ธันวาคม 2552 ประกอบด้วย</t>
  </si>
  <si>
    <t xml:space="preserve">          ณ วันที่  30 มิถุนายน  2553</t>
  </si>
  <si>
    <t>ณ วันที่ 30 มิถุนายน 2553</t>
  </si>
  <si>
    <t xml:space="preserve">     ณ วันที่ 30 มิถุนายน 2553</t>
  </si>
  <si>
    <t xml:space="preserve">               ณ วันที่ 30 มิถุนายน 2553 และวันที่ 31 ธันวาคม 2552  บริษัทฯ  มีเงินสำรองตามกฎหมาย  จำนวน  80  ล้านบาท  ซึ่งเท่ากับ  </t>
  </si>
  <si>
    <t>สำหรับงวด 6 เดือน</t>
  </si>
  <si>
    <t xml:space="preserve">                  สำหรับงวด 6 เดือน สิ้นสุดวันที่ 30 มิถุนายน 2553 และ 2552  ดังนี้</t>
  </si>
  <si>
    <t>รายการบัญชีกับกิจการที่เกี่ยวข้องกันที่เป็นสาระสำคัญ สิ้นสุดวันที่ 30 มิถุนายน 2553 และ 31 ธันวาคม 2552   มีดังนี้</t>
  </si>
  <si>
    <t>งบการเงินที่แสดงเงินลงทุนตามวิธีส่วนได้เสียและงบการเงินเฉพาะกิจการ</t>
  </si>
  <si>
    <t>30 มิถุนายน 2552</t>
  </si>
  <si>
    <t xml:space="preserve">                บริษัทฯ มีทรัพย์สินถาวรตัดค่าเสื่อมราคาครบถ้วนแล้ว  แต่ยังมีการใช้งานในไตรมาสที่ 2 ปี 2553 และ ปี 2552 ราคาทุน  246.94  ล้านบาท และ 165.70 ล้านบาท ตามลำดับ</t>
  </si>
  <si>
    <t>18. เงินปันผล</t>
  </si>
  <si>
    <t>19. สำรองตามกฎหมาย</t>
  </si>
  <si>
    <t>20. สำรองทั่วไป</t>
  </si>
  <si>
    <t>22. การบริหารการจัดการทุน</t>
  </si>
  <si>
    <t>23. ค่าตอบแทนกรรมการ</t>
  </si>
  <si>
    <t>24. ค่าตอบแทนผู้บริหาร</t>
  </si>
  <si>
    <t>25. ภาระผูกพันและหนี้สินที่อาจเกิดขึ้นในภายหน้า</t>
  </si>
  <si>
    <t>25. ภาระผูกพันและหนี้สินที่อาจเกิดขึ้นในภายหน้า(ต่อ)</t>
  </si>
  <si>
    <t>26.  การเสนอข้อมูลทางการเงินจำแนกตามส่วนงาน</t>
  </si>
  <si>
    <t xml:space="preserve">        26.1  ข้อมูลทางการเงินจำแนกตามส่วนงานธุรกิจเงินลงทุนและอื่น ๆ  ธุรกิจเช่าและบริการ  และธุรกิจสวนอุตสาหกรรม ในงบการเงินที่แสดงเงินลงทุนตามวิธีส่วนได้เสีย</t>
  </si>
  <si>
    <t>26.  การเสนอข้อมูลทางการเงินจำแนกตามส่วนงาน (ต่อ)</t>
  </si>
  <si>
    <t xml:space="preserve">        26.2  ข้อมูลทางการเงินจำแนกตามส่วนงานธุรกิจเงินลงทุนและอื่น ๆ  ธุรกิจเช่าและบริการ  และธุรกิจสวนอุตสาหกรรม ในงบการเงินเฉพาะกิจการ</t>
  </si>
  <si>
    <t>27. รายการบัญชีกับกิจการที่เกี่ยวข้องกัน</t>
  </si>
  <si>
    <t>27. รายการบัญชีกับกิจการที่เกี่ยวข้องกัน (ต่อ)</t>
  </si>
  <si>
    <t>28.  ผลประโยชน์พนักงาน</t>
  </si>
  <si>
    <t xml:space="preserve">     28.1 กองทุนสำรองเลี้ยงชีพ</t>
  </si>
  <si>
    <t>29.  การเปิดเผยข้อมูลเกี่ยวกับเครื่องมือทางการเงิน</t>
  </si>
  <si>
    <t xml:space="preserve">      29.1  นโยบายการบัญชี</t>
  </si>
  <si>
    <t xml:space="preserve">      29.2  การบริหารความเสี่ยง</t>
  </si>
  <si>
    <t xml:space="preserve">      29.3  ความเสี่ยงเกี่ยวกับอัตราดอกเบี้ย</t>
  </si>
  <si>
    <t xml:space="preserve">      29.4  ความเสี่ยงด้านสินเชื่อ</t>
  </si>
  <si>
    <t xml:space="preserve">      29.5  ความเสี่ยงจากอัตราแลกเปลี่ยน</t>
  </si>
  <si>
    <t>29.  การเปิดเผยข้อมูลเกี่ยวกับเครื่องมือทางการเงิน(ต่อ)</t>
  </si>
  <si>
    <t xml:space="preserve">     29.6  ราคายุติธรรมของเครื่องมือทางการเงิน</t>
  </si>
  <si>
    <t xml:space="preserve">    ค่าใช้จ่ายเกี่ยวกับอาคาร สถานที่ </t>
  </si>
  <si>
    <t>26 พฤษภาคม 2553</t>
  </si>
  <si>
    <t>การนำเสนองบการเงิน</t>
  </si>
  <si>
    <t>1 มกราคม 2554</t>
  </si>
  <si>
    <t>สินค้าคงเหลือ</t>
  </si>
  <si>
    <t>งบกระแสเงินสด</t>
  </si>
  <si>
    <t>เหตุการณ์ภายหลังรอบระยะเวลารายงาน</t>
  </si>
  <si>
    <t>สัญญาก่อสร้าง</t>
  </si>
  <si>
    <t>สัญญาเช่า</t>
  </si>
  <si>
    <t>1 มกราคม 2556</t>
  </si>
  <si>
    <t>ต้นทุนการกู้ยืม</t>
  </si>
  <si>
    <t>งบการเงินรวมและงบการเงินเฉพาะกิจการ</t>
  </si>
  <si>
    <t>เงินลงทุนในบริษัทร่วม</t>
  </si>
  <si>
    <t>ส่วนได้เสียในการร่วมค้า</t>
  </si>
  <si>
    <t>กำไรต่อหุ้น</t>
  </si>
  <si>
    <t>งบการเงินระหว่างกาล</t>
  </si>
  <si>
    <t>การด้อยค่าของสินทรัพย์</t>
  </si>
  <si>
    <t>ประมาณการหนี้สิน หนี้สินที่อาจเกิดขึ้นและ</t>
  </si>
  <si>
    <t>23. ค่าตอบแทนกรรมการ (ต่อ)</t>
  </si>
  <si>
    <t xml:space="preserve">       3 เดือนและ 6 เดือน  สิ้นสุดวันที่  30 มิถุนายน  2553  จากเงินลงทุนดังกล่าวจำนวน 50.54 ล้านบาท และ 100.27  ล้านบาท  คิดเป็นร้อยละ  14.99 และ 17.79   ของกำไรสุทธิ   เนื่องจากบริษัทฯ  ไม่มีอำนาจควบคุมสั่งการ บริษัทร่วมดังกล่าวเพื่อจัดให้มีการสอบทานงบการเงินไตรมาสโดยผู้สอบบัญชี</t>
  </si>
  <si>
    <t xml:space="preserve">ณ วันที่ 30 มิถุนายน 2553  บริษัทฯ บันทึกเงินลงทุนในบริษัทร่วม  16  แห่ง ตามวิธีส่วนได้เสียจากงบการเงินของผู้บริหารที่ยังไม่ผ่านการสอบทานโดยผู้สอบบัญชี  โดยมียอดเงินลงทุนจำนวน 1,945.78  ล้านบาท คิดเป็นร้อยละ  13.71  ของยอดรวมสินทรัพย์  และมีส่วนแบ่งกำไรสำหรับงวด </t>
  </si>
  <si>
    <t xml:space="preserve">           มาตรฐานการบัญชีฉบับที่ 38 (ปรับปรุง 2552)</t>
  </si>
  <si>
    <t xml:space="preserve">           มาตรฐานการบัญชีฉบับที่ 40 (ปรับปรุง 2552)</t>
  </si>
  <si>
    <t xml:space="preserve">           มาตรฐานการรายงานทางการเงินฉบับที่ 5</t>
  </si>
  <si>
    <t xml:space="preserve">               (ปรับปรุง 2552)</t>
  </si>
  <si>
    <t xml:space="preserve">           มาตรฐานการรายงานทางการเงินฉบับที่ 6</t>
  </si>
  <si>
    <t xml:space="preserve">     อย่างเป็นสาระสำคัญต่องบการเงิน </t>
  </si>
  <si>
    <t xml:space="preserve">                ค่าเสื่อมราคาสำหรับงวด 3 เดือน และงวด 6 เดือน สิ้นสุดวันที่  30 มิถุนายน  2553  จำนวน  21.99  ล้านบาท  และ 43.58  ล้านบาท ตามลำดับ (ปี 2552 : จำนวน 21.47 ล้านบาท และ 42.96 ล้านบาท ตามลำดับ)</t>
  </si>
  <si>
    <t xml:space="preserve">       198,128.03 บาท  ตามลำดับ (ปี 2552 : จำนวน  56,911.24  บาท และ  113,705.41 บาท ตามลำดับ)</t>
  </si>
  <si>
    <t xml:space="preserve">        15.1  เงินเบิกเกินบัญชีธนาคาร</t>
  </si>
  <si>
    <t xml:space="preserve">        เงิน 195 ล้านบาท และ 200 ล้านบาท ตามลำดับ  อัตราดอกเบี้ยร้อยละ  MOR,MOR - 3 ถึง MOR - 0.5 ต่อปี</t>
  </si>
  <si>
    <t xml:space="preserve">                 ณ วันที่ 30 มิถุนายน 2553  และ 31 ธันวาคม 2552  บริษัทฯ  มีวงเงินเบิกเกินบัญชีกับธนาคาร 10 แห่ง และ 11 แห่ง จำนวน</t>
  </si>
  <si>
    <t xml:space="preserve">        15.2  เงินกู้ยืมจากธนาคาร</t>
  </si>
  <si>
    <t xml:space="preserve">                 ณ วันที่ 30 มิถุนายน 2553 และ 31 ธันวาคม 2552  บริษัทฯ  มีวงเงินกู้ยืมจากธนาคารและสถาบันการเงินในประเทศ 7 แห่ง </t>
  </si>
  <si>
    <t xml:space="preserve">       และ 8 แห่ง  จำนวนเงิน 1,450 ล้านบาท  และ 1,650  ล้านบาท ตามลำดับ  และต่างประเทศ 4 แห่ง จำนวนเงิน 841 ล้านบาท  อัตรา</t>
  </si>
  <si>
    <t xml:space="preserve">       ดอกเบี้ยร้อยละ 1.60 - 2.25  ต่อปี (ณ วันที่ 31 ธันวาคม 2552 อัตราดอกเบี้ยร้อยละ 1.75 - 2.00 ต่อปี)</t>
  </si>
  <si>
    <t xml:space="preserve">               สำหรับปี 2552 ในอัตรา 0.20 ต่อหุ้น  จำนวน 494,034,300 หุ้น จำนวนเงินรวม 98,806,860.00 บาท  ซึ่งได้จ่ายให้ผู้ถือหุ้นเรียบร้อย</t>
  </si>
  <si>
    <t xml:space="preserve">               แล้ว เมื่อวันที่  21 พฤษภาคม 2553</t>
  </si>
  <si>
    <t xml:space="preserve">               สำหรับปี 2551 ในอัตรา 0.20 ต่อหุ้น  จำนวน 494,034,300 หุ้น จำนวนเงินรวม 98,806,860.00 บาท  ซึ่งได้จ่ายให้ผู้ถือหุ้นเรียบร้อย</t>
  </si>
  <si>
    <t xml:space="preserve">               แล้ว เมื่อวันที่  22 พฤษภาคม 2552</t>
  </si>
  <si>
    <t>21. ค่าใช้จ่ายตามลักษณะ</t>
  </si>
  <si>
    <t xml:space="preserve">      ทุกราย  ประกอบด้วย เงินเดือน เงินอุดหนุน  เงินตอบแทนการเกษียณอายุ  และเบี้ยประชุม</t>
  </si>
  <si>
    <t xml:space="preserve">       166.50  ล้านบาท ตามลำดับ  โดยมียอดใช้ไป  จำนวน 17.24 ล้านบาท  และ จำนวน 13.91 ล้านบาท  ตามลำดับ</t>
  </si>
  <si>
    <t>ณ วันที่ 30 พฤษภาคม 2533  และมอบหมายให้ผู้จัดการรับอนุญาตเป็นผู้จัดการกองทุนนี้  โดยหักจากเงินเดือนพนักงาน</t>
  </si>
  <si>
    <t>3.40 ล้านบาท และ 3.20 ล้านบาท  ตามลำดับ</t>
  </si>
  <si>
    <t>ทยอยตั้งสำรองเงินเกษียณอายุเฉพาะพนักงานที่มีอายุ 55 ปีขึ้นไป โดยคำนวณมาจากเงินที่ต้องจ่าย ซึ่งคำนวณมาจาก</t>
  </si>
  <si>
    <t>และเมื่อมีการจ่ายจริง บริษัทฯ จะโอนจากจำนวนที่มีการตั้งไว้แล้ว</t>
  </si>
  <si>
    <t>เมื่อเกษียณอายุ โดยกำหนดอัตราการจ่ายแยกตามคุณสมบัติของพนักงาน  ตามประกาศ เรื่อง ระเบียบการเกษียณอายุ</t>
  </si>
  <si>
    <t xml:space="preserve">ส่วนหนึ่ง    และบริษัทฯ   จ่ายสมทบส่วนหนึ่งและจ่ายให้พนักงานในกรณีที่ออกจากงาน     ตามระเบียบการที่กำหนด </t>
  </si>
  <si>
    <t>บริษัทฯ  มีนโยบายให้พนักงานเกษียณอายุเมื่ออายุครบ 60 ปี ซึ่งบริษัทฯ มีระเบียบการจ่ายเงินชดเชยให้แก่พนักงาน</t>
  </si>
  <si>
    <t>พนักงาน ลงวันที่  20 ธันวาคม 2542  ซึ่งไม่น้อยกว่าจำนวนเงินชดเชยตามที่กฎหมายกำหนด  โดยบริษัทฯ มีนโยบาย</t>
  </si>
  <si>
    <t>ครึ่งหนึ่งของเงินเดือน   ที่ได้รับในปัจจุบันคูณจำนวนปีที่ทำงาน   บริษัทฯ ได้บันทึกค่าใช้จ่ายสำรองเงินเกษียณอายุ</t>
  </si>
  <si>
    <t xml:space="preserve">สำหรับงวด 6 เดือน สิ้นสุดวันที่ 30 มิถุนายน 2553 และ 2552 จำนวน  2.37 ล้านบาท  และ 2.25 ล้านบาท  ตามลำดับ </t>
  </si>
  <si>
    <t xml:space="preserve">     28.2  เงินเกษียณอายุพนักงาน</t>
  </si>
  <si>
    <t xml:space="preserve">            แม่บทการบัญชี (ปรับปรุง 2552)</t>
  </si>
  <si>
    <t xml:space="preserve">            มาตรฐานการบัญชีฉบับที่ 1 (ปรับปรุง 2552)</t>
  </si>
  <si>
    <t xml:space="preserve">            มาตรฐานการบัญชีฉบับที่ 2 (ปรับปรุง 2552)</t>
  </si>
  <si>
    <t xml:space="preserve">            มาตรฐานการบัญชีฉบับที่ 7 (ปรับปรุง 2552)</t>
  </si>
  <si>
    <t xml:space="preserve">            มาตรฐานการบัญชีฉบับที่ 8 (ปรับปรุง 2552)</t>
  </si>
  <si>
    <t xml:space="preserve">            มาตรฐานการบัญชีฉบับที่ 10 (ปรับปรุง 2552)</t>
  </si>
  <si>
    <t xml:space="preserve">            มาตรฐานการบัญชีฉบับที่ 11 (ปรับปรุง 2552)</t>
  </si>
  <si>
    <t xml:space="preserve">            มาตรฐานการบัญชีฉบับที่ 17 (ปรับปรุง 2552)</t>
  </si>
  <si>
    <t xml:space="preserve">            มาตรฐานการบัญชีฉบับที่ 20 (ปรับปรุง 2552)</t>
  </si>
  <si>
    <t xml:space="preserve">            มาตรฐานการบัญชีฉบับที่ 23 (ปรับปรุง 2552)</t>
  </si>
  <si>
    <t xml:space="preserve">            มาตรฐานการบัญชีฉบับที่ 24 (ปรับปรุง 2552)</t>
  </si>
  <si>
    <t xml:space="preserve">            มาตรฐานการบัญชีฉบับที่ 27 (ปรับปรุง 2552)</t>
  </si>
  <si>
    <t xml:space="preserve">            มาตรฐานการบัญชีฉบับที่ 28 (ปรับปรุง 2552)</t>
  </si>
  <si>
    <t xml:space="preserve">            มาตรฐานการบัญชีฉบับที่ 31 (ปรับปรุง 2552)</t>
  </si>
  <si>
    <t xml:space="preserve">            มาตรฐานการบัญชีฉบับที่ 33 (ปรับปรุง 2552)</t>
  </si>
  <si>
    <t xml:space="preserve">            มาตรฐานการบัญชีฉบับที่ 34 (ปรับปรุง 2552)</t>
  </si>
  <si>
    <t xml:space="preserve">            มาตรฐานการบัญชีฉบับที่ 36 (ปรับปรุง 2552)</t>
  </si>
  <si>
    <t xml:space="preserve">            มาตรฐานการบัญชีฉบับที่ 37 (ปรับปรุง 2552)</t>
  </si>
  <si>
    <t xml:space="preserve">            มาตรฐานการบัญชีฉบับที่ 12 </t>
  </si>
  <si>
    <t xml:space="preserve">            มาตรฐานการบัญชีฉบับที่ 29</t>
  </si>
  <si>
    <t xml:space="preserve">               มาตรฐานการบัญชีฉบับที่ 29  และมาตรฐานการรายงานทางการเงินฉบับที่ 6 ไม่เกี่ยวข้องกับกิจการ  ส่วนมาตรฐานการ</t>
  </si>
  <si>
    <t xml:space="preserve">     บัญชีฉบับที่ 12   บริษัทฯ จะเริ่มนำมาถือปฏิบัติในวันที่มีผลบังคับใช้   โดยฝ่ายบริหารประเมินแล้วเห็นว่า  จะไม่มีผลกระทบ</t>
  </si>
  <si>
    <t xml:space="preserve">               ฝ่ายบริหารของบริษัทฯ ได้ประเมินแล้วเห็นว่ามาตรฐานการบัญชีฉบับที่ 11 (ปรับปรุง 2552) ฉบับที่ 20 (ปรับปรุง 2552) </t>
  </si>
  <si>
    <t xml:space="preserve">     ส่วนมาตรฐานการบัญชี และมาตรฐานการรายงานทางการเงินที่เกี่ยวข้อง บริษัทฯ จะเริ่มนำมาถือปฏิบัติในวันที่มีผลบังคับใช้</t>
  </si>
  <si>
    <t xml:space="preserve">     โดยฝ่ายบริหารประเมินแล้วเห็นว่าจะไม่มีผลกระทบอย่างเป็นสาระสำคัญต่องบการเงิน </t>
  </si>
  <si>
    <t xml:space="preserve">     ฉบับที่  31  ( ปรับปรุง  2552 )     และมาตรฐานการรายงานทางการเงินฉบับที่  5  ( ปรับปรุง  2552 )  ไม่เกี่ยวข้องกับกิจการ</t>
  </si>
  <si>
    <t xml:space="preserve">       25.1 บริษัทฯ   มีภาระผูกพันที่แสดงไว้ในงบการเงินที่แสดงเงินลงทุนตามวิธีส่วนได้เสียและงบการเงินเฉพาะกิจการ   ณ   วันที่  </t>
  </si>
  <si>
    <t xml:space="preserve">               30 มิถุนายน 2553 และวันที่ 31 ธันวาคม 2552  ดังนี้ </t>
  </si>
  <si>
    <t xml:space="preserve">               25.1.1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</t>
  </si>
  <si>
    <t xml:space="preserve">                           พัฒนาทรัพยากรน้ำภาคตะวันออก จำกัด (มหาชน) จำนวนเงิน 1,824,000.00 บาท และ 1,741,000.00 บาท ตามลำดับ</t>
  </si>
  <si>
    <t xml:space="preserve">                            ต่างตอบแทน คู่สัญญาต้องปฏิบัติตามเงื่อนไขของสัญญา</t>
  </si>
  <si>
    <t xml:space="preserve">               25.1.2  บริษัทฯ       ทำสัญญาใช้เครื่องหมายการค้ากับบริษัทในต่างประเทศ       สำหรับสินค้าอุปโภคบริโภคซึ่งเป็นสัญญา</t>
  </si>
  <si>
    <t xml:space="preserve">               25.1.3  บริษัทฯ    ได้ทำสัญญาในการซื้อกระแสไฟฟ้าจากบริษัทในเครือแห่งหนึ่งเป็นระยะเวลา   15   ปี    เพื่อจำหน่ายแก่</t>
  </si>
  <si>
    <t xml:space="preserve">                           ผู้ใช้กระแสไฟฟ้าในโครงการสวนอุตสาหกรรมฯ   ศรีราชา   บริษัทฯ   จะต้องจ่ายชำระค่ากระแสไฟฟ้าตามเงื่อนไข</t>
  </si>
  <si>
    <t xml:space="preserve">                           ที่กำหนดไว้ในสัญญา    โดยผู้ใช้กระแสไฟฟ้าจะต้องค้ำประกันการใช้ไฟฟ้าต่อบริษัทฯ    ตามขนาดของหม้อแปลง</t>
  </si>
  <si>
    <t xml:space="preserve">                           ไฟฟ้าที่ขอใช้โดยคิดในราคา 400.00 บาท  ต่อ 1  KVA  โดย  </t>
  </si>
  <si>
    <t xml:space="preserve">                           ผู้ค้ำประกันการใช้กระแสไฟฟ้าต่อบริษัทฯ จำนวน 99,091,500.00 บาท จำนวน 6 ราย ได้ค้ำประกันด้วยเงินสด จำนวน</t>
  </si>
  <si>
    <t xml:space="preserve">                           822,000.00 บาท และส่วนที่เหลืออีก 4 ราย ค้ำประกันโดยธนาคารพาณิชย์และเงินสด จำนวน 10,130,000.00 บาท</t>
  </si>
  <si>
    <t xml:space="preserve">                           822,000.00 บาท และส่วนที่เหลืออีก 4 ราย ค้ำประกันโดยธนาคารพาณิชย์และเงินสด จำนวน 10,130,000.00 บาท </t>
  </si>
  <si>
    <t xml:space="preserve">                           ผู้ค้ำประกันการใช้กระแสไฟฟ้าต่อบริษัทฯ จำนวน 96,454,000.00 บาท จำนวน 6 ราย ได้ค้ำประกันด้วยเงินสด จำนวน</t>
  </si>
  <si>
    <t xml:space="preserve">                                       ณ  วันที่  30  มิถุนายน  2553  มีผู้ใช้กระแสไฟฟ้า  จำนวน 56 ราย โดยจำนวน  46  ราย  ให้ธนาคารพาณิชย์เป็น</t>
  </si>
  <si>
    <t xml:space="preserve">                                       ณ  วันที่  31 ธันวาคม 2552  มีผู้ใช้กระแสไฟฟ้า  จำนวน 56 ราย  โดยจำนวน 46 ราย    ให้ธนาคารพาณิชย์เป็น</t>
  </si>
  <si>
    <t xml:space="preserve">             งบการเงินระหว่างกาลนี้จัดทำขึ้นตามมาตรฐานการบัญชี  ฉบับที่  34   (ปรับปรุง   2550)   เรื่องงบการเงินระหว่างกาล </t>
  </si>
  <si>
    <t xml:space="preserve">      18.1  ตามมติที่ประชุมสามัญผู้ถือหุ้น  ครั้งที่  39 ประจำปี 2553  เมื่อวันที่ 26 เมษายน 2553  อนุมัติให้จ่ายเงินปันผลจากการดำเนินงาน</t>
  </si>
  <si>
    <t xml:space="preserve">      18.2  ตามมติที่ประชุมสามัญผู้ถือหุ้น ครั้งที่ 38 ประจำปี 2552  เมื่อวันที่ 27 เมษายน 2552  อนุมัติให้จ่ายเงินปันผลจากการดำเนินงาน</t>
  </si>
  <si>
    <t xml:space="preserve">              ณ วันที่  30  มิถุนายน  2553  และวันที่ 31 ธันวาคม 2552   บริษัทฯ ได้จัดสรรกำไรส่วนหนึ่งไว้เป็นเงินสำรองทั่วไป  จำนวน </t>
  </si>
  <si>
    <t>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โดยการถือหุ้นร่วมกันหรือการมีผู้ถือหุ้นหรือกรรมการ</t>
  </si>
  <si>
    <t>สำหรับงวด 6 เดือน  สิ้นสุดวันที่  30 มิถุนายน 2553 และ 2552  รายได้ค่าไฟฟ้าและค่าไอน้ำเป็นรายได้ที่รับจากกิจการที่เกี่ยวข้องกัน</t>
  </si>
  <si>
    <t xml:space="preserve">      จำนวน 571.41  ล้านบาท  และ  464.79 ล้านบาท  และรับจากบริษัทอื่น  จำนวน 112.27  ล้านบาท   และ  98.46  ล้านบาท   รวมเป็นเงิน  </t>
  </si>
  <si>
    <t xml:space="preserve">สำหรับงวด 6 เดือน สิ้นสุดวันที่ 30 มิถุนายน 2553 และ 2552 ต้นทุนค่าไฟฟ้าและไอน้ำ จำนวน 680.67  ล้านบาท และ 560.95 </t>
  </si>
  <si>
    <t>สำหรับงวด 6  เดือน  สิ้นสุดวันที่  30  มิถุนายน 2553  และ 2552  บริษัทฯ จ่ายเงินสมทบกองทุนสำรองเลี้ยงชีพจำนวน</t>
  </si>
  <si>
    <t xml:space="preserve">              จ่าย และเงินลงทุนในต่างประเทศ    โดยบริษัทฯ    มิได้ทำสัญญาป้องกันความเสี่ยงไว้เป็นการล่วงหน้า      เนื่องจาก</t>
  </si>
  <si>
    <t xml:space="preserve">              บัญชีของสินทรัพย์และหนี้สินทางการเงินที่แสดงในงบดุลมีมูลค่าใกล้เคียงกับมูลค่ายุติธรรม  นอกจากนี้ผู้บริหารเชื่อว่า</t>
  </si>
  <si>
    <t>ค่าตอบแทนกรรมการบริหาร    ผู้จัดการและผู้บริหารสี่รายแรกรองจากผู้จัดการลงมา     และผู้บริหารในระดับเทียบเท่ารายที่สี่</t>
  </si>
  <si>
    <t xml:space="preserve">                           จำนวนเงิน 3,240,000.00 บาท   และ 3,114,000.00 บาท  ตามลำดับ  และค้ำประกันการใช้น้ำดิบกับบริษัทจัดการและ</t>
  </si>
  <si>
    <t>สินทรัพย์ไม่มีตัวตน</t>
  </si>
  <si>
    <t>อสังหาริมทรัพย์เพื่อการลงทุน</t>
  </si>
  <si>
    <t>ภาษีเงินได้</t>
  </si>
  <si>
    <t>การสำรวจและประเมินค่าแหล่งทรัพยากรแร่</t>
  </si>
  <si>
    <t xml:space="preserve">     683.68  ล้านบาท  และ 563.25  ล้านบาท  ตามลำดับ</t>
  </si>
  <si>
    <t xml:space="preserve">     2.2   บริษัทฯ  ประกอบธุรกิจลงทุน   ธุรกิจให้เช่าและบริการ  และสวนอุตสาหกรรม (ธุรกิจอสังหาริมทรัพย์)</t>
  </si>
  <si>
    <t>งบการเงินระหว่างกาลนี้ได้รับการอนุมัติให้ออกงบการเงินโดยคณะกรรมการของบริษัทฯ เมื่อวันที่ 13 สิงหาคม 2553</t>
  </si>
  <si>
    <t>นโยบายการบัญชี การเปลี่ยนแปลงประมาณการ</t>
  </si>
  <si>
    <t>การบัญชีสำหรับเงินอุดหนุนจากรัฐบาล และการ</t>
  </si>
  <si>
    <t xml:space="preserve">   เปิดเผยข้อมูลเกี่ยวกับการช่วยเหลือจากรัฐบาล</t>
  </si>
  <si>
    <t xml:space="preserve"> - 6 -</t>
  </si>
  <si>
    <t>- 9 -</t>
  </si>
  <si>
    <t>- 12  -</t>
  </si>
  <si>
    <t>- 19 -</t>
  </si>
  <si>
    <t xml:space="preserve">     บอจ. แฮร์ เซอร์วิส(ไทย)
        (เดิมชื่อ บอจ.คิวบี(ประเทศไทย))</t>
  </si>
  <si>
    <t xml:space="preserve">30. การจัดประเภทบัญชีใหม่ </t>
  </si>
  <si>
    <t>31. การอนุมัติงบการเงินระหว่างกาล</t>
  </si>
  <si>
    <t>7.  รายได้ค้างรับอื่น</t>
  </si>
  <si>
    <t xml:space="preserve">         และอุปกรณ์</t>
  </si>
  <si>
    <t xml:space="preserve">     2.1  บริษัท สหพัฒนาอินเตอร์โฮลดิ้ง จำกัด (มหาชน) เป็นบริษัทมหาชนที่จดทะเบียนจัดตั้งและมีภูมิลำเนาในประเทศไทย</t>
  </si>
  <si>
    <t xml:space="preserve">     รายละเอียดดังนี้</t>
  </si>
  <si>
    <t xml:space="preserve">     3.1  มาตรฐานการบัญชีและมาตรฐานการรายงานทางการเงิน ที่ใช้แทนฉบับเดิม</t>
  </si>
  <si>
    <r>
      <t xml:space="preserve">            สภาวิชาชีพบัญชีได้ออกประกาศสภาวิชาชีพบัญชี  ฉบับที่  </t>
    </r>
    <r>
      <rPr>
        <sz val="16"/>
        <rFont val="Angsana New"/>
        <family val="1"/>
      </rPr>
      <t xml:space="preserve">17/2553  และได้ประกาศในราชกิจจานุเบกษา  เมื่อวันที่  26 </t>
    </r>
  </si>
  <si>
    <r>
      <t xml:space="preserve">     พฤษภาคม   2553   ในเรื่องมาตรฐานการบัญชี   และมาตรฐานการรายงานทางการเงิน   </t>
    </r>
    <r>
      <rPr>
        <sz val="16"/>
        <rFont val="Angsana New"/>
        <family val="1"/>
      </rPr>
      <t>(ปรับปรุง   2552)   โดยประกาศใช้</t>
    </r>
  </si>
  <si>
    <r>
      <t xml:space="preserve">     มาตรฐานการบัญชีและมาตรฐานการรายงานทางการเงิน  จำนวน  </t>
    </r>
    <r>
      <rPr>
        <sz val="16"/>
        <rFont val="Angsana New"/>
        <family val="1"/>
      </rPr>
      <t xml:space="preserve">24   ฉบับ   โดยแบ่งเป็น  21  ฉบับ   ซึ่งใช้แทนฉบับเดิม  </t>
    </r>
  </si>
  <si>
    <t xml:space="preserve">     โดยมีการจัดเรียงเลขระบุฉบับใหม่ให้ตรงกับมาตรฐานการบัญชีระหว่างประเทศ        ซึ่งบางฉบับไม่มีการเปลี่ยนแปลงใน</t>
  </si>
  <si>
    <r>
      <t xml:space="preserve">     หลักการสำคัญ    และบางฉบับมีการเปลี่ยนแปลงในหลักการสำคัญบางส่วน    และอีก   </t>
    </r>
    <r>
      <rPr>
        <sz val="16"/>
        <rFont val="Angsana New"/>
        <family val="1"/>
      </rPr>
      <t xml:space="preserve">3   ฉบับ    เป็นการประกาศใช้ใหม่  </t>
    </r>
  </si>
  <si>
    <t>การเปิดเผยข้อมูลเกี่ยวกับบุคคลหรือกิจการ</t>
  </si>
  <si>
    <t xml:space="preserve">   ทางบัญชีและข้อผิดพลาด</t>
  </si>
  <si>
    <t xml:space="preserve">   ที่เกี่ยวข้องกัน</t>
  </si>
  <si>
    <t xml:space="preserve">   สินทรัพย์ที่อาจเกิดขึ้น</t>
  </si>
  <si>
    <t xml:space="preserve">     3.2  มาตรฐานการบัญชีและมาตรฐานการรายงานทางการเงินที่ประกาศใช้ใหม่</t>
  </si>
  <si>
    <t>มาตรฐานการบัญชี/มาตรฐานการรายงานทางการเงิน</t>
  </si>
  <si>
    <t>การรายงานทางการเงินในสภาพเศรษฐกิจที่</t>
  </si>
  <si>
    <t xml:space="preserve">   เงินเฟ้อรุนแรง</t>
  </si>
  <si>
    <t xml:space="preserve">   การดำเนินงานที่ยกเลิก</t>
  </si>
  <si>
    <t>สินทรัพย์ไม่หมุนเวียนที่ถือไว้เพื่อขายและ</t>
  </si>
  <si>
    <t xml:space="preserve">      2552  ได้ดังนี้</t>
  </si>
  <si>
    <t xml:space="preserve">              รายได้ค้างรับกิจการที่เกี่ยวข้องกันแยกตามอายุหนี้ที่ค้างชำระ ณ วันที่ 30 มิถุนายน 2553 และ ณ วันที่ 31 ธันวาคม </t>
  </si>
  <si>
    <t>รายได้ค้างรับอื่น</t>
  </si>
  <si>
    <t>แห่งประเทศไทย  (SET)  คำนวณจากราคาเสนอซื้อปัจจุบัน  ณ  วันที่ในงบดุล ของตลาดหลักทรัพย์แห่งประเทศไทย)</t>
  </si>
  <si>
    <t xml:space="preserve">     บมจ. ไทยโทเรเท็กซ์ ไทล์มิลส์</t>
  </si>
  <si>
    <t xml:space="preserve"> - 15 -</t>
  </si>
  <si>
    <t>- 17 -</t>
  </si>
  <si>
    <t xml:space="preserve"> - 20 -</t>
  </si>
  <si>
    <t>ค่าใช้จ่ายตัดจ่ายสำหรับงวด  3 เดือน และงวด 6 เดือน  สิ้นสุดวันที่  30 มิถุนายน 2553  จำนวน 107,216.70 บาท  และจำนวน</t>
  </si>
  <si>
    <t xml:space="preserve">       200  ล้านบาท   อายุตั๋วสัญญาใช้เงิน  2 ปี  อัตราดอกเบี้ยร้อยละ 4.50 ต่อปี ครบกำหนดชำระวันที่ 1 และ 18 กุมภาพันธ์ 2553  และ</t>
  </si>
  <si>
    <t xml:space="preserve">                ในปี    2552    บริษัทฯ   ได้ทำสัญญากู้ยืมเงินจากธนาคารพาณิชย์แห่งหนึ่ง    จำนวน   300   ล้านบาท   อัตราดอกเบี้ยร้อยละ</t>
  </si>
  <si>
    <t xml:space="preserve">       ชำระคืนเงินต้นงวดแรกภายในวันที่  29 มกราคม 2553  สิ้นสุดสัญญาวันที่  31 มกราคม 2555</t>
  </si>
  <si>
    <t xml:space="preserve">       MLR - 1.75   ต่อปี   ชำระดอกเบี้ยเป็นรายเดือน และชำระคืนเงินต้น   ทุกงวด  6  เดือน  รวม 5 งวด  งวดละ  60  ล้านบาท  กำหนด</t>
  </si>
  <si>
    <t xml:space="preserve">      ดำรงไว้ซึ่งโครงสร้างทุนที่เหมาะสม</t>
  </si>
  <si>
    <t xml:space="preserve">      จำกัด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</si>
  <si>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         ค่าตอบแทนกรรมการนี้เป็นประโยชน์ที่จ่ายให้แก่กรรมการของบริษัทฯ   ตามมาตรา   90  ของพระราชบัญญัติบริษัทมหาชน</t>
  </si>
  <si>
    <t xml:space="preserve">               วัตถุประสงค์ของบริษัทฯ  ในการบริหารทางการเงินคือ   การดำรงไว้ซึ่งความสามารถในการดำเนินงานอย่างต่อเนื่อง  และ</t>
  </si>
  <si>
    <t xml:space="preserve">      รวมไม่เกิน 10.00 ล้านบาทต่อปี ทั้งนี้ไม่รวมถึงค่าตอบแทนหรือสวัสดิการที่กรรมการได้รับในฐานะพนักงานหรือลูกจ้างของบริษัทฯ  </t>
  </si>
  <si>
    <t xml:space="preserve">               ที่ประชุมสามัญผู้ถือหุ้นครั้งที่  39   ประจำปี   2553   เมื่อวันที่   26  เมษายน  2553   กำหนดจ่ายค่าตอบแทนกรรมการในวงเงิน</t>
  </si>
  <si>
    <t xml:space="preserve">      บริษัท</t>
  </si>
  <si>
    <t xml:space="preserve">      และการจัดสรรเงินดังกล่าวให้อยู่ในความรับผิดชอบของคณะกรรมการบริษัท  ซึ่งรายการนี้บริษัทฯ  บันทึกไว้ในหมวดค่าใช้จ่ายของ</t>
  </si>
  <si>
    <t xml:space="preserve">       25.2  บริษัทฯ     มีวงเงินค้ำประกันที่ทำกับธนาคาร    สถาบันการเงินและบริษัทต่าง   ๆ   ให้กับกิจการที่เกี่ยวข้องกันที่แสดงไว้ใน</t>
  </si>
  <si>
    <t xml:space="preserve">ณ วันที่ 30 มิถุนายน 2553 และ วันที่ 31 ธันวาคม 2552  บริษัทฯ  มียอดวงเงินค้ำประกันจำนวน 163.60 ล้านบาท และจำนวน </t>
  </si>
  <si>
    <t xml:space="preserve">        ต่างประเทศ บริษัทฯ  จะไม่เรียกเก็บค่าธรรมเนียมค้ำประกัน</t>
  </si>
  <si>
    <t>บริษัทฯ   จะคิดค่าธรรมเนียมการค้ำประกันในอัตราร้อยละ  0.5 - 1  ของมูลค่าวงเงิน  โดยบริษัทฯ  จะจัดเก็บจากบริษัทที่จ่าย</t>
  </si>
  <si>
    <t xml:space="preserve">        ค่าปรึกษาธุรกิจ   ในอัตราร้อยละ  0.5  และจะจัดเก็บจากบริษัทที่ไม่ได้จ่ายค่าปรึกษาธุรกิจร้อยละ  1   ยกเว้นบริษัทฯ  ที่ร่วมทุนกับ</t>
  </si>
  <si>
    <t>- 24 -</t>
  </si>
  <si>
    <t xml:space="preserve">       บางส่วนร่วมกัน  ซึ่งรายการดังกล่าวเป็นรายการที่เกิดขึ้นตามปกติทางการค้าเช่นเดียวกับบริษัทอื่น </t>
  </si>
  <si>
    <t xml:space="preserve">บริษัทฯ   และพนักงานร่วมกันจัดตั้งกองทุนสำรองเลี้ยงชีพตาม   พรบ.  กองทุนสำรองเลี้ยงชีพ   พ.ศ. 2530   โดยจัดตั้ง  </t>
  </si>
  <si>
    <t xml:space="preserve">               บริษัทฯ  อาจมีความเสี่ยงที่เกิดจากการเปลี่ยนแปลงของอัตราดอกเบี้ยในตลาด   ซึ่งมีผลกระทบต่อผลการดำเนินงาน</t>
  </si>
  <si>
    <t xml:space="preserve">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</si>
  <si>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บริษัทฯ ไม่มีความเสี่ยงจากเครื่องมือทางการเงินที่มีนัยสำคัญ</t>
  </si>
  <si>
    <t xml:space="preserve">      สอดคล้องกับงบการเงินสำหรับงวด  6 เดือน สิ้นสุดวันที่ 30 มิถุนายน 2553</t>
  </si>
  <si>
    <t>งบการเงินสำหรับงวด 6 เดือน  สิ้นสุดวันที่ 30 มิถุนายน 2552  ที่นำมาแสดงเปรียบเทียบได้จัดประเภทรายการใหม่ให้</t>
  </si>
  <si>
    <t>16.  เงินกู้ยืมระยะยาว - บุคคลที่เกี่ยวข้องกัน</t>
  </si>
  <si>
    <t>17.  เงินกู้ยืมระยะยาว - สุทธิ</t>
  </si>
  <si>
    <t>ขาดทุนจากการด้อยค่าหลักทรัพย์</t>
  </si>
  <si>
    <t xml:space="preserve">       ครบทั้งจำนวนแล้ว</t>
  </si>
  <si>
    <t>ณ  วันที่  31 ธันวาคม  2552  บริษัทฯ   มีเงินให้กู้ยืมแก่บริษัท   พิทักษ์กิจ  จำกัด    เป็นตั๋วสัญญาใช้เงินเมื่อทวงถาม</t>
  </si>
  <si>
    <t xml:space="preserve">       อัตราดอกเบี้ยร้อยละ 7  ต่อปี โดยไม่มีหลักประกัน และในไตรมาสที่ 1 ปี 2553  บริษัทฯ  ได้รับชำระเงินให้กู้ยืมดังกล่าว </t>
  </si>
  <si>
    <t xml:space="preserve">    11.2 เงินลงทุนทั่วไป</t>
  </si>
  <si>
    <t xml:space="preserve">       ในไตรมาสที่ 1 ปี  2553 บริษัทฯ  ได้ชำระคืนเงินกู้ยืมดังกล่าวครบทั้งจำนวนแล้ว</t>
  </si>
  <si>
    <t xml:space="preserve">     บอจ. เดอะแกรนด์ ยูบี </t>
  </si>
  <si>
    <t xml:space="preserve">     กฎหมายนี้ไม่สามารถนำไปจัดสรรเป็นเงินปันผล</t>
  </si>
  <si>
    <t xml:space="preserve">     ร้อยละ  10   ของทุนจดทะเบียน  การตั้งสำรองตามกฎหมายดังกล่าวเป็นไปตามพระราชบัญญัติบริษัทมหาชน  จำกัด    สำรองตาม</t>
  </si>
  <si>
    <t xml:space="preserve">    ต้นทุนค่าเช่า</t>
  </si>
  <si>
    <t xml:space="preserve">    ต้นทุนงานแสดงสินค้า</t>
  </si>
  <si>
    <t xml:space="preserve">    ต้นทุนค่าลิขสิทธิ์</t>
  </si>
  <si>
    <t xml:space="preserve">     10.  เงินลงทุนในกิจการที่เกี่ยวข้องกัน  (ต่อ)</t>
  </si>
  <si>
    <t xml:space="preserve">    11. เงินลงทุนระยะยาวอื่น  (ต่อ)</t>
  </si>
  <si>
    <t>31 ธันวาคม</t>
  </si>
  <si>
    <t xml:space="preserve">     (ฉบับ 41 เดิม)  โดยมีวัตถุประสงค์ให้ข้อมูลเพิ่มเติมจากงบการเงินประจำปีที่นำเสนอครั้งล่าสุดเพื่อให้ข้อมูลนั้นเป็นปัจจุบัน </t>
  </si>
  <si>
    <t xml:space="preserve">     ดังนั้นงบการเงินระหว่างกาลจึงเน้นให้ข้อมูลเกี่ยวกับกิจกรรม    เหตุการณ์และสถานการณ์ใหม่     เพื่อไม่ให้ข้อมูลที่นำเสนอ</t>
  </si>
  <si>
    <t xml:space="preserve">     ซ้ำซ้อนกับข้อมูลที่ได้รายงานไปแล้ว อย่างไรก็ตาม งบดุล งบกำไรขาดทุน งบแสดงการเปลี่ยนแปลงในส่วนของผู้ถือหุ้นและ</t>
  </si>
  <si>
    <t xml:space="preserve">     งบกระแสเงินสด  ได้แสดงรายการเช่นเดียวกับงบการเงินประจำปี   ดังนั้นการใช้งบการเงินระหว่างกาลนี้ควรใช้ควบคู่ไปกับ</t>
  </si>
  <si>
    <t xml:space="preserve">     งบการเงินประจำปีล่าสุด</t>
  </si>
  <si>
    <t xml:space="preserve">            งบการเงินนี้ได้จัดทำขึ้นตามหลักการบัญชีที่รับรองทั่วไป    ภายใต้พระราชบัญญัติวิชาชีพบัญชี   พ.ศ. 2547  และแสดง</t>
  </si>
  <si>
    <t xml:space="preserve">     รายการตามประกาศกรมพัฒนาธุรกิจการค้าโดยกระทรวงพาณิชย์ ลงวันที่ 30 มกราคม 2552 เรื่องกำหนดรายการย่อที่ต้องมี</t>
  </si>
  <si>
    <t xml:space="preserve">     ในงบการเงิน  พ.ศ. 2552   และตามข้อกำหนดของคณะกรรมการกำกับหลักทรัพย์และตลาดหลักทรัพย์     ว่าด้วยการจัดทำ</t>
  </si>
  <si>
    <t xml:space="preserve">     และนำเสนอรายงานทางการเงิน ภายใต้พระราชบัญญัติหลักทรัพย์และตลาดหลักทรัพย์ พ.ศ. 2535</t>
  </si>
  <si>
    <t xml:space="preserve">     ยกเว้นรายการที่เปิดเผยไว้ในนโยบายการบัญชีที่เกี่ยวข้อง</t>
  </si>
  <si>
    <t xml:space="preserve">             งบการเงินของบริษัทฯ   จัดทำขึ้นโดยใช้เกณฑ์ราคาทุนเดิมในการวัดมูลค่าขององค์ประกอบของรายการในงบการเงิน </t>
  </si>
  <si>
    <t xml:space="preserve">     มิถุนายน  2552  เพื่อให้ตรงกับหมายเลข ระบุฉบับที่ใช้กับมาตรฐานการบัญชีระหว่างประเทศ</t>
  </si>
  <si>
    <t xml:space="preserve">             มาตรฐานการบัญชีไทยได้ถูกจัดเรียงเลขระบุฉบับใหม่    โดยประกาศสภาวิชาชีพบัญชี  ซึ่งมีผลบังคับใช้  เมื่อวันที่  26 </t>
  </si>
  <si>
    <t>บอจ.ซันร้อยแปด</t>
  </si>
  <si>
    <t>เงินกู้ยืมระยะยาว - สุทธิ</t>
  </si>
  <si>
    <t>รองเท้าหนัง</t>
  </si>
  <si>
    <t xml:space="preserve">     บอจ. สหรัตนนคร</t>
  </si>
  <si>
    <t xml:space="preserve">     บอจ. ไทยกุลแซ่</t>
  </si>
  <si>
    <t>ชุดชั้นในชาย</t>
  </si>
  <si>
    <t xml:space="preserve">     บอจ. เค.คอมเมอร์เชียล </t>
  </si>
  <si>
    <t xml:space="preserve">          แอนด์ คอนสตรัคชั่น</t>
  </si>
  <si>
    <t xml:space="preserve">     บอจ. ไทยโทมาโด</t>
  </si>
  <si>
    <t>กรอบหน้าต่าง</t>
  </si>
  <si>
    <t xml:space="preserve">     บอจ. ยูนิลิส  </t>
  </si>
  <si>
    <t>เช่าซื้อทรัพย์สิน</t>
  </si>
  <si>
    <t xml:space="preserve">     บอจ. ไทยทาคายา</t>
  </si>
  <si>
    <t xml:space="preserve">     บอจ. ไทยซันวาฟูดส์ </t>
  </si>
  <si>
    <t>บะหมี่</t>
  </si>
  <si>
    <t xml:space="preserve">          อินดัสเตรียล</t>
  </si>
  <si>
    <t>กึ่งสำเร็จรูป</t>
  </si>
  <si>
    <t xml:space="preserve">     บอจ. แดรี่ไทย</t>
  </si>
  <si>
    <t>นม</t>
  </si>
  <si>
    <t xml:space="preserve">     บอจ. ไทยแน็กซิส</t>
  </si>
  <si>
    <t xml:space="preserve">     บอจ. กิ่วไป้ (ประเทศไทย) </t>
  </si>
  <si>
    <t>ซอส</t>
  </si>
  <si>
    <t xml:space="preserve">     บอจ. มอลเทนเอเซีย</t>
  </si>
  <si>
    <t>ชิ้นส่วนรถยนต์</t>
  </si>
  <si>
    <t xml:space="preserve">          โพลิเมอร์โปรดักส์</t>
  </si>
  <si>
    <t>ที่ทำจากยาง</t>
  </si>
  <si>
    <t xml:space="preserve">     บอจ. โรงงานสากลการทอ</t>
  </si>
  <si>
    <t>ทอผ้า</t>
  </si>
  <si>
    <t xml:space="preserve">     บอจ. ร่วมประโยชน์</t>
  </si>
  <si>
    <t xml:space="preserve">     บอจ. ซันไรท์การ์เมนท์         </t>
  </si>
  <si>
    <t>ทอผ้า KNIT</t>
  </si>
  <si>
    <t xml:space="preserve">     บอจ. มอลเทน (ไทยแลนด์)</t>
  </si>
  <si>
    <t>ประเภทบอล</t>
  </si>
  <si>
    <t xml:space="preserve">     บอจ. สัมพันธมิตร</t>
  </si>
  <si>
    <t>สินค้าอุปโภค</t>
  </si>
  <si>
    <t>พื้นรองเท้ายาง</t>
  </si>
  <si>
    <t xml:space="preserve">     บอจ. บุญรวี  </t>
  </si>
  <si>
    <t>บริการ</t>
  </si>
  <si>
    <t>เฟอร์นิเจอร์</t>
  </si>
  <si>
    <t xml:space="preserve">     บอจ. สหเซเรน</t>
  </si>
  <si>
    <t>ผ้าหุ้มเบาะรถยนต์</t>
  </si>
  <si>
    <t xml:space="preserve">     บอจ. ฮิไรเซมิสึ </t>
  </si>
  <si>
    <t xml:space="preserve">     บอจ. วีน</t>
  </si>
  <si>
    <t xml:space="preserve">     บอจ. สหเซวา</t>
  </si>
  <si>
    <t>พลาสติก</t>
  </si>
  <si>
    <t xml:space="preserve">     บอจ. ยู.ซี.ซี.อูเอะชิม่าคอฟฟี่ </t>
  </si>
  <si>
    <t>ผลิตและจำหน่าย</t>
  </si>
  <si>
    <t>กาแฟกระป๋อง</t>
  </si>
  <si>
    <t xml:space="preserve">     บอจ. คอกเซค เคมิคอล</t>
  </si>
  <si>
    <t>ยากันยุง</t>
  </si>
  <si>
    <t xml:space="preserve">     บอจ. เบล เมซอง </t>
  </si>
  <si>
    <t xml:space="preserve">     บอจ. สหเอเซียแปซิฟิค</t>
  </si>
  <si>
    <t xml:space="preserve">     บอจ. ไทยฟลายอิ้ง </t>
  </si>
  <si>
    <t>ซ่อมและบำรุง</t>
  </si>
  <si>
    <t xml:space="preserve">          เมนเท็นแนนซ์</t>
  </si>
  <si>
    <t>รักษาเครื่องบิน</t>
  </si>
  <si>
    <t xml:space="preserve">     บอจ. เคนมินฟูดส์ </t>
  </si>
  <si>
    <t>เส้นหมี่ขาว</t>
  </si>
  <si>
    <t xml:space="preserve">     บอจ. เอ็ม บี ที เอส โบรกกิ้ง </t>
  </si>
  <si>
    <t>นายหน้า</t>
  </si>
  <si>
    <t xml:space="preserve">          เซอร์วิส</t>
  </si>
  <si>
    <t>มหาวิทยาลัย</t>
  </si>
  <si>
    <t xml:space="preserve">     บอจ. สยามทรี</t>
  </si>
  <si>
    <t>ท่อนไม้</t>
  </si>
  <si>
    <t xml:space="preserve">          ดีเวลลอปเม้นท์</t>
  </si>
  <si>
    <t>ยูคาลิปตัส</t>
  </si>
  <si>
    <t>ธุรกิจสวนอุตสาหกรรม</t>
  </si>
  <si>
    <t>ณ วันที่ 31 ธันวาคม 2552</t>
  </si>
  <si>
    <t xml:space="preserve">     ณ วันที่ 31 ธันวาคม 2552</t>
  </si>
  <si>
    <t>31 ธันวาคม 2552</t>
  </si>
  <si>
    <t>บอจ. ชาล์ดอง (ประเทศไทย)</t>
  </si>
  <si>
    <t>น้ำหอมปรับ</t>
  </si>
  <si>
    <t>อากาศ</t>
  </si>
  <si>
    <t xml:space="preserve">      สุทธิ</t>
  </si>
  <si>
    <t>A, C, E, F</t>
  </si>
  <si>
    <t>F</t>
  </si>
  <si>
    <t xml:space="preserve">                        F  ผู้ถือหุ้นหรือกรรมการเป็นญาติสนิทกรรมการ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</si>
  <si>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</si>
  <si>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</si>
  <si>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A,C, E,F</t>
  </si>
  <si>
    <t>A, B, E, F</t>
  </si>
  <si>
    <t>A, E, F</t>
  </si>
  <si>
    <t>A, F</t>
  </si>
  <si>
    <t>A , E, F</t>
  </si>
  <si>
    <t>A,  E</t>
  </si>
  <si>
    <t>A, C, F</t>
  </si>
  <si>
    <t>A, B, F</t>
  </si>
  <si>
    <t>A, B, C, E, F</t>
  </si>
  <si>
    <t xml:space="preserve">            สุทธิ</t>
  </si>
  <si>
    <t xml:space="preserve">            รวมทั้งสิ้น</t>
  </si>
  <si>
    <t>ลิสซิ่ง</t>
  </si>
  <si>
    <t xml:space="preserve">     บอจ. นูบูน</t>
  </si>
  <si>
    <t>ผลิตเครื่องดื่ม</t>
  </si>
  <si>
    <t xml:space="preserve">     บอจ. ยูเนี่ยนฟรอสท์</t>
  </si>
  <si>
    <t>อาหารแช่แข็ง</t>
  </si>
  <si>
    <t>โรงพยาบาล</t>
  </si>
  <si>
    <t xml:space="preserve">     บอจ. ราชสีมา ชอปปิ้ง </t>
  </si>
  <si>
    <t>ห้างสรรพ</t>
  </si>
  <si>
    <t xml:space="preserve">          คอมเพล็กซ์</t>
  </si>
  <si>
    <t>สินค้า</t>
  </si>
  <si>
    <t xml:space="preserve">     บอจ. บางกอกคลับ</t>
  </si>
  <si>
    <t>นันทนาการ</t>
  </si>
  <si>
    <t xml:space="preserve">     บอจ. ไทยโอซูก้า </t>
  </si>
  <si>
    <t xml:space="preserve">     บอจ. โนเบิลเพลซ</t>
  </si>
  <si>
    <t xml:space="preserve">     บอจ. ผลิตภัณฑ์</t>
  </si>
  <si>
    <t xml:space="preserve">          สมุนไพรไทย</t>
  </si>
  <si>
    <t>สมุนไพร</t>
  </si>
  <si>
    <t xml:space="preserve">     บอจ. อมตะซิตี้</t>
  </si>
  <si>
    <t>อุตสาหกรรม</t>
  </si>
  <si>
    <t xml:space="preserve">     บอจ. Amata (Vietnam) </t>
  </si>
  <si>
    <t xml:space="preserve">          แมเนจเม้นท์เซอร์วิส</t>
  </si>
  <si>
    <t xml:space="preserve">     บอจ. สมโพธิ์ เจแปน </t>
  </si>
  <si>
    <t xml:space="preserve">          ประกันภัย  (ประเทศไทย)</t>
  </si>
  <si>
    <t xml:space="preserve">     บอจ. ขอนแก่นวิเทศศึกษา</t>
  </si>
  <si>
    <t>โรงเรียน</t>
  </si>
  <si>
    <t xml:space="preserve">     บอจ. โรงพยาบาลอุดร</t>
  </si>
  <si>
    <t xml:space="preserve">          ปัญญาเวช</t>
  </si>
  <si>
    <t xml:space="preserve">     บอจ. เดอะมอลล์ราชสีมา</t>
  </si>
  <si>
    <t xml:space="preserve">     บอจ. วินสโตร์</t>
  </si>
  <si>
    <t>E-COMMERCE</t>
  </si>
  <si>
    <t xml:space="preserve">     บอจ. สยาม ไอ -โลจิสติคส์</t>
  </si>
  <si>
    <t>โลลิสติคส์</t>
  </si>
  <si>
    <t xml:space="preserve">     บอจ. ศรีราชาเอวิเอชั่น</t>
  </si>
  <si>
    <t>ขนส่งทางอากาศ</t>
  </si>
  <si>
    <t xml:space="preserve">     บอจ. ดีฮอน ฟาร์มาซูติคัล </t>
  </si>
  <si>
    <t xml:space="preserve">          (ประเทศไทย)   </t>
  </si>
  <si>
    <t>รักษาโรค</t>
  </si>
  <si>
    <t xml:space="preserve">     บอจ. วาเซดะ  เอ็ดดูเคชั่น </t>
  </si>
  <si>
    <t>โรงเรียนอบรม</t>
  </si>
  <si>
    <t>ภาษา</t>
  </si>
  <si>
    <t xml:space="preserve">     บอจ. บีเอสซี </t>
  </si>
  <si>
    <t>โบว์ลิ่ง</t>
  </si>
  <si>
    <t xml:space="preserve">          เอ็นเตอร์เทนเม้นท์ </t>
  </si>
  <si>
    <t>เทรดดิ้ง</t>
  </si>
  <si>
    <t xml:space="preserve">     บอจ. ไดโซ  ซังเกียว </t>
  </si>
  <si>
    <t>จำหน่ายสินค้า</t>
  </si>
  <si>
    <t xml:space="preserve">     บอจ. มอร์แกน เดอทัว </t>
  </si>
  <si>
    <t>จำหน่ายเสื้อผ้า</t>
  </si>
  <si>
    <t xml:space="preserve">     บอจ. วิจัยและพัฒนาสห</t>
  </si>
  <si>
    <t>วิจัยและ</t>
  </si>
  <si>
    <t xml:space="preserve">          โอซูก้า เอเชีย</t>
  </si>
  <si>
    <t xml:space="preserve">     บอจ. ไทยอาซาฮี คาเซอิ </t>
  </si>
  <si>
    <t>เส้นใย</t>
  </si>
  <si>
    <t xml:space="preserve">          สแปนเด็กซ์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</si>
  <si>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</si>
  <si>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</si>
  <si>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</si>
  <si>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</si>
  <si>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</si>
  <si>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</si>
  <si>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</si>
  <si>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2.  ข้อมูลทั่วไป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</si>
  <si>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</si>
  <si>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</si>
  <si>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 xml:space="preserve"> - 2 -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</si>
  <si>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</si>
  <si>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</si>
  <si>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</si>
  <si>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ค่าใช้จ่ายอื่น ๆ</t>
  </si>
  <si>
    <t>เงินสดในมือ</t>
  </si>
  <si>
    <t>รวม</t>
  </si>
  <si>
    <t xml:space="preserve">                 -</t>
  </si>
  <si>
    <t xml:space="preserve">     บอจ. ไฟว์สตาร์พลัส</t>
  </si>
  <si>
    <t>เสื้อหนังสัตว์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</si>
  <si>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</si>
  <si>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</si>
  <si>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</si>
  <si>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</si>
  <si>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มากกว่า 6 เดือน ถึง 12 เดือน</t>
  </si>
  <si>
    <t>ลักษณะ</t>
  </si>
  <si>
    <t>ความสัมพันธ์</t>
  </si>
  <si>
    <t xml:space="preserve">     บริษัทร่วม</t>
  </si>
  <si>
    <t>ลำดับ</t>
  </si>
  <si>
    <t>ชื่อบริษัท</t>
  </si>
  <si>
    <t>ประเภทกิจการ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</si>
  <si>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</si>
  <si>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</si>
  <si>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</si>
  <si>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</si>
  <si>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</si>
  <si>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บมจ.</t>
  </si>
  <si>
    <t>ธนูลักษณ์</t>
  </si>
  <si>
    <t>เสื้อผ้า</t>
  </si>
  <si>
    <t>A, E</t>
  </si>
  <si>
    <t xml:space="preserve">ไทยเพรซิเดนท์ฟูดส์ </t>
  </si>
  <si>
    <t>บะหมี่กึ่งสำเร็จรูป</t>
  </si>
  <si>
    <t>ไทยวาโก้</t>
  </si>
  <si>
    <t>ชุดชั้นใน</t>
  </si>
  <si>
    <t>สหพัฒนพิบูล</t>
  </si>
  <si>
    <t>อุปโภคบริโภค</t>
  </si>
  <si>
    <t>ไอ.ซี.ซี.อินเตอร์เนชั่นแนล</t>
  </si>
  <si>
    <t>บอจ.</t>
  </si>
  <si>
    <t>ฮูเวอร์อุตสาหกรรม (ปทท.)</t>
  </si>
  <si>
    <t>บรรจุภัณฑ์พลาสติก</t>
  </si>
  <si>
    <t>A</t>
  </si>
  <si>
    <t>พิทักษ์กิจ</t>
  </si>
  <si>
    <t xml:space="preserve">บริการ </t>
  </si>
  <si>
    <t>ไหมทอง</t>
  </si>
  <si>
    <t>A, C, E</t>
  </si>
  <si>
    <t>อีสเทิร์นไทยคอนซัลติ้ง 1992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</si>
  <si>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</si>
  <si>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</si>
  <si>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</si>
  <si>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</si>
  <si>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ลงทุน</t>
  </si>
  <si>
    <t>ไลอ้อน (ประเทศไทย)</t>
  </si>
  <si>
    <t>ผงซักฟอก</t>
  </si>
  <si>
    <t>ทรัพย์สินสหพัฒน์</t>
  </si>
  <si>
    <t>A, B, E</t>
  </si>
  <si>
    <t>อินเตอร์เนชั่นแนล แลบบอราทอรี่</t>
  </si>
  <si>
    <t>เครื่องสำอาง</t>
  </si>
  <si>
    <t>1.  เกณฑ์ในการจัดทำงบการเงินระหว่างกาล</t>
  </si>
  <si>
    <t>กำไรสุทธิ</t>
  </si>
  <si>
    <t xml:space="preserve"> - 23 -</t>
  </si>
  <si>
    <t>4.  สรุปนโยบายการบัญชีที่สำคัญ</t>
  </si>
  <si>
    <t>5.  เงินสดและรายการเทียบเท่าเงินสด</t>
  </si>
  <si>
    <t xml:space="preserve">             เงินสดและรายการเทียบเท่าเงินสด  ได้แก่   เงินสดในมือและเงินฝากสถาบันการเงิน  ประกอบด้วย</t>
  </si>
  <si>
    <t xml:space="preserve">     </t>
  </si>
  <si>
    <t>สาขาที่  5          เลขที่  269  หมู่ 15  ตำบลแม่กาษา  อำเภอแม่สอด  จังหวัดตาก</t>
  </si>
  <si>
    <t>เลขที่ 757/10 ซอยประดู่ 1 ถนนสาธุประดิษฐ์ แขวงบางโพงพาง เขตยานนาวา กรุงเทพมหานคร มีสาขา 5 สาขาดังนี้</t>
  </si>
  <si>
    <t>วันที่มีผลบังคับใช้</t>
  </si>
  <si>
    <t xml:space="preserve">สิทธิการเช่า </t>
  </si>
  <si>
    <t>ต้นทุนขายอสังหาริมทรัพย์</t>
  </si>
  <si>
    <t xml:space="preserve">             งบการเงินระหว่างกาลนี้ได้จัดทำขึ้นโดยใช้นโยบายการบัญชีและการประมาณการ   เช่นเดียวกับงบการเงินประจำปี</t>
  </si>
  <si>
    <t>แฟมิลี่โกลฟ</t>
  </si>
  <si>
    <t>ถุงมือยาง</t>
  </si>
  <si>
    <t>แชมป์เอช</t>
  </si>
  <si>
    <t>ที ยู ซี อีลาสติค</t>
  </si>
  <si>
    <t>ผ้ายืดเพาเวอร์เนท</t>
  </si>
  <si>
    <t>ท้อปเทร็นด์ แมนูแฟคเจอริ่ง</t>
  </si>
  <si>
    <t>สหพัฒน์  เรียลเอสเตท</t>
  </si>
  <si>
    <t>พัฒนาอสังหาริมทรัพย์</t>
  </si>
  <si>
    <t>เค.อาร์.เอส.ลอจิสติคส์</t>
  </si>
  <si>
    <t>ระบบขนส่งสินค้า</t>
  </si>
  <si>
    <t>กระแสไฟฟ้า</t>
  </si>
  <si>
    <t>รวมเงินลงทุนในบริษัทร่วม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</si>
  <si>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</si>
  <si>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</si>
  <si>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</si>
  <si>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HK$ 2,000</t>
  </si>
  <si>
    <t>ประเภท</t>
  </si>
  <si>
    <t>ที่ดิน</t>
  </si>
  <si>
    <t>ค่าพัฒนา</t>
  </si>
  <si>
    <t xml:space="preserve">      ลำพูน</t>
  </si>
  <si>
    <t xml:space="preserve">      กบินทร์บุรี</t>
  </si>
  <si>
    <t xml:space="preserve">           รวม</t>
  </si>
  <si>
    <t>สิ่งปลูกสร้าง</t>
  </si>
  <si>
    <t>ยานพาหนะ</t>
  </si>
  <si>
    <t>เครื่องใช้สำนักงาน</t>
  </si>
  <si>
    <t>ต้นทุนพัฒนาที่ดิน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</si>
  <si>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</si>
  <si>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</si>
  <si>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</si>
  <si>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</si>
  <si>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</si>
  <si>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</si>
  <si>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</si>
  <si>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</si>
  <si>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</si>
  <si>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</si>
  <si>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</si>
  <si>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          ลด</t>
  </si>
  <si>
    <t xml:space="preserve">      ราคาตามบัญชี</t>
  </si>
  <si>
    <t>1.  นางสาวภาวิณี        พูนศักดิ์อุดมสิน</t>
  </si>
  <si>
    <t>2.  นางสาวรติพร        พูนศักดิ์อุดมสิน</t>
  </si>
  <si>
    <t>3.  นางอรพินท์           พูนศักดิ์อุดมสิน</t>
  </si>
  <si>
    <t>4.  นางมาลี                  พูนศักดิ์อุดมสิน</t>
  </si>
  <si>
    <t xml:space="preserve">     - บริษัท สหชลผลพืช จำกัด</t>
  </si>
  <si>
    <t xml:space="preserve">     - บริษัท พิทักษ์กิจ จำกัด</t>
  </si>
  <si>
    <t xml:space="preserve">     - บริษัท แฟมิลี่โกลฟ จำกัด</t>
  </si>
  <si>
    <t xml:space="preserve">     - บริษัท ชาล์ดอง (ประเทศไทย) จำกัด</t>
  </si>
  <si>
    <t xml:space="preserve">     - บริษัท ไหมทอง จำกัด</t>
  </si>
  <si>
    <t xml:space="preserve">     - บริษัท อีสเทิร์นไทยคอนซัลติ้ง 1992 จำกัด</t>
  </si>
  <si>
    <t xml:space="preserve">     - บริษัท เอสเอสดีซี (ไทเกอร์เท็กซ์) จำกัด</t>
  </si>
  <si>
    <t>รวมวงเงินค้ำประกันทั้งสิ้น</t>
  </si>
  <si>
    <t>(หน่วย : พันบาท)</t>
  </si>
  <si>
    <t>ธุรกิจเงินลงทุนและอื่นๆ</t>
  </si>
  <si>
    <t>ธุรกิจเช่าและบริการ</t>
  </si>
  <si>
    <t>รายได้</t>
  </si>
  <si>
    <t>ค่าใช้จ่าย</t>
  </si>
  <si>
    <t>กำไรจากการดำเนินงาน</t>
  </si>
  <si>
    <t>ค่าใช้จ่ายส่วนกลาง</t>
  </si>
  <si>
    <t>ดอกเบี้ยจ่าย</t>
  </si>
  <si>
    <t>รายได้ค้างรับกิจการที่เกี่ยวข้องกัน - สุทธิ</t>
  </si>
  <si>
    <t>ที่ดิน อาคาร และอุปกรณ์</t>
  </si>
  <si>
    <t>สินทรัพย์อื่น</t>
  </si>
  <si>
    <t>สินทรัพย์รวม</t>
  </si>
  <si>
    <t xml:space="preserve">       </t>
  </si>
  <si>
    <t xml:space="preserve">       สินทรัพย์ / หนี้สิน</t>
  </si>
  <si>
    <t>รายได้ค้างรับ</t>
  </si>
  <si>
    <t>เงินให้กู้ยืม</t>
  </si>
  <si>
    <t>เจ้าหนี้อื่น</t>
  </si>
  <si>
    <t>ค่าใช้จ่ายค้างจ่ายและเงินรับล่วงหน้า</t>
  </si>
  <si>
    <t>ดอกเบี้ยค้างจ่าย</t>
  </si>
  <si>
    <t>เงินกู้ยืม</t>
  </si>
  <si>
    <t xml:space="preserve">       รายได้ 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</si>
  <si>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</si>
  <si>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</si>
  <si>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</si>
  <si>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</si>
  <si>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</si>
  <si>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</si>
  <si>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</si>
  <si>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ดอกเบี้ยรับ</t>
  </si>
  <si>
    <t>เงินปันผลรับ</t>
  </si>
  <si>
    <t xml:space="preserve">       ค่าใช้จ่าย</t>
  </si>
  <si>
    <t>ต้นทุนค่าไฟฟ้า และ ไอน้ำ</t>
  </si>
  <si>
    <t>ค่ารักษาความปลอดภัย</t>
  </si>
  <si>
    <t>ค่าบำบัดน้ำเสียจ่าย</t>
  </si>
  <si>
    <t>หมายเหตุ :  ลักษณะความสัมพันธ์</t>
  </si>
  <si>
    <t xml:space="preserve">                     A  บริษัทถือหุ้น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</si>
  <si>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</si>
  <si>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</si>
  <si>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</si>
  <si>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-</t>
  </si>
  <si>
    <t>ค่าเช่ารถยนต์จ่าย</t>
  </si>
  <si>
    <t>A, B</t>
  </si>
  <si>
    <t>A, B, C, E</t>
  </si>
  <si>
    <t xml:space="preserve">      ศรีราชา</t>
  </si>
  <si>
    <t xml:space="preserve">      ลพบุรี</t>
  </si>
  <si>
    <t xml:space="preserve">      ชัยนาท</t>
  </si>
  <si>
    <t xml:space="preserve">      ราชบุรี</t>
  </si>
  <si>
    <t>A, B, C, D, E</t>
  </si>
  <si>
    <t>ชื่อกิจการ</t>
  </si>
  <si>
    <t>สัดส่วนเงินลงทุน</t>
  </si>
  <si>
    <t>ที่</t>
  </si>
  <si>
    <t>กิจการ</t>
  </si>
  <si>
    <t>(ร้อยละ)</t>
  </si>
  <si>
    <t xml:space="preserve">     บมจ. เอส แอนด์ เจ </t>
  </si>
  <si>
    <t xml:space="preserve">          อินเตอร์เนชั่นแนลฯ</t>
  </si>
  <si>
    <t xml:space="preserve">เครื่องสำอาง </t>
  </si>
  <si>
    <t xml:space="preserve">     บมจ. โอ ซี ซี</t>
  </si>
  <si>
    <t>อุปโภค</t>
  </si>
  <si>
    <t xml:space="preserve">     บมจ. บางกอกไนล่อน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</si>
  <si>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</si>
  <si>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</si>
  <si>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</si>
  <si>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</si>
  <si>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</si>
  <si>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</si>
  <si>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</si>
  <si>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 xml:space="preserve">     บอจ. บางกอกแอธเลติก</t>
  </si>
  <si>
    <t>ชุดกีฬา</t>
  </si>
  <si>
    <t xml:space="preserve">     บอจ. ศรีราชาขนส่ง</t>
  </si>
  <si>
    <t>ขนส่ง</t>
  </si>
  <si>
    <t xml:space="preserve">     บอจ. ไทยทาเคดะเลซ</t>
  </si>
  <si>
    <t>ผลิตผ้าลูกไม้</t>
  </si>
  <si>
    <t xml:space="preserve">     บอจ. เจนเนอร์รัลกลาส</t>
  </si>
  <si>
    <t>ผลิตขวดแก้ว</t>
  </si>
  <si>
    <t xml:space="preserve">     บอจ. โทเทิลเวย์ อิมเมจ</t>
  </si>
  <si>
    <t>เครื่องหนัง</t>
  </si>
  <si>
    <t xml:space="preserve">     บอจ. ไทยมอนสเตอร์</t>
  </si>
  <si>
    <t xml:space="preserve">     บอจ. แกรนด์สตาร์</t>
  </si>
  <si>
    <t>ร้อยสายบ่า</t>
  </si>
  <si>
    <t xml:space="preserve">          อินดัสตรี</t>
  </si>
  <si>
    <t>ปั๊มเต้าซิมเลส</t>
  </si>
  <si>
    <t xml:space="preserve">     บอจ. International </t>
  </si>
  <si>
    <t xml:space="preserve">          Commercial</t>
  </si>
  <si>
    <t>ตัวแทนขาย</t>
  </si>
  <si>
    <t>ขายตรง</t>
  </si>
  <si>
    <t xml:space="preserve">     บอจ. ภัทยาอุตสาหกิจ</t>
  </si>
  <si>
    <t xml:space="preserve">     บอจ. ไทยซัมซุง </t>
  </si>
  <si>
    <t xml:space="preserve">          อิเลคโทรนิคส์</t>
  </si>
  <si>
    <t>เครื่องใช้ไฟฟ้า</t>
  </si>
  <si>
    <t xml:space="preserve">     บอจ. ไทยชิกิโบ</t>
  </si>
  <si>
    <t>ปั่นด้ายฝ้าย</t>
  </si>
  <si>
    <t xml:space="preserve">     บอจ. ไทยซีคอมพิทักษ์กิจ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</si>
  <si>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</si>
  <si>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</si>
  <si>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</si>
  <si>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</si>
  <si>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บอจ. บางกอกโตเกียว</t>
  </si>
  <si>
    <t xml:space="preserve">          ซ็อคส์</t>
  </si>
  <si>
    <t xml:space="preserve">     บอจ. ไทยสปอร์ตการ์เม้นท์</t>
  </si>
  <si>
    <t xml:space="preserve">     บอจ. ไทยคิวพี</t>
  </si>
  <si>
    <t>อาหารสำเร็จรูป</t>
  </si>
  <si>
    <t xml:space="preserve">     บอจ. นิสชิน ฟูดส์ </t>
  </si>
  <si>
    <t>บะหมี่กึ่ง</t>
  </si>
  <si>
    <t xml:space="preserve">          (ไทยแลนด์)</t>
  </si>
  <si>
    <t>สำเร็จรูป</t>
  </si>
  <si>
    <t xml:space="preserve">     บอจ. ราชาอูชิโน</t>
  </si>
  <si>
    <t>ผ้าขนหนู</t>
  </si>
  <si>
    <t xml:space="preserve">     บอจ. ไทยสเตเฟล็กช์</t>
  </si>
  <si>
    <t>ผ้าซับใน</t>
  </si>
  <si>
    <t>ฉาบกาว</t>
  </si>
  <si>
    <t>เบเกอรี่</t>
  </si>
  <si>
    <t xml:space="preserve">     บอจ. ไทยอาราอิ</t>
  </si>
  <si>
    <t>อะไหล่รถ</t>
  </si>
  <si>
    <t>จักรยานยนต์</t>
  </si>
  <si>
    <t xml:space="preserve">     บอจ. เอสเอสดีซี </t>
  </si>
  <si>
    <t xml:space="preserve">          (ไทเกอร์เท็กซ์)</t>
  </si>
  <si>
    <t>ฟอกย้อม</t>
  </si>
  <si>
    <t xml:space="preserve">     บอจ. แวลูแอ๊ดเด็ดเท็กซ์ไทล์</t>
  </si>
  <si>
    <t>ปักเสื้อ</t>
  </si>
  <si>
    <t xml:space="preserve">     บอจ. ไทย คิวบิค เทคโนโลยี</t>
  </si>
  <si>
    <t>Cubic</t>
  </si>
  <si>
    <t>Printing</t>
  </si>
  <si>
    <t xml:space="preserve">     บอจ. ไทยลอตเต้</t>
  </si>
  <si>
    <t>หมากฝรั่ง</t>
  </si>
  <si>
    <t xml:space="preserve">     บอจ. แอดวานซ์ไมโครเทค</t>
  </si>
  <si>
    <t>ชิ้นส่วน</t>
  </si>
  <si>
    <t>อิเลคโทรนิคส์</t>
  </si>
  <si>
    <t xml:space="preserve">     บอจ. ไทยคามาย่า</t>
  </si>
  <si>
    <t>บรรจุภัณฑ์</t>
  </si>
  <si>
    <t xml:space="preserve">     บอจ. โอสถอินเตอร์</t>
  </si>
  <si>
    <t>ยารักษาโรค</t>
  </si>
  <si>
    <t xml:space="preserve">          แลบบอราทอรี่ส์</t>
  </si>
  <si>
    <t>แผงวงจร</t>
  </si>
  <si>
    <t xml:space="preserve">     บอจ. เทรชเชอร์ฮิลล์</t>
  </si>
  <si>
    <t>สนามกอล์ฟ</t>
  </si>
  <si>
    <t>ฉีดพลาสติก</t>
  </si>
  <si>
    <t xml:space="preserve">     บอจ. ทาเคไฮเทค</t>
  </si>
  <si>
    <t>ใช้เป็น</t>
  </si>
  <si>
    <t>อุปกรณ์ไฟฟ้า</t>
  </si>
  <si>
    <t xml:space="preserve">     บอจ. สยามซัมซุง</t>
  </si>
  <si>
    <t xml:space="preserve">          ประกันชีวิต</t>
  </si>
  <si>
    <t>ประกันภัย</t>
  </si>
  <si>
    <t xml:space="preserve">     บอจ. ฮัวถอ(ประเทศไทย)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</si>
  <si>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</si>
  <si>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</si>
  <si>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</si>
  <si>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</si>
  <si>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</si>
  <si>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</si>
  <si>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</si>
  <si>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</si>
  <si>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</si>
  <si>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</si>
  <si>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</si>
  <si>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</si>
  <si>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</si>
  <si>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</si>
  <si>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</si>
  <si>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 xml:space="preserve">          โปรดักส์</t>
  </si>
  <si>
    <t>จากข้าว</t>
  </si>
  <si>
    <t>ปั่นด้าย</t>
  </si>
  <si>
    <t xml:space="preserve">     บมจ. สหยูเนี่ยน</t>
  </si>
  <si>
    <t>สิ่งทอและอุปกรณ์</t>
  </si>
  <si>
    <t xml:space="preserve">     บมจ. ยูเนี่ยนไพโอเนียร์</t>
  </si>
  <si>
    <t>สายยางยืด</t>
  </si>
  <si>
    <t xml:space="preserve">     บมจ. เพรซิเดนท์ เบเกอรี่</t>
  </si>
  <si>
    <t xml:space="preserve">     บมจ. เนชั่นมัลติมีเดียกรุ๊ป</t>
  </si>
  <si>
    <t>สื่อสิ่งพิมพ์</t>
  </si>
  <si>
    <t xml:space="preserve">     รวมเงินลงทุนในหลักทรัพย์เผื่อขาย  - บริษัทอื่น</t>
  </si>
  <si>
    <t xml:space="preserve">     บอจ. สหอุบลนคร</t>
  </si>
  <si>
    <t xml:space="preserve">     บอจ. โตโยเท็กซ์ไทล์ไทย</t>
  </si>
  <si>
    <t xml:space="preserve">     บอจ. แพนแลนด์</t>
  </si>
  <si>
    <t>พัฒนาที่ดิน</t>
  </si>
  <si>
    <t xml:space="preserve">     บอจ. อีสเทิร์นรับเบอร์ </t>
  </si>
  <si>
    <t>พื้นรองเท้า</t>
  </si>
  <si>
    <t xml:space="preserve">     บอจ. ไทยโคบาชิ</t>
  </si>
  <si>
    <t>กล่องกระดาษ</t>
  </si>
  <si>
    <t xml:space="preserve">     บอจ. เค.ที.วาย อินดัสตรี</t>
  </si>
  <si>
    <t xml:space="preserve">       Y 30,000</t>
  </si>
  <si>
    <t xml:space="preserve">     (หัก)  ค่าเผื่อผลขาดทุนจากการลดทุน</t>
  </si>
  <si>
    <t>ค่าใช้จ่ายงานแสดงสินค้า</t>
  </si>
  <si>
    <t>ค่าเบี้ยประกัน</t>
  </si>
  <si>
    <t xml:space="preserve">     บอจ. สยาม ดีซีเอ็ม</t>
  </si>
  <si>
    <t xml:space="preserve">     บอจ. แฟนซีแอล (ไทยแลนด์)</t>
  </si>
  <si>
    <t>ลักษณะความสัมพันธ์</t>
  </si>
  <si>
    <t>ญาติสนิทกรรมการ</t>
  </si>
  <si>
    <t>พัฒนา</t>
  </si>
  <si>
    <t>สถานบริการ</t>
  </si>
  <si>
    <t>ความงาม</t>
  </si>
  <si>
    <t>รายจ่ายเพื่อการก่อสร้าง</t>
  </si>
  <si>
    <t xml:space="preserve">     บอจ. ชิเซโด้โปรเฟสชั่นแนล</t>
  </si>
  <si>
    <t xml:space="preserve">                               (ลงชื่อ)……………………………………………………………………….กรรมการตามอำนาจ</t>
  </si>
  <si>
    <t>(ลงชื่อ)…………………………………………………………………………………………………………………..กรรมการตามอำนาจ</t>
  </si>
  <si>
    <t>เงินฝากกระแสรายวัน</t>
  </si>
  <si>
    <t>เงินฝากออมทรัพย์</t>
  </si>
  <si>
    <t>มากกว่า 12 เดือนขึ้นไป</t>
  </si>
  <si>
    <t xml:space="preserve">                               (ลงชื่อ)………………………………………………………………กรรมการตามอำนาจ</t>
  </si>
  <si>
    <t>หัก  ค่าเผื่อหนี้สงสัยจะสูญ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</si>
  <si>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</si>
  <si>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</si>
  <si>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- บริษัท โอสถอินเตอร์แลบบอราทอรี่ส์ จำกัด</t>
  </si>
  <si>
    <t xml:space="preserve"> - 3 -</t>
  </si>
  <si>
    <t xml:space="preserve">     บอจ. ไทยบุนกะแฟชั่น</t>
  </si>
  <si>
    <t xml:space="preserve">     - บริษัท ที.ยู.ซี.  อีลาสติค จำกัด</t>
  </si>
  <si>
    <t xml:space="preserve">     กิจการที่เกี่ยวข้องกัน</t>
  </si>
  <si>
    <t>ค่าสาธารณูปโภครับ</t>
  </si>
  <si>
    <t>ร้านตัดผม</t>
  </si>
  <si>
    <t xml:space="preserve">     บอจ. ศรีราชา บีเอสซี โบว์ลิ่ง</t>
  </si>
  <si>
    <t xml:space="preserve">     บอจ. มิตรพัฒนา โฮมช้อปปิ้ง</t>
  </si>
  <si>
    <t>ขายสินค้า</t>
  </si>
  <si>
    <t xml:space="preserve">     บอจ. โดม คอมโพสิต</t>
  </si>
  <si>
    <t>ผลิตชิ้นส่วน</t>
  </si>
  <si>
    <t>อุปกรณ์รถยนต์</t>
  </si>
  <si>
    <t xml:space="preserve">     บอจ. วินด์เซอร์ปาร์ค แอนด์ กอล์ฟคลับ</t>
  </si>
  <si>
    <t xml:space="preserve">     บอจ. ไทเกอร์ ดีสทริบิวชั่น </t>
  </si>
  <si>
    <t>หนี้สินที่จำแนกตามส่วนงานได้</t>
  </si>
  <si>
    <t>หนี้สินที่จำแนกตามส่วนงานไม่ได้</t>
  </si>
  <si>
    <t>หนี้สินรวม</t>
  </si>
  <si>
    <t>เอส. แอพพาเรล</t>
  </si>
  <si>
    <t>LION CORPORATION (JAPAN)</t>
  </si>
  <si>
    <t>¥34,433</t>
  </si>
  <si>
    <t xml:space="preserve"> </t>
  </si>
  <si>
    <t xml:space="preserve">            หัก      ค่าเผื่อผลขาดทุนจากการด้อยค่า</t>
  </si>
  <si>
    <t xml:space="preserve">     บอจ. เบทเตอร์เวย์ </t>
  </si>
  <si>
    <t xml:space="preserve">          (ประเทศไทย) จำกัด</t>
  </si>
  <si>
    <t>Logistic</t>
  </si>
  <si>
    <t xml:space="preserve">     บมจ. ซันล็อตเอ็นเตอร์ไพรส์</t>
  </si>
  <si>
    <t xml:space="preserve">     บอจ. KYOSHUN</t>
  </si>
  <si>
    <t xml:space="preserve">     บอจ. สยามออโต้แบคส์</t>
  </si>
  <si>
    <t xml:space="preserve">                </t>
  </si>
  <si>
    <t>(ลงชื่อ)…………………….………………………………………………………………..กรรมการตามอำนาจ</t>
  </si>
  <si>
    <t>เงินลงทุนตามวิธีส่วนได้เสีย</t>
  </si>
  <si>
    <t>งบการเงินที่แสดงเงินลงทุนตามวิธีส่วนได้เสีย</t>
  </si>
  <si>
    <t xml:space="preserve">                งบการเงินที่แสดงเงินลงทุนตามวิธีส่วนได้เสียและงบการเงินเฉพาะกิจการ  ดังนี้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</si>
  <si>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</si>
  <si>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บอจ. จาโนเม่ (ประเทศไทย)</t>
  </si>
  <si>
    <t>A, C</t>
  </si>
  <si>
    <t>- 14 -</t>
  </si>
  <si>
    <t xml:space="preserve">                หัก   ส่วนของหนี้สินระยะยาวที่ถึงกำหนดชำระภายใน 1 ปี</t>
  </si>
  <si>
    <t xml:space="preserve">                         เงินกู้ยืมระยะยาว - บุคคลที่เกี่ยวข้องกัน - สุทธิ</t>
  </si>
  <si>
    <t xml:space="preserve">        </t>
  </si>
  <si>
    <t>ค่าบำบัดน้ำเสียรับ</t>
  </si>
  <si>
    <t>ค่าไฟฟ้า โรงกรองน้ำ  บ่อบำบัด</t>
  </si>
  <si>
    <t>A,C, E</t>
  </si>
  <si>
    <t xml:space="preserve">               โอน</t>
  </si>
  <si>
    <r>
      <t xml:space="preserve">     </t>
    </r>
    <r>
      <rPr>
        <sz val="16"/>
        <rFont val="Angsana New"/>
        <family val="1"/>
      </rPr>
      <t>9.2  ข้อมูลเพิ่มเติมของบริษัทร่วม</t>
    </r>
  </si>
  <si>
    <t>(ลงชื่อ)……………………………………………………………………….กรรมการตามอำนาจ</t>
  </si>
  <si>
    <t xml:space="preserve">8.   เงินให้กู้ยืมระยะสั้นแก่กิจการที่เกี่ยวข้องกัน </t>
  </si>
  <si>
    <t>บริษัท พิทักษ์กิจ จำกัด</t>
  </si>
  <si>
    <t>A,B,C,D,E</t>
  </si>
  <si>
    <t xml:space="preserve">                      รวม</t>
  </si>
  <si>
    <t>หมายเหตุ :-  ลักษณะความสัมพันธ์</t>
  </si>
  <si>
    <t xml:space="preserve">                        A  บริษัทถือหุ้น</t>
  </si>
  <si>
    <t xml:space="preserve">                        B  บริษัทที่มีกรรมการร่วมกัน</t>
  </si>
  <si>
    <t xml:space="preserve">                        C  บริษัทค้ำประกัน</t>
  </si>
  <si>
    <t xml:space="preserve">                        D  บริษัทให้กู้ยืมเงิน</t>
  </si>
  <si>
    <t xml:space="preserve">                        E  บริษัทมีรายการซื้อขายระหว่างกัน</t>
  </si>
  <si>
    <t>3.  การประกาศใช้มาตรฐานการบัญชีใหม่</t>
  </si>
  <si>
    <t xml:space="preserve">               และกระแสเงินสด     </t>
  </si>
  <si>
    <t>รายได้จากงานแสดงสินค้า</t>
  </si>
  <si>
    <t>งบการเงินที่แสดง</t>
  </si>
  <si>
    <t>บริษัทร่วม</t>
  </si>
  <si>
    <t>บมจ. ไทยเพรซิเดนท์ฟูดส์</t>
  </si>
  <si>
    <t>บมจ. ธนูลักษณ์</t>
  </si>
  <si>
    <t>บมจ. สหพัฒนพิบูล</t>
  </si>
  <si>
    <t>บมจ. ไอ.ซี.ซี. อินเตอร์เนชั่นแนล</t>
  </si>
  <si>
    <t>หน่วย : บาท</t>
  </si>
  <si>
    <t xml:space="preserve"> - 16 -</t>
  </si>
  <si>
    <t>- 18 -</t>
  </si>
  <si>
    <t>- 25 -</t>
  </si>
  <si>
    <t>- 26 -</t>
  </si>
  <si>
    <t>12.  ที่ดิน อาคารและอุปกรณ์ - สุทธิ</t>
  </si>
  <si>
    <t>- 27 -</t>
  </si>
  <si>
    <t xml:space="preserve">     บอจ. เอ็มซีทีโฮลดิ้ง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</si>
</sst>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#,##0.00;\(#,##0.00\)"/>
    <numFmt numFmtId="201" formatCode="#,##0_);[Red]\(#,##0.00\)"/>
    <numFmt numFmtId="202" formatCode="#,##0.00_);[Black]\(#,##0.00\)\ "/>
    <numFmt numFmtId="203" formatCode="#,##0_);[Black]\(#,##0\)"/>
    <numFmt numFmtId="204" formatCode="#,##0.00_);[Red]\(#,##0.0000\)"/>
    <numFmt numFmtId="205" formatCode="###0.00_);[Red]\(###0.00\)"/>
    <numFmt numFmtId="206" formatCode="#,##0.00\ ;[Red]\(#,##0.00\)"/>
    <numFmt numFmtId="207" formatCode="#,##0\ ;[Red]\(#,##0\)"/>
    <numFmt numFmtId="208" formatCode="#,##0.00\ ;\(#,##0.00\)"/>
    <numFmt numFmtId="209" formatCode="##,##0.00_);\(#,##0.00\)"/>
    <numFmt numFmtId="210" formatCode="#,##0_);\(#,###\)"/>
    <numFmt numFmtId="211" formatCode="##,##0_);\(#,##0\)"/>
    <numFmt numFmtId="212" formatCode="#,##0.00_);[Blue]\(#,##0.00\)"/>
    <numFmt numFmtId="213" formatCode="[$-101041E]d\ mmmm\ yyyy;@"/>
    <numFmt numFmtId="214" formatCode="#,##0.00_);[Blue]\(#,##0.0000\)"/>
    <numFmt numFmtId="215" formatCode="#,##0.00;[Red]#,##0.00"/>
    <numFmt numFmtId="216" formatCode="#,##0;\(#,##0.00\)"/>
    <numFmt numFmtId="217" formatCode="#,##0.00\);\(#,##0.00\)"/>
    <numFmt numFmtId="218" formatCode="\t&quot;฿&quot;#,##0.00\);\(#,##0.00\)"/>
    <numFmt numFmtId="219" formatCode="#,##0.00_);[Black]\(#,##0.00\)"/>
    <numFmt numFmtId="220" formatCode="_-* #,##0.000_-;\-* #,##0.000_-;_-* &quot;-&quot;???_-;_-@_-"/>
    <numFmt numFmtId="221" formatCode="#,##0.00_)"/>
    <numFmt numFmtId="222" formatCode="_ * #,##0_ ;_ * \-#,##0_ ;_ * \-??_ ;_ @_ "/>
    <numFmt numFmtId="223" formatCode="_-* #,##0.00_-;\-* #,##0.00_-;_-* \-??_-;_-@_-"/>
    <numFmt numFmtId="224" formatCode="_-* #,##0.00_-;\(#,##0.00\);_-* &quot;-&quot;??_-;_-@_-"/>
  </numFmts>
  <fonts count="41">
    <font>
      <sz val="14"/>
      <name val="Cordia New"/>
      <family val="0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Cordia New"/>
      <family val="2"/>
    </font>
    <font>
      <sz val="14"/>
      <name val="AngsanaUPC"/>
      <family val="1"/>
    </font>
    <font>
      <sz val="14.5"/>
      <name val="AngsanaUPC"/>
      <family val="1"/>
    </font>
    <font>
      <sz val="15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1"/>
      <name val="AngsanaUPC"/>
      <family val="1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8"/>
      <name val="AngsanaUPC"/>
      <family val="1"/>
    </font>
    <font>
      <sz val="16"/>
      <color indexed="15"/>
      <name val="AngsanaUPC"/>
      <family val="1"/>
    </font>
    <font>
      <sz val="14"/>
      <name val="BrowalliaUPC"/>
      <family val="2"/>
    </font>
    <font>
      <sz val="14"/>
      <name val="Angsana New"/>
      <family val="1"/>
    </font>
    <font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91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3" fontId="0" fillId="0" borderId="0" applyFill="0" applyBorder="0" applyAlignment="0" applyProtection="0"/>
    <xf numFmtId="0" fontId="0" fillId="0" borderId="0">
      <alignment/>
      <protection/>
    </xf>
    <xf numFmtId="3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5">
    <xf numFmtId="0" fontId="0" fillId="0" borderId="0" xfId="0" applyAlignment="1">
      <alignment/>
    </xf>
    <xf numFmtId="0" fontId="2" fillId="0" borderId="0" xfId="0" applyFont="1" applyAlignment="1">
      <alignment/>
    </xf>
    <xf numFmtId="40" fontId="2" fillId="0" borderId="0" xfId="141" applyNumberFormat="1" applyFont="1" applyAlignment="1">
      <alignment/>
      <protection/>
    </xf>
    <xf numFmtId="40" fontId="3" fillId="0" borderId="0" xfId="141" applyNumberFormat="1" applyFont="1" applyAlignment="1">
      <alignment/>
      <protection/>
    </xf>
    <xf numFmtId="3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39" fontId="2" fillId="0" borderId="0" xfId="0" applyNumberFormat="1" applyFont="1" applyAlignment="1">
      <alignment/>
    </xf>
    <xf numFmtId="39" fontId="2" fillId="0" borderId="0" xfId="42" applyNumberFormat="1" applyFont="1" applyAlignment="1">
      <alignment/>
    </xf>
    <xf numFmtId="39" fontId="2" fillId="0" borderId="0" xfId="141" applyNumberFormat="1" applyFont="1" applyAlignment="1">
      <alignment/>
      <protection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left"/>
    </xf>
    <xf numFmtId="39" fontId="4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209" fontId="8" fillId="0" borderId="0" xfId="127" applyNumberFormat="1" applyFont="1" applyFill="1">
      <alignment/>
      <protection/>
    </xf>
    <xf numFmtId="209" fontId="9" fillId="0" borderId="0" xfId="127" applyNumberFormat="1" applyFont="1" applyFill="1">
      <alignment/>
      <protection/>
    </xf>
    <xf numFmtId="209" fontId="9" fillId="0" borderId="10" xfId="127" applyNumberFormat="1" applyFont="1" applyFill="1" applyBorder="1">
      <alignment/>
      <protection/>
    </xf>
    <xf numFmtId="209" fontId="8" fillId="0" borderId="10" xfId="127" applyNumberFormat="1" applyFont="1" applyFill="1" applyBorder="1">
      <alignment/>
      <protection/>
    </xf>
    <xf numFmtId="209" fontId="8" fillId="0" borderId="10" xfId="88" applyNumberFormat="1" applyFont="1" applyFill="1" applyBorder="1" applyAlignment="1">
      <alignment/>
    </xf>
    <xf numFmtId="209" fontId="9" fillId="0" borderId="0" xfId="127" applyNumberFormat="1" applyFont="1" applyFill="1" applyAlignment="1">
      <alignment horizontal="center"/>
      <protection/>
    </xf>
    <xf numFmtId="209" fontId="9" fillId="0" borderId="10" xfId="127" applyNumberFormat="1" applyFont="1" applyFill="1" applyBorder="1" applyAlignment="1">
      <alignment horizontal="center"/>
      <protection/>
    </xf>
    <xf numFmtId="209" fontId="9" fillId="0" borderId="0" xfId="127" applyNumberFormat="1" applyFont="1" applyFill="1" applyBorder="1" applyAlignment="1">
      <alignment horizontal="center"/>
      <protection/>
    </xf>
    <xf numFmtId="211" fontId="8" fillId="0" borderId="0" xfId="127" applyNumberFormat="1" applyFont="1" applyFill="1" applyAlignment="1">
      <alignment horizontal="center"/>
      <protection/>
    </xf>
    <xf numFmtId="209" fontId="8" fillId="0" borderId="0" xfId="127" applyNumberFormat="1" applyFont="1" applyFill="1" applyBorder="1" applyAlignment="1">
      <alignment/>
      <protection/>
    </xf>
    <xf numFmtId="209" fontId="8" fillId="0" borderId="0" xfId="127" applyNumberFormat="1" applyFont="1" applyFill="1" applyAlignment="1">
      <alignment horizontal="center"/>
      <protection/>
    </xf>
    <xf numFmtId="211" fontId="8" fillId="0" borderId="0" xfId="127" applyNumberFormat="1" applyFont="1" applyFill="1">
      <alignment/>
      <protection/>
    </xf>
    <xf numFmtId="209" fontId="8" fillId="0" borderId="0" xfId="127" applyNumberFormat="1" applyFont="1" applyFill="1" applyBorder="1" applyAlignment="1">
      <alignment horizontal="center"/>
      <protection/>
    </xf>
    <xf numFmtId="211" fontId="8" fillId="0" borderId="0" xfId="88" applyNumberFormat="1" applyFont="1" applyFill="1" applyBorder="1" applyAlignment="1">
      <alignment/>
    </xf>
    <xf numFmtId="209" fontId="8" fillId="0" borderId="0" xfId="88" applyNumberFormat="1" applyFont="1" applyFill="1" applyBorder="1" applyAlignment="1">
      <alignment/>
    </xf>
    <xf numFmtId="209" fontId="8" fillId="0" borderId="0" xfId="127" applyNumberFormat="1" applyFont="1" applyFill="1" applyAlignment="1" quotePrefix="1">
      <alignment/>
      <protection/>
    </xf>
    <xf numFmtId="209" fontId="8" fillId="0" borderId="0" xfId="88" applyNumberFormat="1" applyFont="1" applyFill="1" applyAlignment="1">
      <alignment horizontal="right"/>
    </xf>
    <xf numFmtId="209" fontId="8" fillId="0" borderId="10" xfId="127" applyNumberFormat="1" applyFont="1" applyFill="1" applyBorder="1" applyAlignment="1">
      <alignment/>
      <protection/>
    </xf>
    <xf numFmtId="209" fontId="8" fillId="0" borderId="0" xfId="127" applyNumberFormat="1" applyFont="1" applyFill="1" applyBorder="1">
      <alignment/>
      <protection/>
    </xf>
    <xf numFmtId="211" fontId="9" fillId="0" borderId="0" xfId="127" applyNumberFormat="1" applyFont="1" applyFill="1" applyAlignment="1">
      <alignment horizontal="left"/>
      <protection/>
    </xf>
    <xf numFmtId="211" fontId="8" fillId="0" borderId="0" xfId="127" applyNumberFormat="1" applyFont="1" applyFill="1" applyBorder="1">
      <alignment/>
      <protection/>
    </xf>
    <xf numFmtId="209" fontId="8" fillId="0" borderId="0" xfId="127" applyNumberFormat="1" applyFont="1" applyFill="1" applyAlignment="1">
      <alignment horizontal="right"/>
      <protection/>
    </xf>
    <xf numFmtId="209" fontId="8" fillId="0" borderId="0" xfId="127" applyNumberFormat="1" applyFont="1" applyFill="1" applyAlignment="1" quotePrefix="1">
      <alignment horizontal="right"/>
      <protection/>
    </xf>
    <xf numFmtId="209" fontId="8" fillId="0" borderId="0" xfId="127" applyNumberFormat="1" applyFont="1" applyFill="1" applyAlignment="1">
      <alignment/>
      <protection/>
    </xf>
    <xf numFmtId="40" fontId="8" fillId="0" borderId="0" xfId="80" applyNumberFormat="1" applyFont="1" applyFill="1" applyBorder="1" applyAlignment="1">
      <alignment/>
    </xf>
    <xf numFmtId="209" fontId="8" fillId="0" borderId="10" xfId="127" applyNumberFormat="1" applyFont="1" applyFill="1" applyBorder="1" applyAlignment="1">
      <alignment horizontal="center"/>
      <protection/>
    </xf>
    <xf numFmtId="209" fontId="10" fillId="0" borderId="0" xfId="127" applyNumberFormat="1" applyFont="1" applyFill="1" applyAlignment="1">
      <alignment horizontal="center"/>
      <protection/>
    </xf>
    <xf numFmtId="211" fontId="8" fillId="0" borderId="0" xfId="127" applyNumberFormat="1" applyFont="1" applyFill="1" applyAlignment="1" quotePrefix="1">
      <alignment horizontal="center"/>
      <protection/>
    </xf>
    <xf numFmtId="209" fontId="8" fillId="0" borderId="0" xfId="127" applyNumberFormat="1" applyFont="1" applyFill="1" applyAlignment="1" quotePrefix="1">
      <alignment horizontal="center"/>
      <protection/>
    </xf>
    <xf numFmtId="211" fontId="9" fillId="0" borderId="0" xfId="127" applyNumberFormat="1" applyFont="1" applyFill="1" applyBorder="1" applyAlignment="1" quotePrefix="1">
      <alignment horizontal="center"/>
      <protection/>
    </xf>
    <xf numFmtId="209" fontId="9" fillId="0" borderId="0" xfId="127" applyNumberFormat="1" applyFont="1" applyFill="1" applyBorder="1" applyAlignment="1" quotePrefix="1">
      <alignment horizontal="center"/>
      <protection/>
    </xf>
    <xf numFmtId="211" fontId="8" fillId="0" borderId="0" xfId="125" applyNumberFormat="1" applyFont="1" applyFill="1" applyAlignment="1">
      <alignment horizontal="center"/>
      <protection/>
    </xf>
    <xf numFmtId="209" fontId="8" fillId="0" borderId="0" xfId="125" applyNumberFormat="1" applyFont="1" applyFill="1" applyBorder="1" applyAlignment="1">
      <alignment/>
      <protection/>
    </xf>
    <xf numFmtId="209" fontId="8" fillId="0" borderId="0" xfId="125" applyNumberFormat="1" applyFont="1" applyFill="1" applyBorder="1" applyAlignment="1">
      <alignment horizontal="center"/>
      <protection/>
    </xf>
    <xf numFmtId="209" fontId="8" fillId="0" borderId="0" xfId="125" applyNumberFormat="1" applyFont="1" applyFill="1">
      <alignment/>
      <protection/>
    </xf>
    <xf numFmtId="211" fontId="8" fillId="0" borderId="0" xfId="125" applyNumberFormat="1" applyFont="1" applyFill="1">
      <alignment/>
      <protection/>
    </xf>
    <xf numFmtId="209" fontId="8" fillId="0" borderId="0" xfId="125" applyNumberFormat="1" applyFont="1" applyFill="1" applyAlignment="1">
      <alignment horizontal="center"/>
      <protection/>
    </xf>
    <xf numFmtId="209" fontId="8" fillId="0" borderId="0" xfId="127" applyNumberFormat="1" applyFont="1" applyFill="1" applyBorder="1" applyAlignment="1">
      <alignment horizontal="left"/>
      <protection/>
    </xf>
    <xf numFmtId="209" fontId="8" fillId="0" borderId="11" xfId="127" applyNumberFormat="1" applyFont="1" applyFill="1" applyBorder="1">
      <alignment/>
      <protection/>
    </xf>
    <xf numFmtId="209" fontId="9" fillId="0" borderId="0" xfId="127" applyNumberFormat="1" applyFont="1" applyFill="1" applyAlignment="1">
      <alignment/>
      <protection/>
    </xf>
    <xf numFmtId="209" fontId="9" fillId="0" borderId="12" xfId="127" applyNumberFormat="1" applyFont="1" applyFill="1" applyBorder="1">
      <alignment/>
      <protection/>
    </xf>
    <xf numFmtId="209" fontId="9" fillId="0" borderId="0" xfId="127" applyNumberFormat="1" applyFont="1" applyFill="1" applyBorder="1">
      <alignment/>
      <protection/>
    </xf>
    <xf numFmtId="40" fontId="8" fillId="0" borderId="0" xfId="127" applyNumberFormat="1" applyFont="1" applyFill="1" applyBorder="1">
      <alignment/>
      <protection/>
    </xf>
    <xf numFmtId="40" fontId="8" fillId="0" borderId="0" xfId="127" applyNumberFormat="1" applyFont="1" applyFill="1">
      <alignment/>
      <protection/>
    </xf>
    <xf numFmtId="40" fontId="9" fillId="0" borderId="0" xfId="127" applyNumberFormat="1" applyFont="1" applyFill="1" applyBorder="1">
      <alignment/>
      <protection/>
    </xf>
    <xf numFmtId="40" fontId="9" fillId="0" borderId="10" xfId="127" applyNumberFormat="1" applyFont="1" applyFill="1" applyBorder="1">
      <alignment/>
      <protection/>
    </xf>
    <xf numFmtId="40" fontId="8" fillId="0" borderId="10" xfId="127" applyNumberFormat="1" applyFont="1" applyFill="1" applyBorder="1">
      <alignment/>
      <protection/>
    </xf>
    <xf numFmtId="40" fontId="9" fillId="0" borderId="0" xfId="127" applyNumberFormat="1" applyFont="1" applyFill="1" applyAlignment="1">
      <alignment horizontal="center"/>
      <protection/>
    </xf>
    <xf numFmtId="40" fontId="9" fillId="0" borderId="0" xfId="127" applyNumberFormat="1" applyFont="1" applyFill="1">
      <alignment/>
      <protection/>
    </xf>
    <xf numFmtId="38" fontId="8" fillId="0" borderId="0" xfId="127" applyNumberFormat="1" applyFont="1" applyFill="1" applyAlignment="1">
      <alignment horizontal="center"/>
      <protection/>
    </xf>
    <xf numFmtId="40" fontId="8" fillId="0" borderId="0" xfId="127" applyNumberFormat="1" applyFont="1" applyFill="1" applyBorder="1" applyAlignment="1">
      <alignment/>
      <protection/>
    </xf>
    <xf numFmtId="40" fontId="8" fillId="0" borderId="0" xfId="127" applyNumberFormat="1" applyFont="1" applyFill="1" applyAlignment="1">
      <alignment horizontal="center"/>
      <protection/>
    </xf>
    <xf numFmtId="38" fontId="8" fillId="0" borderId="0" xfId="127" applyNumberFormat="1" applyFont="1" applyFill="1">
      <alignment/>
      <protection/>
    </xf>
    <xf numFmtId="43" fontId="8" fillId="0" borderId="0" xfId="88" applyNumberFormat="1" applyFont="1" applyFill="1" applyBorder="1" applyAlignment="1">
      <alignment/>
    </xf>
    <xf numFmtId="43" fontId="8" fillId="0" borderId="0" xfId="88" applyFont="1" applyFill="1" applyBorder="1" applyAlignment="1">
      <alignment/>
    </xf>
    <xf numFmtId="40" fontId="8" fillId="0" borderId="0" xfId="127" applyNumberFormat="1" applyFont="1" applyFill="1" applyAlignment="1">
      <alignment/>
      <protection/>
    </xf>
    <xf numFmtId="0" fontId="2" fillId="0" borderId="0" xfId="127" applyFont="1" applyFill="1" applyBorder="1">
      <alignment/>
      <protection/>
    </xf>
    <xf numFmtId="40" fontId="8" fillId="0" borderId="0" xfId="127" applyNumberFormat="1" applyFont="1" applyFill="1" applyAlignment="1">
      <alignment horizontal="left"/>
      <protection/>
    </xf>
    <xf numFmtId="43" fontId="8" fillId="0" borderId="10" xfId="88" applyFont="1" applyFill="1" applyBorder="1" applyAlignment="1">
      <alignment/>
    </xf>
    <xf numFmtId="40" fontId="8" fillId="0" borderId="0" xfId="127" applyNumberFormat="1" applyFont="1" applyFill="1" applyBorder="1" applyAlignment="1">
      <alignment horizontal="left"/>
      <protection/>
    </xf>
    <xf numFmtId="43" fontId="8" fillId="0" borderId="11" xfId="88" applyFont="1" applyFill="1" applyBorder="1" applyAlignment="1">
      <alignment/>
    </xf>
    <xf numFmtId="0" fontId="8" fillId="0" borderId="0" xfId="127" applyFont="1" applyFill="1" applyBorder="1">
      <alignment/>
      <protection/>
    </xf>
    <xf numFmtId="0" fontId="8" fillId="0" borderId="0" xfId="127" applyFont="1" applyFill="1" applyBorder="1" applyAlignment="1">
      <alignment/>
      <protection/>
    </xf>
    <xf numFmtId="0" fontId="8" fillId="0" borderId="0" xfId="127" applyFont="1" applyFill="1" applyBorder="1" applyAlignment="1">
      <alignment horizontal="center"/>
      <protection/>
    </xf>
    <xf numFmtId="0" fontId="8" fillId="0" borderId="0" xfId="127" applyFont="1" applyFill="1" applyBorder="1" applyAlignment="1">
      <alignment horizontal="left"/>
      <protection/>
    </xf>
    <xf numFmtId="0" fontId="8" fillId="0" borderId="0" xfId="127" applyFont="1" applyFill="1">
      <alignment/>
      <protection/>
    </xf>
    <xf numFmtId="0" fontId="8" fillId="0" borderId="0" xfId="127" applyFont="1" applyFill="1" applyAlignment="1">
      <alignment horizontal="center"/>
      <protection/>
    </xf>
    <xf numFmtId="43" fontId="8" fillId="0" borderId="13" xfId="88" applyFont="1" applyFill="1" applyBorder="1" applyAlignment="1">
      <alignment/>
    </xf>
    <xf numFmtId="202" fontId="8" fillId="0" borderId="0" xfId="88" applyNumberFormat="1" applyFont="1" applyFill="1" applyBorder="1" applyAlignment="1">
      <alignment/>
    </xf>
    <xf numFmtId="0" fontId="9" fillId="0" borderId="0" xfId="127" applyFont="1" applyFill="1" applyAlignment="1">
      <alignment/>
      <protection/>
    </xf>
    <xf numFmtId="43" fontId="9" fillId="0" borderId="14" xfId="127" applyNumberFormat="1" applyFont="1" applyFill="1" applyBorder="1">
      <alignment/>
      <protection/>
    </xf>
    <xf numFmtId="40" fontId="2" fillId="0" borderId="0" xfId="0" applyNumberFormat="1" applyFont="1" applyFill="1" applyAlignment="1">
      <alignment/>
    </xf>
    <xf numFmtId="200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0" fontId="2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/>
    </xf>
    <xf numFmtId="43" fontId="2" fillId="0" borderId="0" xfId="80" applyFont="1" applyFill="1" applyAlignment="1">
      <alignment/>
    </xf>
    <xf numFmtId="0" fontId="3" fillId="0" borderId="0" xfId="0" applyFont="1" applyFill="1" applyAlignment="1">
      <alignment horizontal="right"/>
    </xf>
    <xf numFmtId="40" fontId="2" fillId="0" borderId="0" xfId="80" applyNumberFormat="1" applyFont="1" applyFill="1" applyAlignment="1">
      <alignment/>
    </xf>
    <xf numFmtId="40" fontId="2" fillId="0" borderId="0" xfId="141" applyNumberFormat="1" applyFont="1" applyFill="1" applyAlignment="1">
      <alignment/>
      <protection/>
    </xf>
    <xf numFmtId="40" fontId="3" fillId="0" borderId="0" xfId="0" applyNumberFormat="1" applyFont="1" applyFill="1" applyAlignment="1" quotePrefix="1">
      <alignment horizontal="center"/>
    </xf>
    <xf numFmtId="40" fontId="3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/>
    </xf>
    <xf numFmtId="39" fontId="2" fillId="0" borderId="0" xfId="80" applyNumberFormat="1" applyFont="1" applyFill="1" applyAlignment="1">
      <alignment/>
    </xf>
    <xf numFmtId="40" fontId="3" fillId="0" borderId="0" xfId="80" applyNumberFormat="1" applyFont="1" applyFill="1" applyBorder="1" applyAlignment="1">
      <alignment/>
    </xf>
    <xf numFmtId="40" fontId="3" fillId="0" borderId="0" xfId="80" applyNumberFormat="1" applyFont="1" applyFill="1" applyBorder="1" applyAlignment="1">
      <alignment horizontal="center"/>
    </xf>
    <xf numFmtId="40" fontId="2" fillId="0" borderId="0" xfId="80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3" fillId="0" borderId="0" xfId="8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Continuous"/>
    </xf>
    <xf numFmtId="39" fontId="3" fillId="0" borderId="0" xfId="0" applyNumberFormat="1" applyFont="1" applyFill="1" applyAlignment="1">
      <alignment/>
    </xf>
    <xf numFmtId="39" fontId="8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>
      <alignment horizontal="left"/>
    </xf>
    <xf numFmtId="39" fontId="2" fillId="0" borderId="0" xfId="42" applyNumberFormat="1" applyFont="1" applyFill="1" applyAlignment="1">
      <alignment/>
    </xf>
    <xf numFmtId="39" fontId="2" fillId="0" borderId="0" xfId="141" applyNumberFormat="1" applyFont="1" applyFill="1" applyAlignment="1">
      <alignment/>
      <protection/>
    </xf>
    <xf numFmtId="39" fontId="2" fillId="0" borderId="0" xfId="42" applyNumberFormat="1" applyFont="1" applyFill="1" applyBorder="1" applyAlignment="1" applyProtection="1" quotePrefix="1">
      <alignment/>
      <protection/>
    </xf>
    <xf numFmtId="212" fontId="2" fillId="0" borderId="0" xfId="0" applyNumberFormat="1" applyFont="1" applyFill="1" applyAlignment="1">
      <alignment/>
    </xf>
    <xf numFmtId="40" fontId="3" fillId="0" borderId="0" xfId="0" applyNumberFormat="1" applyFont="1" applyFill="1" applyBorder="1" applyAlignment="1" quotePrefix="1">
      <alignment horizontal="center"/>
    </xf>
    <xf numFmtId="209" fontId="8" fillId="0" borderId="11" xfId="88" applyNumberFormat="1" applyFont="1" applyFill="1" applyBorder="1" applyAlignment="1">
      <alignment/>
    </xf>
    <xf numFmtId="37" fontId="8" fillId="0" borderId="0" xfId="141" applyNumberFormat="1" applyFont="1" applyFill="1" applyAlignment="1" applyProtection="1">
      <alignment vertical="center"/>
      <protection/>
    </xf>
    <xf numFmtId="209" fontId="16" fillId="0" borderId="0" xfId="127" applyNumberFormat="1" applyFont="1" applyFill="1" applyBorder="1" applyAlignment="1">
      <alignment vertical="center"/>
      <protection/>
    </xf>
    <xf numFmtId="209" fontId="17" fillId="0" borderId="0" xfId="127" applyNumberFormat="1" applyFont="1" applyFill="1" applyBorder="1" applyAlignment="1">
      <alignment horizontal="center" vertical="center"/>
      <protection/>
    </xf>
    <xf numFmtId="209" fontId="16" fillId="0" borderId="0" xfId="127" applyNumberFormat="1" applyFont="1" applyFill="1" applyBorder="1" applyAlignment="1">
      <alignment horizontal="left" vertical="center"/>
      <protection/>
    </xf>
    <xf numFmtId="209" fontId="16" fillId="0" borderId="11" xfId="127" applyNumberFormat="1" applyFont="1" applyFill="1" applyBorder="1" applyAlignment="1">
      <alignment vertical="center"/>
      <protection/>
    </xf>
    <xf numFmtId="209" fontId="16" fillId="0" borderId="0" xfId="127" applyNumberFormat="1" applyFont="1" applyFill="1" applyAlignment="1">
      <alignment horizontal="left" vertical="center"/>
      <protection/>
    </xf>
    <xf numFmtId="209" fontId="17" fillId="0" borderId="0" xfId="127" applyNumberFormat="1" applyFont="1" applyFill="1" applyBorder="1" applyAlignment="1">
      <alignment horizontal="left" vertical="center"/>
      <protection/>
    </xf>
    <xf numFmtId="209" fontId="17" fillId="0" borderId="0" xfId="127" applyNumberFormat="1" applyFont="1" applyFill="1" applyAlignment="1">
      <alignment horizontal="left" vertical="center"/>
      <protection/>
    </xf>
    <xf numFmtId="213" fontId="16" fillId="0" borderId="0" xfId="127" applyNumberFormat="1" applyFont="1" applyFill="1" applyBorder="1" applyAlignment="1" quotePrefix="1">
      <alignment horizontal="center"/>
      <protection/>
    </xf>
    <xf numFmtId="209" fontId="16" fillId="0" borderId="13" xfId="127" applyNumberFormat="1" applyFont="1" applyFill="1" applyBorder="1" applyAlignment="1">
      <alignment vertical="center"/>
      <protection/>
    </xf>
    <xf numFmtId="209" fontId="16" fillId="0" borderId="0" xfId="127" applyNumberFormat="1" applyFont="1" applyFill="1" applyBorder="1" applyAlignment="1">
      <alignment horizontal="right" vertical="center"/>
      <protection/>
    </xf>
    <xf numFmtId="39" fontId="3" fillId="0" borderId="0" xfId="0" applyNumberFormat="1" applyFont="1" applyFill="1" applyAlignment="1">
      <alignment horizontal="left"/>
    </xf>
    <xf numFmtId="0" fontId="8" fillId="0" borderId="0" xfId="110" applyFont="1" applyFill="1" applyAlignment="1">
      <alignment horizontal="center" vertical="center"/>
      <protection/>
    </xf>
    <xf numFmtId="0" fontId="8" fillId="0" borderId="0" xfId="110" applyFont="1" applyFill="1" applyAlignment="1">
      <alignment horizontal="center" vertical="center" textRotation="180"/>
      <protection/>
    </xf>
    <xf numFmtId="0" fontId="8" fillId="0" borderId="0" xfId="110" applyFont="1" applyFill="1" applyAlignment="1">
      <alignment vertical="center"/>
      <protection/>
    </xf>
    <xf numFmtId="0" fontId="9" fillId="0" borderId="0" xfId="110" applyFont="1" applyFill="1" applyAlignment="1">
      <alignment vertical="center"/>
      <protection/>
    </xf>
    <xf numFmtId="43" fontId="8" fillId="0" borderId="0" xfId="110" applyNumberFormat="1" applyFont="1" applyFill="1" applyAlignment="1">
      <alignment vertical="center"/>
      <protection/>
    </xf>
    <xf numFmtId="0" fontId="8" fillId="0" borderId="13" xfId="110" applyFont="1" applyFill="1" applyBorder="1" applyAlignment="1">
      <alignment horizontal="centerContinuous" vertical="center"/>
      <protection/>
    </xf>
    <xf numFmtId="0" fontId="8" fillId="0" borderId="13" xfId="110" applyFont="1" applyFill="1" applyBorder="1" applyAlignment="1">
      <alignment horizontal="center" vertical="center"/>
      <protection/>
    </xf>
    <xf numFmtId="0" fontId="8" fillId="0" borderId="0" xfId="110" applyFont="1" applyFill="1" applyBorder="1" applyAlignment="1">
      <alignment horizontal="centerContinuous" vertical="center"/>
      <protection/>
    </xf>
    <xf numFmtId="0" fontId="8" fillId="0" borderId="0" xfId="110" applyFont="1" applyFill="1" applyBorder="1" applyAlignment="1">
      <alignment horizontal="center" vertical="center"/>
      <protection/>
    </xf>
    <xf numFmtId="0" fontId="8" fillId="0" borderId="10" xfId="110" applyFont="1" applyFill="1" applyBorder="1" applyAlignment="1">
      <alignment horizontal="center" vertical="center"/>
      <protection/>
    </xf>
    <xf numFmtId="0" fontId="8" fillId="0" borderId="10" xfId="110" applyFont="1" applyFill="1" applyBorder="1" applyAlignment="1">
      <alignment horizontal="centerContinuous" vertical="center"/>
      <protection/>
    </xf>
    <xf numFmtId="0" fontId="8" fillId="0" borderId="0" xfId="110" applyFont="1" applyFill="1" applyBorder="1" applyAlignment="1">
      <alignment vertical="center"/>
      <protection/>
    </xf>
    <xf numFmtId="207" fontId="8" fillId="0" borderId="0" xfId="70" applyNumberFormat="1" applyFont="1" applyFill="1" applyBorder="1" applyAlignment="1">
      <alignment vertical="center"/>
    </xf>
    <xf numFmtId="43" fontId="8" fillId="0" borderId="0" xfId="70" applyNumberFormat="1" applyFont="1" applyFill="1" applyBorder="1" applyAlignment="1">
      <alignment vertical="center"/>
    </xf>
    <xf numFmtId="43" fontId="8" fillId="0" borderId="0" xfId="70" applyFont="1" applyFill="1" applyBorder="1" applyAlignment="1">
      <alignment vertical="center"/>
    </xf>
    <xf numFmtId="207" fontId="8" fillId="0" borderId="0" xfId="110" applyNumberFormat="1" applyFont="1" applyFill="1" applyBorder="1" applyAlignment="1">
      <alignment vertical="center"/>
      <protection/>
    </xf>
    <xf numFmtId="194" fontId="8" fillId="0" borderId="0" xfId="70" applyNumberFormat="1" applyFont="1" applyFill="1" applyBorder="1" applyAlignment="1">
      <alignment vertical="center"/>
    </xf>
    <xf numFmtId="43" fontId="8" fillId="0" borderId="13" xfId="110" applyNumberFormat="1" applyFont="1" applyFill="1" applyBorder="1" applyAlignment="1">
      <alignment vertical="center"/>
      <protection/>
    </xf>
    <xf numFmtId="43" fontId="8" fillId="0" borderId="0" xfId="110" applyNumberFormat="1" applyFont="1" applyFill="1" applyBorder="1" applyAlignment="1">
      <alignment vertical="center"/>
      <protection/>
    </xf>
    <xf numFmtId="209" fontId="8" fillId="0" borderId="0" xfId="129" applyNumberFormat="1" applyFont="1" applyFill="1" applyBorder="1" applyAlignment="1">
      <alignment vertical="center"/>
      <protection/>
    </xf>
    <xf numFmtId="208" fontId="8" fillId="0" borderId="0" xfId="110" applyNumberFormat="1" applyFont="1" applyFill="1" applyBorder="1" applyAlignment="1">
      <alignment vertical="center"/>
      <protection/>
    </xf>
    <xf numFmtId="43" fontId="8" fillId="0" borderId="11" xfId="110" applyNumberFormat="1" applyFont="1" applyFill="1" applyBorder="1" applyAlignment="1">
      <alignment vertical="center"/>
      <protection/>
    </xf>
    <xf numFmtId="43" fontId="8" fillId="0" borderId="0" xfId="110" applyNumberFormat="1" applyFont="1" applyFill="1" applyBorder="1" applyAlignment="1">
      <alignment horizontal="left" vertical="center"/>
      <protection/>
    </xf>
    <xf numFmtId="0" fontId="8" fillId="0" borderId="0" xfId="110" applyFont="1" applyFill="1" applyAlignment="1">
      <alignment horizontal="left" vertical="center" textRotation="180"/>
      <protection/>
    </xf>
    <xf numFmtId="0" fontId="8" fillId="0" borderId="0" xfId="110" applyFont="1" applyFill="1" applyAlignment="1">
      <alignment horizontal="left" vertical="center"/>
      <protection/>
    </xf>
    <xf numFmtId="204" fontId="8" fillId="0" borderId="0" xfId="110" applyNumberFormat="1" applyFont="1" applyFill="1" applyAlignment="1">
      <alignment vertical="center"/>
      <protection/>
    </xf>
    <xf numFmtId="0" fontId="8" fillId="0" borderId="0" xfId="110" applyNumberFormat="1" applyFont="1" applyFill="1" applyAlignment="1">
      <alignment vertical="center"/>
      <protection/>
    </xf>
    <xf numFmtId="209" fontId="8" fillId="0" borderId="0" xfId="87" applyNumberFormat="1" applyFont="1" applyFill="1" applyBorder="1" applyAlignment="1">
      <alignment/>
    </xf>
    <xf numFmtId="38" fontId="8" fillId="0" borderId="10" xfId="127" applyNumberFormat="1" applyFont="1" applyFill="1" applyBorder="1" applyAlignment="1">
      <alignment horizontal="center"/>
      <protection/>
    </xf>
    <xf numFmtId="39" fontId="8" fillId="0" borderId="0" xfId="127" applyNumberFormat="1" applyFont="1" applyFill="1" applyAlignment="1">
      <alignment horizontal="center"/>
      <protection/>
    </xf>
    <xf numFmtId="0" fontId="2" fillId="0" borderId="0" xfId="0" applyFont="1" applyFill="1" applyAlignment="1">
      <alignment/>
    </xf>
    <xf numFmtId="39" fontId="2" fillId="0" borderId="0" xfId="141" applyNumberFormat="1" applyFont="1" applyFill="1" applyBorder="1" applyAlignment="1" applyProtection="1">
      <alignment horizontal="left"/>
      <protection/>
    </xf>
    <xf numFmtId="39" fontId="2" fillId="0" borderId="0" xfId="141" applyNumberFormat="1" applyFont="1" applyFill="1" applyBorder="1" applyAlignment="1" applyProtection="1" quotePrefix="1">
      <alignment horizontal="centerContinuous"/>
      <protection/>
    </xf>
    <xf numFmtId="39" fontId="3" fillId="0" borderId="15" xfId="141" applyNumberFormat="1" applyFont="1" applyFill="1" applyBorder="1" applyAlignment="1" applyProtection="1" quotePrefix="1">
      <alignment horizontal="centerContinuous"/>
      <protection/>
    </xf>
    <xf numFmtId="39" fontId="3" fillId="0" borderId="0" xfId="141" applyNumberFormat="1" applyFont="1" applyFill="1" applyBorder="1" applyAlignment="1" applyProtection="1" quotePrefix="1">
      <alignment horizontal="centerContinuous"/>
      <protection/>
    </xf>
    <xf numFmtId="39" fontId="2" fillId="0" borderId="0" xfId="141" applyNumberFormat="1" applyFont="1" applyFill="1" applyBorder="1" applyAlignment="1" applyProtection="1">
      <alignment/>
      <protection/>
    </xf>
    <xf numFmtId="39" fontId="2" fillId="0" borderId="0" xfId="141" applyNumberFormat="1" applyFont="1" applyFill="1" applyBorder="1" applyAlignment="1" applyProtection="1" quotePrefix="1">
      <alignment/>
      <protection/>
    </xf>
    <xf numFmtId="39" fontId="3" fillId="0" borderId="0" xfId="141" applyNumberFormat="1" applyFont="1" applyFill="1" applyBorder="1" applyAlignment="1" applyProtection="1" quotePrefix="1">
      <alignment/>
      <protection/>
    </xf>
    <xf numFmtId="43" fontId="2" fillId="0" borderId="0" xfId="80" applyFont="1" applyFill="1" applyAlignment="1">
      <alignment/>
    </xf>
    <xf numFmtId="40" fontId="2" fillId="0" borderId="0" xfId="107" applyNumberFormat="1" applyFont="1" applyAlignment="1">
      <alignment/>
      <protection/>
    </xf>
    <xf numFmtId="0" fontId="2" fillId="0" borderId="0" xfId="107" applyNumberFormat="1" applyFont="1" applyAlignment="1">
      <alignment horizontal="centerContinuous"/>
      <protection/>
    </xf>
    <xf numFmtId="40" fontId="2" fillId="0" borderId="0" xfId="107" applyNumberFormat="1" applyFont="1" applyAlignment="1">
      <alignment horizontal="center"/>
      <protection/>
    </xf>
    <xf numFmtId="40" fontId="3" fillId="0" borderId="0" xfId="107" applyNumberFormat="1" applyFont="1" applyAlignment="1">
      <alignment/>
      <protection/>
    </xf>
    <xf numFmtId="40" fontId="2" fillId="0" borderId="0" xfId="67" applyNumberFormat="1" applyFont="1" applyAlignment="1">
      <alignment/>
    </xf>
    <xf numFmtId="0" fontId="2" fillId="0" borderId="0" xfId="107" applyNumberFormat="1" applyFont="1" applyAlignment="1">
      <alignment/>
      <protection/>
    </xf>
    <xf numFmtId="40" fontId="2" fillId="0" borderId="10" xfId="67" applyNumberFormat="1" applyFont="1" applyBorder="1" applyAlignment="1" quotePrefix="1">
      <alignment horizontal="centerContinuous"/>
    </xf>
    <xf numFmtId="40" fontId="2" fillId="0" borderId="10" xfId="67" applyNumberFormat="1" applyFont="1" applyBorder="1" applyAlignment="1" quotePrefix="1">
      <alignment horizontal="center"/>
    </xf>
    <xf numFmtId="40" fontId="2" fillId="0" borderId="10" xfId="67" applyNumberFormat="1" applyFont="1" applyBorder="1" applyAlignment="1">
      <alignment horizontal="centerContinuous"/>
    </xf>
    <xf numFmtId="40" fontId="2" fillId="0" borderId="15" xfId="67" applyNumberFormat="1" applyFont="1" applyBorder="1" applyAlignment="1">
      <alignment horizontal="center"/>
    </xf>
    <xf numFmtId="206" fontId="6" fillId="0" borderId="0" xfId="67" applyNumberFormat="1" applyFont="1" applyAlignment="1">
      <alignment/>
    </xf>
    <xf numFmtId="206" fontId="6" fillId="0" borderId="0" xfId="107" applyNumberFormat="1" applyFont="1" applyAlignment="1">
      <alignment/>
      <protection/>
    </xf>
    <xf numFmtId="206" fontId="6" fillId="0" borderId="10" xfId="67" applyNumberFormat="1" applyFont="1" applyBorder="1" applyAlignment="1">
      <alignment/>
    </xf>
    <xf numFmtId="206" fontId="6" fillId="0" borderId="13" xfId="67" applyNumberFormat="1" applyFont="1" applyBorder="1" applyAlignment="1">
      <alignment/>
    </xf>
    <xf numFmtId="208" fontId="6" fillId="0" borderId="0" xfId="67" applyNumberFormat="1" applyFont="1" applyAlignment="1">
      <alignment/>
    </xf>
    <xf numFmtId="206" fontId="6" fillId="0" borderId="15" xfId="67" applyNumberFormat="1" applyFont="1" applyBorder="1" applyAlignment="1">
      <alignment/>
    </xf>
    <xf numFmtId="40" fontId="7" fillId="0" borderId="0" xfId="67" applyNumberFormat="1" applyFont="1" applyAlignment="1">
      <alignment/>
    </xf>
    <xf numFmtId="40" fontId="7" fillId="0" borderId="0" xfId="107" applyNumberFormat="1" applyFont="1" applyAlignment="1">
      <alignment/>
      <protection/>
    </xf>
    <xf numFmtId="0" fontId="7" fillId="0" borderId="0" xfId="107" applyNumberFormat="1" applyFont="1" applyAlignment="1">
      <alignment/>
      <protection/>
    </xf>
    <xf numFmtId="40" fontId="2" fillId="0" borderId="0" xfId="67" applyNumberFormat="1" applyFont="1" applyAlignment="1" applyProtection="1" quotePrefix="1">
      <alignment/>
      <protection/>
    </xf>
    <xf numFmtId="0" fontId="2" fillId="0" borderId="0" xfId="67" applyNumberFormat="1" applyFont="1" applyAlignment="1" applyProtection="1" quotePrefix="1">
      <alignment/>
      <protection/>
    </xf>
    <xf numFmtId="206" fontId="6" fillId="0" borderId="0" xfId="67" applyNumberFormat="1" applyFont="1" applyBorder="1" applyAlignment="1">
      <alignment/>
    </xf>
    <xf numFmtId="208" fontId="6" fillId="0" borderId="10" xfId="67" applyNumberFormat="1" applyFont="1" applyBorder="1" applyAlignment="1">
      <alignment/>
    </xf>
    <xf numFmtId="208" fontId="6" fillId="0" borderId="0" xfId="107" applyNumberFormat="1" applyFont="1" applyBorder="1" applyAlignment="1">
      <alignment/>
      <protection/>
    </xf>
    <xf numFmtId="206" fontId="2" fillId="0" borderId="0" xfId="67" applyNumberFormat="1" applyFont="1" applyAlignment="1">
      <alignment/>
    </xf>
    <xf numFmtId="206" fontId="2" fillId="0" borderId="0" xfId="107" applyNumberFormat="1" applyFont="1">
      <alignment/>
      <protection/>
    </xf>
    <xf numFmtId="206" fontId="6" fillId="0" borderId="14" xfId="67" applyNumberFormat="1" applyFont="1" applyBorder="1" applyAlignment="1">
      <alignment/>
    </xf>
    <xf numFmtId="0" fontId="2" fillId="0" borderId="0" xfId="107" applyFont="1">
      <alignment/>
      <protection/>
    </xf>
    <xf numFmtId="43" fontId="2" fillId="0" borderId="0" xfId="67" applyFont="1" applyAlignment="1">
      <alignment/>
    </xf>
    <xf numFmtId="2" fontId="2" fillId="0" borderId="0" xfId="107" applyNumberFormat="1" applyFont="1">
      <alignment/>
      <protection/>
    </xf>
    <xf numFmtId="43" fontId="2" fillId="0" borderId="0" xfId="107" applyNumberFormat="1" applyFont="1">
      <alignment/>
      <protection/>
    </xf>
    <xf numFmtId="200" fontId="2" fillId="0" borderId="0" xfId="107" applyNumberFormat="1" applyFont="1" applyAlignment="1">
      <alignment/>
      <protection/>
    </xf>
    <xf numFmtId="204" fontId="2" fillId="0" borderId="0" xfId="107" applyNumberFormat="1" applyFont="1">
      <alignment/>
      <protection/>
    </xf>
    <xf numFmtId="39" fontId="2" fillId="0" borderId="0" xfId="107" applyNumberFormat="1" applyFont="1" applyFill="1" applyAlignment="1">
      <alignment horizontal="centerContinuous"/>
      <protection/>
    </xf>
    <xf numFmtId="39" fontId="2" fillId="0" borderId="0" xfId="107" applyNumberFormat="1" applyFont="1" applyFill="1">
      <alignment/>
      <protection/>
    </xf>
    <xf numFmtId="39" fontId="3" fillId="0" borderId="0" xfId="107" applyNumberFormat="1" applyFont="1" applyFill="1">
      <alignment/>
      <protection/>
    </xf>
    <xf numFmtId="39" fontId="2" fillId="0" borderId="0" xfId="107" applyNumberFormat="1" applyFont="1" applyFill="1" applyAlignment="1">
      <alignment horizontal="right"/>
      <protection/>
    </xf>
    <xf numFmtId="39" fontId="2" fillId="0" borderId="10" xfId="107" applyNumberFormat="1" applyFont="1" applyFill="1" applyBorder="1" applyAlignment="1">
      <alignment horizontal="centerContinuous"/>
      <protection/>
    </xf>
    <xf numFmtId="39" fontId="2" fillId="0" borderId="10" xfId="107" applyNumberFormat="1" applyFont="1" applyFill="1" applyBorder="1" applyAlignment="1" quotePrefix="1">
      <alignment horizontal="center"/>
      <protection/>
    </xf>
    <xf numFmtId="39" fontId="2" fillId="0" borderId="0" xfId="107" applyNumberFormat="1" applyFont="1" applyFill="1" applyAlignment="1">
      <alignment horizontal="center"/>
      <protection/>
    </xf>
    <xf numFmtId="210" fontId="2" fillId="0" borderId="0" xfId="107" applyNumberFormat="1" applyFont="1" applyFill="1">
      <alignment/>
      <protection/>
    </xf>
    <xf numFmtId="210" fontId="2" fillId="0" borderId="10" xfId="107" applyNumberFormat="1" applyFont="1" applyFill="1" applyBorder="1">
      <alignment/>
      <protection/>
    </xf>
    <xf numFmtId="210" fontId="2" fillId="0" borderId="0" xfId="107" applyNumberFormat="1" applyFont="1" applyFill="1" applyBorder="1">
      <alignment/>
      <protection/>
    </xf>
    <xf numFmtId="37" fontId="2" fillId="0" borderId="0" xfId="107" applyNumberFormat="1" applyFont="1" applyFill="1">
      <alignment/>
      <protection/>
    </xf>
    <xf numFmtId="39" fontId="2" fillId="0" borderId="0" xfId="107" applyNumberFormat="1" applyFont="1" applyFill="1" applyBorder="1">
      <alignment/>
      <protection/>
    </xf>
    <xf numFmtId="43" fontId="2" fillId="0" borderId="0" xfId="70" applyFont="1" applyFill="1" applyAlignment="1">
      <alignment horizontal="center"/>
    </xf>
    <xf numFmtId="0" fontId="8" fillId="0" borderId="10" xfId="110" applyFont="1" applyFill="1" applyBorder="1" applyAlignment="1">
      <alignment vertical="center"/>
      <protection/>
    </xf>
    <xf numFmtId="209" fontId="8" fillId="0" borderId="0" xfId="88" applyNumberFormat="1" applyFont="1" applyFill="1" applyBorder="1" applyAlignment="1">
      <alignment horizontal="right"/>
    </xf>
    <xf numFmtId="39" fontId="3" fillId="0" borderId="0" xfId="0" applyNumberFormat="1" applyFont="1" applyFill="1" applyAlignment="1">
      <alignment/>
    </xf>
    <xf numFmtId="39" fontId="2" fillId="0" borderId="0" xfId="42" applyNumberFormat="1" applyFont="1" applyFill="1" applyAlignment="1" applyProtection="1" quotePrefix="1">
      <alignment/>
      <protection/>
    </xf>
    <xf numFmtId="39" fontId="4" fillId="0" borderId="0" xfId="0" applyNumberFormat="1" applyFont="1" applyFill="1" applyAlignment="1">
      <alignment/>
    </xf>
    <xf numFmtId="209" fontId="2" fillId="0" borderId="0" xfId="0" applyNumberFormat="1" applyFont="1" applyFill="1" applyAlignment="1">
      <alignment/>
    </xf>
    <xf numFmtId="39" fontId="2" fillId="0" borderId="0" xfId="80" applyNumberFormat="1" applyFont="1" applyFill="1" applyAlignment="1">
      <alignment/>
    </xf>
    <xf numFmtId="209" fontId="2" fillId="0" borderId="0" xfId="0" applyNumberFormat="1" applyFont="1" applyFill="1" applyBorder="1" applyAlignment="1">
      <alignment/>
    </xf>
    <xf numFmtId="0" fontId="8" fillId="0" borderId="0" xfId="110" applyFont="1" applyFill="1" applyBorder="1" applyAlignment="1">
      <alignment horizontal="center"/>
      <protection/>
    </xf>
    <xf numFmtId="0" fontId="8" fillId="0" borderId="0" xfId="110" applyFont="1" applyFill="1">
      <alignment/>
      <protection/>
    </xf>
    <xf numFmtId="40" fontId="2" fillId="0" borderId="0" xfId="107" applyNumberFormat="1" applyFont="1" applyFill="1" applyAlignment="1" quotePrefix="1">
      <alignment horizontal="center"/>
      <protection/>
    </xf>
    <xf numFmtId="43" fontId="8" fillId="0" borderId="0" xfId="52" applyFont="1" applyFill="1" applyBorder="1" applyAlignment="1" quotePrefix="1">
      <alignment wrapText="1"/>
    </xf>
    <xf numFmtId="40" fontId="8" fillId="0" borderId="0" xfId="107" applyNumberFormat="1" applyFont="1" applyFill="1">
      <alignment/>
      <protection/>
    </xf>
    <xf numFmtId="40" fontId="15" fillId="0" borderId="0" xfId="107" applyNumberFormat="1" applyFont="1" applyFill="1">
      <alignment/>
      <protection/>
    </xf>
    <xf numFmtId="43" fontId="8" fillId="0" borderId="0" xfId="52" applyFont="1" applyFill="1" applyBorder="1" applyAlignment="1">
      <alignment horizontal="center"/>
    </xf>
    <xf numFmtId="209" fontId="8" fillId="0" borderId="0" xfId="107" applyNumberFormat="1" applyFont="1" applyFill="1">
      <alignment/>
      <protection/>
    </xf>
    <xf numFmtId="209" fontId="8" fillId="0" borderId="0" xfId="107" applyNumberFormat="1" applyFont="1" applyFill="1" applyAlignment="1">
      <alignment/>
      <protection/>
    </xf>
    <xf numFmtId="209" fontId="9" fillId="0" borderId="0" xfId="107" applyNumberFormat="1" applyFont="1" applyFill="1" applyAlignment="1">
      <alignment horizontal="center"/>
      <protection/>
    </xf>
    <xf numFmtId="209" fontId="9" fillId="0" borderId="0" xfId="107" applyNumberFormat="1" applyFont="1" applyFill="1" applyBorder="1">
      <alignment/>
      <protection/>
    </xf>
    <xf numFmtId="39" fontId="2" fillId="0" borderId="0" xfId="52" applyNumberFormat="1" applyFont="1" applyAlignment="1">
      <alignment horizontal="right"/>
    </xf>
    <xf numFmtId="40" fontId="2" fillId="0" borderId="0" xfId="0" applyNumberFormat="1" applyFont="1" applyFill="1" applyBorder="1" applyAlignment="1">
      <alignment/>
    </xf>
    <xf numFmtId="43" fontId="2" fillId="0" borderId="0" xfId="80" applyFont="1" applyFill="1" applyBorder="1" applyAlignment="1">
      <alignment/>
    </xf>
    <xf numFmtId="0" fontId="2" fillId="0" borderId="0" xfId="0" applyFont="1" applyFill="1" applyAlignment="1">
      <alignment horizontal="left"/>
    </xf>
    <xf numFmtId="39" fontId="18" fillId="0" borderId="0" xfId="0" applyNumberFormat="1" applyFont="1" applyFill="1" applyAlignment="1">
      <alignment/>
    </xf>
    <xf numFmtId="205" fontId="2" fillId="0" borderId="0" xfId="0" applyNumberFormat="1" applyFont="1" applyFill="1" applyAlignment="1">
      <alignment horizontal="left"/>
    </xf>
    <xf numFmtId="205" fontId="2" fillId="0" borderId="0" xfId="0" applyNumberFormat="1" applyFont="1" applyFill="1" applyAlignment="1">
      <alignment/>
    </xf>
    <xf numFmtId="39" fontId="2" fillId="0" borderId="15" xfId="141" applyNumberFormat="1" applyFont="1" applyFill="1" applyBorder="1" applyAlignment="1" applyProtection="1" quotePrefix="1">
      <alignment/>
      <protection/>
    </xf>
    <xf numFmtId="212" fontId="3" fillId="0" borderId="0" xfId="0" applyNumberFormat="1" applyFont="1" applyFill="1" applyAlignment="1">
      <alignment/>
    </xf>
    <xf numFmtId="212" fontId="2" fillId="0" borderId="0" xfId="42" applyNumberFormat="1" applyFont="1" applyFill="1" applyAlignment="1">
      <alignment/>
    </xf>
    <xf numFmtId="212" fontId="2" fillId="0" borderId="0" xfId="141" applyNumberFormat="1" applyFont="1" applyFill="1" applyAlignment="1" applyProtection="1">
      <alignment/>
      <protection/>
    </xf>
    <xf numFmtId="49" fontId="2" fillId="0" borderId="0" xfId="0" applyNumberFormat="1" applyFont="1" applyFill="1" applyAlignment="1">
      <alignment/>
    </xf>
    <xf numFmtId="205" fontId="2" fillId="0" borderId="0" xfId="0" applyNumberFormat="1" applyFont="1" applyAlignment="1">
      <alignment/>
    </xf>
    <xf numFmtId="205" fontId="2" fillId="0" borderId="0" xfId="0" applyNumberFormat="1" applyFont="1" applyAlignment="1">
      <alignment horizontal="left"/>
    </xf>
    <xf numFmtId="205" fontId="5" fillId="0" borderId="0" xfId="0" applyNumberFormat="1" applyFont="1" applyFill="1" applyAlignment="1">
      <alignment/>
    </xf>
    <xf numFmtId="0" fontId="16" fillId="0" borderId="0" xfId="106" applyFont="1">
      <alignment/>
      <protection/>
    </xf>
    <xf numFmtId="0" fontId="17" fillId="0" borderId="0" xfId="106" applyFont="1">
      <alignment/>
      <protection/>
    </xf>
    <xf numFmtId="39" fontId="2" fillId="0" borderId="11" xfId="0" applyNumberFormat="1" applyFont="1" applyFill="1" applyBorder="1" applyAlignment="1">
      <alignment/>
    </xf>
    <xf numFmtId="39" fontId="16" fillId="0" borderId="0" xfId="0" applyNumberFormat="1" applyFont="1" applyFill="1" applyAlignment="1">
      <alignment/>
    </xf>
    <xf numFmtId="212" fontId="16" fillId="0" borderId="0" xfId="0" applyNumberFormat="1" applyFont="1" applyFill="1" applyAlignment="1">
      <alignment/>
    </xf>
    <xf numFmtId="212" fontId="16" fillId="0" borderId="0" xfId="141" applyNumberFormat="1" applyFont="1" applyFill="1" applyAlignment="1" applyProtection="1">
      <alignment horizontal="left"/>
      <protection/>
    </xf>
    <xf numFmtId="212" fontId="16" fillId="0" borderId="0" xfId="0" applyNumberFormat="1" applyFont="1" applyFill="1" applyAlignment="1">
      <alignment horizontal="center"/>
    </xf>
    <xf numFmtId="39" fontId="17" fillId="0" borderId="0" xfId="141" applyNumberFormat="1" applyFont="1" applyFill="1" applyAlignment="1" applyProtection="1">
      <alignment/>
      <protection/>
    </xf>
    <xf numFmtId="39" fontId="3" fillId="0" borderId="0" xfId="0" applyNumberFormat="1" applyFont="1" applyAlignment="1">
      <alignment horizontal="right"/>
    </xf>
    <xf numFmtId="39" fontId="3" fillId="0" borderId="0" xfId="0" applyNumberFormat="1" applyFont="1" applyFill="1" applyAlignment="1">
      <alignment horizontal="right"/>
    </xf>
    <xf numFmtId="39" fontId="2" fillId="0" borderId="0" xfId="141" applyNumberFormat="1" applyFont="1" applyFill="1" applyBorder="1" applyAlignment="1" applyProtection="1" quotePrefix="1">
      <alignment horizontal="center"/>
      <protection/>
    </xf>
    <xf numFmtId="39" fontId="3" fillId="0" borderId="15" xfId="141" applyNumberFormat="1" applyFont="1" applyFill="1" applyBorder="1" applyAlignment="1" applyProtection="1">
      <alignment horizontal="center"/>
      <protection/>
    </xf>
    <xf numFmtId="39" fontId="3" fillId="0" borderId="0" xfId="141" applyNumberFormat="1" applyFont="1" applyFill="1" applyBorder="1" applyAlignment="1" applyProtection="1">
      <alignment horizontal="center"/>
      <protection/>
    </xf>
    <xf numFmtId="39" fontId="2" fillId="0" borderId="14" xfId="141" applyNumberFormat="1" applyFont="1" applyFill="1" applyBorder="1" applyAlignment="1" applyProtection="1" quotePrefix="1">
      <alignment/>
      <protection/>
    </xf>
    <xf numFmtId="39" fontId="2" fillId="0" borderId="0" xfId="42" applyNumberFormat="1" applyFont="1" applyFill="1" applyAlignment="1" applyProtection="1" quotePrefix="1">
      <alignment horizontal="center"/>
      <protection/>
    </xf>
    <xf numFmtId="39" fontId="2" fillId="0" borderId="0" xfId="42" applyNumberFormat="1" applyFont="1" applyFill="1" applyAlignment="1">
      <alignment horizontal="center"/>
    </xf>
    <xf numFmtId="39" fontId="2" fillId="0" borderId="0" xfId="42" applyNumberFormat="1" applyFont="1" applyFill="1" applyBorder="1" applyAlignment="1" applyProtection="1" quotePrefix="1">
      <alignment horizontal="center"/>
      <protection/>
    </xf>
    <xf numFmtId="39" fontId="16" fillId="0" borderId="0" xfId="106" applyNumberFormat="1" applyFont="1">
      <alignment/>
      <protection/>
    </xf>
    <xf numFmtId="39" fontId="8" fillId="0" borderId="0" xfId="0" applyNumberFormat="1" applyFont="1" applyFill="1" applyAlignment="1">
      <alignment horizontal="center"/>
    </xf>
    <xf numFmtId="39" fontId="8" fillId="0" borderId="0" xfId="0" applyNumberFormat="1" applyFont="1" applyAlignment="1">
      <alignment horizontal="center"/>
    </xf>
    <xf numFmtId="39" fontId="16" fillId="0" borderId="0" xfId="56" applyNumberFormat="1" applyFont="1" applyFill="1" applyAlignment="1">
      <alignment/>
    </xf>
    <xf numFmtId="39" fontId="16" fillId="0" borderId="0" xfId="141" applyNumberFormat="1" applyFont="1" applyFill="1" applyAlignment="1">
      <alignment/>
      <protection/>
    </xf>
    <xf numFmtId="39" fontId="2" fillId="0" borderId="0" xfId="42" applyNumberFormat="1" applyFont="1" applyAlignment="1">
      <alignment/>
    </xf>
    <xf numFmtId="39" fontId="2" fillId="0" borderId="11" xfId="42" applyNumberFormat="1" applyFont="1" applyBorder="1" applyAlignment="1">
      <alignment/>
    </xf>
    <xf numFmtId="39" fontId="2" fillId="0" borderId="0" xfId="42" applyNumberFormat="1" applyFont="1" applyFill="1" applyAlignment="1">
      <alignment/>
    </xf>
    <xf numFmtId="39" fontId="3" fillId="0" borderId="0" xfId="0" applyNumberFormat="1" applyFont="1" applyFill="1" applyAlignment="1" quotePrefix="1">
      <alignment horizontal="center"/>
    </xf>
    <xf numFmtId="39" fontId="2" fillId="0" borderId="0" xfId="80" applyNumberFormat="1" applyFont="1" applyFill="1" applyBorder="1" applyAlignment="1" applyProtection="1" quotePrefix="1">
      <alignment/>
      <protection/>
    </xf>
    <xf numFmtId="39" fontId="2" fillId="0" borderId="15" xfId="0" applyNumberFormat="1" applyFont="1" applyFill="1" applyBorder="1" applyAlignment="1">
      <alignment/>
    </xf>
    <xf numFmtId="39" fontId="2" fillId="0" borderId="0" xfId="141" applyNumberFormat="1" applyFont="1" applyFill="1" applyBorder="1" applyAlignment="1" applyProtection="1">
      <alignment horizontal="center"/>
      <protection/>
    </xf>
    <xf numFmtId="39" fontId="2" fillId="0" borderId="0" xfId="52" applyNumberFormat="1" applyFont="1" applyAlignment="1">
      <alignment/>
    </xf>
    <xf numFmtId="39" fontId="2" fillId="0" borderId="0" xfId="52" applyNumberFormat="1" applyFont="1" applyFill="1" applyAlignment="1">
      <alignment/>
    </xf>
    <xf numFmtId="39" fontId="2" fillId="0" borderId="0" xfId="52" applyNumberFormat="1" applyFont="1" applyFill="1" applyAlignment="1">
      <alignment/>
    </xf>
    <xf numFmtId="0" fontId="2" fillId="0" borderId="0" xfId="0" applyFont="1" applyFill="1" applyAlignment="1" quotePrefix="1">
      <alignment horizontal="center"/>
    </xf>
    <xf numFmtId="39" fontId="16" fillId="0" borderId="0" xfId="141" applyNumberFormat="1" applyFont="1" applyFill="1" applyAlignment="1" applyProtection="1">
      <alignment/>
      <protection/>
    </xf>
    <xf numFmtId="16" fontId="8" fillId="0" borderId="0" xfId="107" applyNumberFormat="1" applyFont="1" applyFill="1" applyBorder="1" applyAlignment="1" quotePrefix="1">
      <alignment horizontal="center"/>
      <protection/>
    </xf>
    <xf numFmtId="0" fontId="8" fillId="0" borderId="0" xfId="107" applyFont="1" applyFill="1" applyBorder="1" applyAlignment="1">
      <alignment horizontal="center"/>
      <protection/>
    </xf>
    <xf numFmtId="0" fontId="8" fillId="0" borderId="10" xfId="121" applyFont="1" applyFill="1" applyBorder="1" applyAlignment="1">
      <alignment horizontal="center" vertical="center"/>
      <protection/>
    </xf>
    <xf numFmtId="0" fontId="8" fillId="0" borderId="0" xfId="121" applyFont="1" applyFill="1" applyBorder="1" applyAlignment="1">
      <alignment horizontal="center" vertical="center"/>
      <protection/>
    </xf>
    <xf numFmtId="43" fontId="8" fillId="0" borderId="0" xfId="70" applyNumberFormat="1" applyFont="1" applyFill="1" applyBorder="1" applyAlignment="1">
      <alignment horizontal="center" vertical="center"/>
    </xf>
    <xf numFmtId="43" fontId="8" fillId="0" borderId="0" xfId="52" applyFont="1" applyFill="1" applyAlignment="1">
      <alignment vertical="center"/>
    </xf>
    <xf numFmtId="39" fontId="8" fillId="0" borderId="0" xfId="121" applyNumberFormat="1" applyFont="1" applyFill="1">
      <alignment/>
      <protection/>
    </xf>
    <xf numFmtId="0" fontId="8" fillId="0" borderId="0" xfId="121" applyFont="1" applyFill="1">
      <alignment/>
      <protection/>
    </xf>
    <xf numFmtId="0" fontId="5" fillId="0" borderId="0" xfId="130" applyFont="1" applyFill="1">
      <alignment/>
      <protection/>
    </xf>
    <xf numFmtId="40" fontId="3" fillId="0" borderId="0" xfId="130" applyNumberFormat="1" applyFont="1" applyFill="1" applyAlignment="1">
      <alignment/>
      <protection/>
    </xf>
    <xf numFmtId="0" fontId="2" fillId="0" borderId="0" xfId="130" applyFont="1" applyFill="1">
      <alignment/>
      <protection/>
    </xf>
    <xf numFmtId="43" fontId="2" fillId="0" borderId="0" xfId="130" applyNumberFormat="1" applyFont="1" applyFill="1">
      <alignment/>
      <protection/>
    </xf>
    <xf numFmtId="215" fontId="2" fillId="0" borderId="0" xfId="130" applyNumberFormat="1" applyFont="1" applyFill="1">
      <alignment/>
      <protection/>
    </xf>
    <xf numFmtId="0" fontId="5" fillId="0" borderId="0" xfId="130" applyFont="1" applyFill="1" applyAlignment="1" quotePrefix="1">
      <alignment horizontal="center" vertical="center" textRotation="180"/>
      <protection/>
    </xf>
    <xf numFmtId="40" fontId="2" fillId="0" borderId="0" xfId="130" applyNumberFormat="1" applyFont="1" applyFill="1" applyAlignment="1">
      <alignment/>
      <protection/>
    </xf>
    <xf numFmtId="0" fontId="2" fillId="0" borderId="0" xfId="130" applyFont="1" applyFill="1" applyAlignment="1">
      <alignment horizontal="right"/>
      <protection/>
    </xf>
    <xf numFmtId="0" fontId="2" fillId="0" borderId="0" xfId="130" applyFont="1" applyFill="1" applyAlignment="1">
      <alignment horizontal="center"/>
      <protection/>
    </xf>
    <xf numFmtId="40" fontId="2" fillId="0" borderId="13" xfId="130" applyNumberFormat="1" applyFont="1" applyFill="1" applyBorder="1" applyAlignment="1">
      <alignment horizontal="center"/>
      <protection/>
    </xf>
    <xf numFmtId="0" fontId="2" fillId="0" borderId="10" xfId="130" applyFont="1" applyFill="1" applyBorder="1" applyAlignment="1">
      <alignment horizontal="center"/>
      <protection/>
    </xf>
    <xf numFmtId="201" fontId="2" fillId="0" borderId="0" xfId="130" applyNumberFormat="1" applyFont="1" applyFill="1">
      <alignment/>
      <protection/>
    </xf>
    <xf numFmtId="216" fontId="2" fillId="0" borderId="0" xfId="130" applyNumberFormat="1" applyFont="1" applyFill="1">
      <alignment/>
      <protection/>
    </xf>
    <xf numFmtId="216" fontId="5" fillId="0" borderId="0" xfId="130" applyNumberFormat="1" applyFont="1" applyFill="1" applyAlignment="1" quotePrefix="1">
      <alignment horizontal="center" vertical="center" textRotation="180"/>
      <protection/>
    </xf>
    <xf numFmtId="216" fontId="5" fillId="0" borderId="0" xfId="130" applyNumberFormat="1" applyFont="1" applyFill="1">
      <alignment/>
      <protection/>
    </xf>
    <xf numFmtId="208" fontId="2" fillId="0" borderId="0" xfId="130" applyNumberFormat="1" applyFont="1" applyFill="1">
      <alignment/>
      <protection/>
    </xf>
    <xf numFmtId="208" fontId="5" fillId="0" borderId="0" xfId="130" applyNumberFormat="1" applyFont="1" applyFill="1" applyAlignment="1" quotePrefix="1">
      <alignment horizontal="center" vertical="center" textRotation="180"/>
      <protection/>
    </xf>
    <xf numFmtId="208" fontId="5" fillId="0" borderId="0" xfId="130" applyNumberFormat="1" applyFont="1" applyFill="1">
      <alignment/>
      <protection/>
    </xf>
    <xf numFmtId="204" fontId="2" fillId="0" borderId="15" xfId="130" applyNumberFormat="1" applyFont="1" applyFill="1" applyBorder="1">
      <alignment/>
      <protection/>
    </xf>
    <xf numFmtId="204" fontId="2" fillId="0" borderId="0" xfId="130" applyNumberFormat="1" applyFont="1" applyFill="1">
      <alignment/>
      <protection/>
    </xf>
    <xf numFmtId="43" fontId="2" fillId="0" borderId="0" xfId="45" applyFont="1" applyFill="1" applyAlignment="1">
      <alignment/>
    </xf>
    <xf numFmtId="43" fontId="5" fillId="0" borderId="0" xfId="130" applyNumberFormat="1" applyFont="1" applyFill="1">
      <alignment/>
      <protection/>
    </xf>
    <xf numFmtId="204" fontId="2" fillId="0" borderId="14" xfId="130" applyNumberFormat="1" applyFont="1" applyFill="1" applyBorder="1">
      <alignment/>
      <protection/>
    </xf>
    <xf numFmtId="43" fontId="2" fillId="0" borderId="14" xfId="45" applyFont="1" applyFill="1" applyBorder="1" applyAlignment="1">
      <alignment/>
    </xf>
    <xf numFmtId="40" fontId="2" fillId="0" borderId="0" xfId="130" applyNumberFormat="1" applyFont="1" applyFill="1">
      <alignment/>
      <protection/>
    </xf>
    <xf numFmtId="201" fontId="5" fillId="0" borderId="0" xfId="130" applyNumberFormat="1" applyFont="1" applyFill="1">
      <alignment/>
      <protection/>
    </xf>
    <xf numFmtId="37" fontId="5" fillId="0" borderId="0" xfId="141" applyNumberFormat="1" applyFont="1" applyFill="1" applyAlignment="1" applyProtection="1">
      <alignment/>
      <protection/>
    </xf>
    <xf numFmtId="203" fontId="5" fillId="0" borderId="0" xfId="130" applyNumberFormat="1" applyFont="1" applyFill="1">
      <alignment/>
      <protection/>
    </xf>
    <xf numFmtId="40" fontId="2" fillId="0" borderId="0" xfId="0" applyNumberFormat="1" applyFont="1" applyFill="1" applyAlignment="1">
      <alignment vertical="center"/>
    </xf>
    <xf numFmtId="43" fontId="2" fillId="0" borderId="0" xfId="80" applyFont="1" applyFill="1" applyAlignment="1">
      <alignment vertical="center"/>
    </xf>
    <xf numFmtId="43" fontId="2" fillId="0" borderId="0" xfId="80" applyFont="1" applyFill="1" applyAlignment="1">
      <alignment horizontal="right" vertical="top"/>
    </xf>
    <xf numFmtId="39" fontId="16" fillId="0" borderId="0" xfId="141" applyNumberFormat="1" applyFont="1" applyFill="1">
      <alignment/>
      <protection/>
    </xf>
    <xf numFmtId="39" fontId="17" fillId="0" borderId="0" xfId="0" applyNumberFormat="1" applyFont="1" applyAlignment="1">
      <alignment horizontal="center"/>
    </xf>
    <xf numFmtId="39" fontId="17" fillId="0" borderId="0" xfId="0" applyNumberFormat="1" applyFont="1" applyAlignment="1" quotePrefix="1">
      <alignment horizontal="center"/>
    </xf>
    <xf numFmtId="39" fontId="16" fillId="0" borderId="0" xfId="91" applyNumberFormat="1" applyFont="1" applyFill="1" applyAlignment="1">
      <alignment horizontal="center"/>
    </xf>
    <xf numFmtId="39" fontId="16" fillId="0" borderId="11" xfId="42" applyNumberFormat="1" applyFont="1" applyFill="1" applyBorder="1" applyAlignment="1">
      <alignment/>
    </xf>
    <xf numFmtId="39" fontId="16" fillId="0" borderId="0" xfId="0" applyNumberFormat="1" applyFont="1" applyFill="1" applyBorder="1" applyAlignment="1">
      <alignment/>
    </xf>
    <xf numFmtId="39" fontId="16" fillId="0" borderId="0" xfId="67" applyNumberFormat="1" applyFont="1" applyFill="1" applyAlignment="1">
      <alignment/>
    </xf>
    <xf numFmtId="212" fontId="16" fillId="0" borderId="0" xfId="141" applyNumberFormat="1" applyFont="1" applyAlignment="1" applyProtection="1">
      <alignment/>
      <protection/>
    </xf>
    <xf numFmtId="212" fontId="16" fillId="0" borderId="0" xfId="0" applyNumberFormat="1" applyFont="1" applyFill="1" applyAlignment="1">
      <alignment/>
    </xf>
    <xf numFmtId="212" fontId="16" fillId="0" borderId="0" xfId="56" applyNumberFormat="1" applyFont="1" applyFill="1" applyAlignment="1">
      <alignment/>
    </xf>
    <xf numFmtId="212" fontId="16" fillId="0" borderId="0" xfId="141" applyNumberFormat="1" applyFont="1" applyFill="1" applyAlignment="1">
      <alignment/>
      <protection/>
    </xf>
    <xf numFmtId="39" fontId="17" fillId="0" borderId="0" xfId="0" applyNumberFormat="1" applyFont="1" applyFill="1" applyAlignment="1">
      <alignment horizontal="center"/>
    </xf>
    <xf numFmtId="212" fontId="17" fillId="0" borderId="0" xfId="0" applyNumberFormat="1" applyFont="1" applyFill="1" applyAlignment="1">
      <alignment horizontal="left"/>
    </xf>
    <xf numFmtId="39" fontId="17" fillId="0" borderId="0" xfId="0" applyNumberFormat="1" applyFont="1" applyFill="1" applyAlignment="1">
      <alignment horizontal="right"/>
    </xf>
    <xf numFmtId="212" fontId="17" fillId="0" borderId="0" xfId="0" applyNumberFormat="1" applyFont="1" applyFill="1" applyAlignment="1">
      <alignment horizontal="center"/>
    </xf>
    <xf numFmtId="39" fontId="17" fillId="0" borderId="10" xfId="0" applyNumberFormat="1" applyFont="1" applyFill="1" applyBorder="1" applyAlignment="1">
      <alignment horizontal="center"/>
    </xf>
    <xf numFmtId="212" fontId="17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217" fontId="2" fillId="0" borderId="0" xfId="141" applyNumberFormat="1" applyFont="1" applyFill="1" applyBorder="1" applyAlignment="1" applyProtection="1" quotePrefix="1">
      <alignment/>
      <protection/>
    </xf>
    <xf numFmtId="217" fontId="2" fillId="0" borderId="15" xfId="141" applyNumberFormat="1" applyFont="1" applyFill="1" applyBorder="1" applyAlignment="1" applyProtection="1" quotePrefix="1">
      <alignment/>
      <protection/>
    </xf>
    <xf numFmtId="0" fontId="16" fillId="0" borderId="0" xfId="106" applyFont="1" applyFill="1">
      <alignment/>
      <protection/>
    </xf>
    <xf numFmtId="217" fontId="2" fillId="0" borderId="0" xfId="80" applyNumberFormat="1" applyFont="1" applyFill="1" applyBorder="1" applyAlignment="1" applyProtection="1" quotePrefix="1">
      <alignment/>
      <protection/>
    </xf>
    <xf numFmtId="209" fontId="2" fillId="0" borderId="0" xfId="80" applyNumberFormat="1" applyFont="1" applyFill="1" applyBorder="1" applyAlignment="1" applyProtection="1" quotePrefix="1">
      <alignment/>
      <protection/>
    </xf>
    <xf numFmtId="209" fontId="2" fillId="0" borderId="10" xfId="80" applyNumberFormat="1" applyFont="1" applyFill="1" applyBorder="1" applyAlignment="1" applyProtection="1" quotePrefix="1">
      <alignment/>
      <protection/>
    </xf>
    <xf numFmtId="209" fontId="2" fillId="0" borderId="11" xfId="80" applyNumberFormat="1" applyFont="1" applyFill="1" applyBorder="1" applyAlignment="1" applyProtection="1" quotePrefix="1">
      <alignment/>
      <protection/>
    </xf>
    <xf numFmtId="39" fontId="3" fillId="0" borderId="0" xfId="0" applyNumberFormat="1" applyFont="1" applyAlignment="1">
      <alignment/>
    </xf>
    <xf numFmtId="0" fontId="17" fillId="0" borderId="0" xfId="106" applyFont="1" applyAlignment="1">
      <alignment horizontal="center"/>
      <protection/>
    </xf>
    <xf numFmtId="0" fontId="17" fillId="0" borderId="0" xfId="106" applyFont="1" applyBorder="1" applyAlignment="1">
      <alignment horizontal="center"/>
      <protection/>
    </xf>
    <xf numFmtId="0" fontId="17" fillId="0" borderId="0" xfId="106" applyFont="1" applyBorder="1">
      <alignment/>
      <protection/>
    </xf>
    <xf numFmtId="39" fontId="3" fillId="0" borderId="10" xfId="0" applyNumberFormat="1" applyFont="1" applyBorder="1" applyAlignment="1">
      <alignment/>
    </xf>
    <xf numFmtId="0" fontId="17" fillId="0" borderId="10" xfId="106" applyFont="1" applyBorder="1" applyAlignment="1">
      <alignment horizontal="center"/>
      <protection/>
    </xf>
    <xf numFmtId="39" fontId="3" fillId="0" borderId="10" xfId="0" applyNumberFormat="1" applyFont="1" applyFill="1" applyBorder="1" applyAlignment="1">
      <alignment horizontal="left"/>
    </xf>
    <xf numFmtId="39" fontId="3" fillId="0" borderId="0" xfId="0" applyNumberFormat="1" applyFont="1" applyBorder="1" applyAlignment="1">
      <alignment/>
    </xf>
    <xf numFmtId="210" fontId="2" fillId="0" borderId="11" xfId="107" applyNumberFormat="1" applyFont="1" applyFill="1" applyBorder="1">
      <alignment/>
      <protection/>
    </xf>
    <xf numFmtId="37" fontId="2" fillId="0" borderId="11" xfId="107" applyNumberFormat="1" applyFont="1" applyFill="1" applyBorder="1">
      <alignment/>
      <protection/>
    </xf>
    <xf numFmtId="0" fontId="2" fillId="0" borderId="0" xfId="107" applyFont="1" applyFill="1">
      <alignment/>
      <protection/>
    </xf>
    <xf numFmtId="39" fontId="2" fillId="0" borderId="0" xfId="119" applyNumberFormat="1" applyFont="1" applyFill="1" applyAlignment="1">
      <alignment horizontal="centerContinuous"/>
      <protection/>
    </xf>
    <xf numFmtId="39" fontId="2" fillId="0" borderId="0" xfId="119" applyNumberFormat="1" applyFont="1" applyFill="1">
      <alignment/>
      <protection/>
    </xf>
    <xf numFmtId="39" fontId="3" fillId="0" borderId="0" xfId="119" applyNumberFormat="1" applyFont="1" applyFill="1">
      <alignment/>
      <protection/>
    </xf>
    <xf numFmtId="39" fontId="2" fillId="0" borderId="0" xfId="119" applyNumberFormat="1" applyFont="1" applyFill="1" applyAlignment="1">
      <alignment horizontal="right"/>
      <protection/>
    </xf>
    <xf numFmtId="39" fontId="2" fillId="0" borderId="10" xfId="119" applyNumberFormat="1" applyFont="1" applyFill="1" applyBorder="1" applyAlignment="1">
      <alignment horizontal="centerContinuous"/>
      <protection/>
    </xf>
    <xf numFmtId="39" fontId="2" fillId="0" borderId="0" xfId="119" applyNumberFormat="1" applyFont="1" applyFill="1" applyAlignment="1">
      <alignment horizontal="center"/>
      <protection/>
    </xf>
    <xf numFmtId="210" fontId="2" fillId="0" borderId="0" xfId="119" applyNumberFormat="1" applyFont="1" applyFill="1">
      <alignment/>
      <protection/>
    </xf>
    <xf numFmtId="210" fontId="2" fillId="0" borderId="10" xfId="119" applyNumberFormat="1" applyFont="1" applyFill="1" applyBorder="1">
      <alignment/>
      <protection/>
    </xf>
    <xf numFmtId="210" fontId="2" fillId="0" borderId="0" xfId="119" applyNumberFormat="1" applyFont="1" applyFill="1" applyBorder="1">
      <alignment/>
      <protection/>
    </xf>
    <xf numFmtId="210" fontId="2" fillId="0" borderId="11" xfId="119" applyNumberFormat="1" applyFont="1" applyFill="1" applyBorder="1">
      <alignment/>
      <protection/>
    </xf>
    <xf numFmtId="37" fontId="2" fillId="0" borderId="0" xfId="119" applyNumberFormat="1" applyFont="1" applyFill="1">
      <alignment/>
      <protection/>
    </xf>
    <xf numFmtId="199" fontId="2" fillId="0" borderId="11" xfId="82" applyNumberFormat="1" applyFont="1" applyFill="1" applyBorder="1" applyAlignment="1">
      <alignment/>
    </xf>
    <xf numFmtId="39" fontId="2" fillId="0" borderId="0" xfId="119" applyNumberFormat="1" applyFont="1" applyFill="1" applyBorder="1">
      <alignment/>
      <protection/>
    </xf>
    <xf numFmtId="219" fontId="8" fillId="0" borderId="0" xfId="88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>
      <alignment/>
    </xf>
    <xf numFmtId="40" fontId="5" fillId="0" borderId="0" xfId="130" applyNumberFormat="1" applyFont="1" applyFill="1" applyAlignment="1">
      <alignment/>
      <protection/>
    </xf>
    <xf numFmtId="0" fontId="16" fillId="0" borderId="0" xfId="106" applyFont="1" applyBorder="1">
      <alignment/>
      <protection/>
    </xf>
    <xf numFmtId="39" fontId="2" fillId="0" borderId="0" xfId="0" applyNumberFormat="1" applyFont="1" applyBorder="1" applyAlignment="1">
      <alignment/>
    </xf>
    <xf numFmtId="43" fontId="16" fillId="0" borderId="0" xfId="42" applyFont="1" applyFill="1" applyBorder="1" applyAlignment="1">
      <alignment/>
    </xf>
    <xf numFmtId="0" fontId="16" fillId="0" borderId="0" xfId="106" applyFont="1" applyFill="1" applyBorder="1">
      <alignment/>
      <protection/>
    </xf>
    <xf numFmtId="39" fontId="2" fillId="0" borderId="0" xfId="0" applyNumberFormat="1" applyFont="1" applyFill="1" applyBorder="1" applyAlignment="1">
      <alignment/>
    </xf>
    <xf numFmtId="220" fontId="8" fillId="0" borderId="0" xfId="88" applyNumberFormat="1" applyFont="1" applyFill="1" applyBorder="1" applyAlignment="1">
      <alignment/>
    </xf>
    <xf numFmtId="209" fontId="8" fillId="0" borderId="0" xfId="127" applyNumberFormat="1" applyFont="1" applyFill="1" applyBorder="1" applyAlignment="1" quotePrefix="1">
      <alignment/>
      <protection/>
    </xf>
    <xf numFmtId="0" fontId="0" fillId="0" borderId="0" xfId="140" applyFill="1">
      <alignment/>
      <protection/>
    </xf>
    <xf numFmtId="208" fontId="2" fillId="0" borderId="15" xfId="45" applyNumberFormat="1" applyFont="1" applyFill="1" applyBorder="1" applyAlignment="1">
      <alignment/>
    </xf>
    <xf numFmtId="208" fontId="6" fillId="0" borderId="0" xfId="107" applyNumberFormat="1" applyFont="1" applyAlignment="1">
      <alignment/>
      <protection/>
    </xf>
    <xf numFmtId="39" fontId="8" fillId="0" borderId="0" xfId="0" applyNumberFormat="1" applyFont="1" applyFill="1" applyAlignment="1">
      <alignment horizontal="centerContinuous"/>
    </xf>
    <xf numFmtId="39" fontId="2" fillId="0" borderId="0" xfId="141" applyNumberFormat="1" applyFont="1" applyFill="1" applyBorder="1" applyAlignment="1" applyProtection="1">
      <alignment horizontal="centerContinuous"/>
      <protection/>
    </xf>
    <xf numFmtId="39" fontId="2" fillId="0" borderId="0" xfId="42" applyNumberFormat="1" applyFont="1" applyFill="1" applyAlignment="1">
      <alignment horizontal="centerContinuous"/>
    </xf>
    <xf numFmtId="39" fontId="2" fillId="0" borderId="0" xfId="42" applyNumberFormat="1" applyFont="1" applyFill="1" applyBorder="1" applyAlignment="1" applyProtection="1" quotePrefix="1">
      <alignment horizontal="centerContinuous"/>
      <protection/>
    </xf>
    <xf numFmtId="39" fontId="2" fillId="0" borderId="0" xfId="42" applyNumberFormat="1" applyFont="1" applyFill="1" applyBorder="1" applyAlignment="1">
      <alignment/>
    </xf>
    <xf numFmtId="39" fontId="2" fillId="0" borderId="0" xfId="0" applyNumberFormat="1" applyFont="1" applyAlignment="1">
      <alignment horizontal="centerContinuous"/>
    </xf>
    <xf numFmtId="205" fontId="3" fillId="0" borderId="0" xfId="0" applyNumberFormat="1" applyFont="1" applyAlignment="1">
      <alignment horizontal="left"/>
    </xf>
    <xf numFmtId="205" fontId="2" fillId="0" borderId="0" xfId="0" applyNumberFormat="1" applyFont="1" applyAlignment="1">
      <alignment/>
    </xf>
    <xf numFmtId="205" fontId="2" fillId="0" borderId="0" xfId="0" applyNumberFormat="1" applyFont="1" applyAlignment="1" quotePrefix="1">
      <alignment horizontal="center"/>
    </xf>
    <xf numFmtId="39" fontId="8" fillId="0" borderId="0" xfId="0" applyNumberFormat="1" applyFont="1" applyAlignment="1">
      <alignment horizontal="centerContinuous"/>
    </xf>
    <xf numFmtId="43" fontId="2" fillId="0" borderId="0" xfId="42" applyFont="1" applyFill="1" applyAlignment="1">
      <alignment/>
    </xf>
    <xf numFmtId="209" fontId="8" fillId="0" borderId="13" xfId="127" applyNumberFormat="1" applyFont="1" applyFill="1" applyBorder="1">
      <alignment/>
      <protection/>
    </xf>
    <xf numFmtId="212" fontId="16" fillId="0" borderId="0" xfId="141" applyNumberFormat="1" applyFont="1" applyFill="1" applyAlignment="1" applyProtection="1">
      <alignment/>
      <protection/>
    </xf>
    <xf numFmtId="40" fontId="2" fillId="0" borderId="0" xfId="107" applyNumberFormat="1" applyFont="1" applyFill="1" applyAlignment="1" quotePrefix="1">
      <alignment horizontal="centerContinuous"/>
      <protection/>
    </xf>
    <xf numFmtId="202" fontId="8" fillId="0" borderId="11" xfId="88" applyNumberFormat="1" applyFont="1" applyFill="1" applyBorder="1" applyAlignment="1">
      <alignment/>
    </xf>
    <xf numFmtId="202" fontId="9" fillId="0" borderId="11" xfId="88" applyNumberFormat="1" applyFont="1" applyFill="1" applyBorder="1" applyAlignment="1">
      <alignment/>
    </xf>
    <xf numFmtId="40" fontId="2" fillId="0" borderId="0" xfId="130" applyNumberFormat="1" applyFont="1" applyAlignment="1">
      <alignment/>
      <protection/>
    </xf>
    <xf numFmtId="39" fontId="2" fillId="0" borderId="0" xfId="130" applyNumberFormat="1" applyFont="1" applyFill="1" applyAlignment="1">
      <alignment/>
      <protection/>
    </xf>
    <xf numFmtId="0" fontId="2" fillId="0" borderId="0" xfId="130" applyFont="1" applyFill="1" applyAlignment="1">
      <alignment horizontal="centerContinuous"/>
      <protection/>
    </xf>
    <xf numFmtId="40" fontId="5" fillId="0" borderId="0" xfId="130" applyNumberFormat="1" applyFont="1" applyFill="1" applyAlignment="1">
      <alignment horizontal="centerContinuous"/>
      <protection/>
    </xf>
    <xf numFmtId="0" fontId="5" fillId="0" borderId="0" xfId="130" applyFont="1" applyFill="1" applyAlignment="1">
      <alignment horizontal="centerContinuous"/>
      <protection/>
    </xf>
    <xf numFmtId="200" fontId="5" fillId="0" borderId="0" xfId="130" applyNumberFormat="1" applyFont="1" applyFill="1" applyAlignment="1">
      <alignment horizontal="centerContinuous"/>
      <protection/>
    </xf>
    <xf numFmtId="39" fontId="16" fillId="0" borderId="0" xfId="42" applyNumberFormat="1" applyFont="1" applyFill="1" applyBorder="1" applyAlignment="1">
      <alignment/>
    </xf>
    <xf numFmtId="43" fontId="8" fillId="0" borderId="0" xfId="52" applyFont="1" applyFill="1" applyBorder="1" applyAlignment="1">
      <alignment vertical="center"/>
    </xf>
    <xf numFmtId="43" fontId="8" fillId="0" borderId="0" xfId="138" applyFont="1" applyFill="1" applyBorder="1" applyAlignment="1">
      <alignment vertical="center"/>
    </xf>
    <xf numFmtId="40" fontId="16" fillId="0" borderId="0" xfId="107" applyNumberFormat="1" applyFont="1" applyFill="1" applyAlignment="1" quotePrefix="1">
      <alignment horizontal="left" vertical="center"/>
      <protection/>
    </xf>
    <xf numFmtId="209" fontId="16" fillId="0" borderId="10" xfId="127" applyNumberFormat="1" applyFont="1" applyFill="1" applyBorder="1" applyAlignment="1">
      <alignment vertical="center"/>
      <protection/>
    </xf>
    <xf numFmtId="39" fontId="2" fillId="0" borderId="0" xfId="107" applyNumberFormat="1" applyFont="1">
      <alignment/>
      <protection/>
    </xf>
    <xf numFmtId="39" fontId="2" fillId="0" borderId="0" xfId="42" applyNumberFormat="1" applyFont="1" applyBorder="1" applyAlignment="1">
      <alignment/>
    </xf>
    <xf numFmtId="40" fontId="8" fillId="0" borderId="10" xfId="127" applyNumberFormat="1" applyFont="1" applyFill="1" applyBorder="1" applyAlignment="1">
      <alignment horizontal="center"/>
      <protection/>
    </xf>
    <xf numFmtId="209" fontId="8" fillId="0" borderId="10" xfId="127" applyNumberFormat="1" applyFont="1" applyFill="1" applyBorder="1" applyAlignment="1" quotePrefix="1">
      <alignment/>
      <protection/>
    </xf>
    <xf numFmtId="39" fontId="16" fillId="0" borderId="0" xfId="0" applyNumberFormat="1" applyFont="1" applyFill="1" applyAlignment="1">
      <alignment horizontal="centerContinuous"/>
    </xf>
    <xf numFmtId="39" fontId="2" fillId="0" borderId="11" xfId="42" applyNumberFormat="1" applyFont="1" applyFill="1" applyBorder="1" applyAlignment="1" applyProtection="1" quotePrefix="1">
      <alignment/>
      <protection/>
    </xf>
    <xf numFmtId="39" fontId="17" fillId="0" borderId="0" xfId="141" applyNumberFormat="1" applyFont="1" applyFill="1" applyAlignment="1" applyProtection="1">
      <alignment horizontal="left"/>
      <protection/>
    </xf>
    <xf numFmtId="39" fontId="17" fillId="0" borderId="0" xfId="0" applyNumberFormat="1" applyFont="1" applyFill="1" applyAlignment="1">
      <alignment/>
    </xf>
    <xf numFmtId="39" fontId="16" fillId="0" borderId="0" xfId="0" applyNumberFormat="1" applyFont="1" applyFill="1" applyAlignment="1">
      <alignment/>
    </xf>
    <xf numFmtId="39" fontId="17" fillId="0" borderId="0" xfId="141" applyNumberFormat="1" applyFont="1" applyFill="1">
      <alignment/>
      <protection/>
    </xf>
    <xf numFmtId="39" fontId="16" fillId="0" borderId="0" xfId="56" applyNumberFormat="1" applyFont="1" applyFill="1" applyAlignment="1">
      <alignment/>
    </xf>
    <xf numFmtId="39" fontId="16" fillId="0" borderId="0" xfId="141" applyNumberFormat="1" applyFont="1" applyFill="1" applyAlignment="1" applyProtection="1">
      <alignment horizontal="center"/>
      <protection/>
    </xf>
    <xf numFmtId="39" fontId="16" fillId="0" borderId="0" xfId="0" applyNumberFormat="1" applyFont="1" applyFill="1" applyAlignment="1">
      <alignment horizontal="left"/>
    </xf>
    <xf numFmtId="39" fontId="16" fillId="0" borderId="0" xfId="0" applyNumberFormat="1" applyFont="1" applyFill="1" applyAlignment="1">
      <alignment horizontal="center"/>
    </xf>
    <xf numFmtId="212" fontId="16" fillId="0" borderId="0" xfId="141" applyNumberFormat="1" applyFont="1" applyFill="1">
      <alignment/>
      <protection/>
    </xf>
    <xf numFmtId="39" fontId="17" fillId="0" borderId="0" xfId="0" applyNumberFormat="1" applyFont="1" applyFill="1" applyAlignment="1">
      <alignment/>
    </xf>
    <xf numFmtId="39" fontId="16" fillId="0" borderId="0" xfId="42" applyNumberFormat="1" applyFont="1" applyFill="1" applyBorder="1" applyAlignment="1">
      <alignment/>
    </xf>
    <xf numFmtId="39" fontId="16" fillId="0" borderId="0" xfId="0" applyNumberFormat="1" applyFont="1" applyFill="1" applyBorder="1" applyAlignment="1">
      <alignment/>
    </xf>
    <xf numFmtId="39" fontId="17" fillId="0" borderId="0" xfId="0" applyNumberFormat="1" applyFont="1" applyFill="1" applyAlignment="1">
      <alignment horizontal="left"/>
    </xf>
    <xf numFmtId="39" fontId="16" fillId="0" borderId="0" xfId="91" applyNumberFormat="1" applyFont="1" applyFill="1" applyAlignment="1">
      <alignment horizontal="left"/>
    </xf>
    <xf numFmtId="39" fontId="17" fillId="0" borderId="0" xfId="0" applyNumberFormat="1" applyFont="1" applyFill="1" applyBorder="1" applyAlignment="1">
      <alignment horizontal="center"/>
    </xf>
    <xf numFmtId="39" fontId="17" fillId="0" borderId="0" xfId="0" applyNumberFormat="1" applyFont="1" applyFill="1" applyAlignment="1" quotePrefix="1">
      <alignment horizontal="center"/>
    </xf>
    <xf numFmtId="43" fontId="16" fillId="0" borderId="0" xfId="42" applyFont="1" applyFill="1" applyAlignment="1">
      <alignment/>
    </xf>
    <xf numFmtId="39" fontId="16" fillId="0" borderId="0" xfId="42" applyNumberFormat="1" applyFont="1" applyFill="1" applyAlignment="1">
      <alignment/>
    </xf>
    <xf numFmtId="39" fontId="16" fillId="0" borderId="0" xfId="90" applyNumberFormat="1" applyFont="1" applyFill="1" applyAlignment="1">
      <alignment horizontal="left"/>
    </xf>
    <xf numFmtId="39" fontId="16" fillId="0" borderId="0" xfId="90" applyNumberFormat="1" applyFont="1" applyFill="1" applyAlignment="1">
      <alignment horizontal="center"/>
    </xf>
    <xf numFmtId="39" fontId="16" fillId="0" borderId="10" xfId="0" applyNumberFormat="1" applyFont="1" applyFill="1" applyBorder="1" applyAlignment="1">
      <alignment/>
    </xf>
    <xf numFmtId="218" fontId="16" fillId="0" borderId="0" xfId="0" applyNumberFormat="1" applyFont="1" applyFill="1" applyAlignment="1">
      <alignment/>
    </xf>
    <xf numFmtId="39" fontId="16" fillId="0" borderId="11" xfId="0" applyNumberFormat="1" applyFont="1" applyFill="1" applyBorder="1" applyAlignment="1">
      <alignment/>
    </xf>
    <xf numFmtId="39" fontId="17" fillId="0" borderId="0" xfId="56" applyNumberFormat="1" applyFont="1" applyFill="1" applyBorder="1" applyAlignment="1" applyProtection="1" quotePrefix="1">
      <alignment/>
      <protection/>
    </xf>
    <xf numFmtId="39" fontId="17" fillId="0" borderId="0" xfId="141" applyNumberFormat="1" applyFont="1" applyFill="1" applyBorder="1" applyAlignment="1">
      <alignment/>
      <protection/>
    </xf>
    <xf numFmtId="39" fontId="16" fillId="0" borderId="0" xfId="56" applyNumberFormat="1" applyFont="1" applyFill="1" applyBorder="1" applyAlignment="1">
      <alignment/>
    </xf>
    <xf numFmtId="40" fontId="16" fillId="0" borderId="0" xfId="42" applyNumberFormat="1" applyFont="1" applyFill="1" applyAlignment="1">
      <alignment/>
    </xf>
    <xf numFmtId="40" fontId="16" fillId="0" borderId="0" xfId="42" applyNumberFormat="1" applyFont="1" applyFill="1" applyBorder="1" applyAlignment="1">
      <alignment/>
    </xf>
    <xf numFmtId="39" fontId="16" fillId="0" borderId="0" xfId="67" applyNumberFormat="1" applyFont="1" applyFill="1" applyBorder="1" applyAlignment="1">
      <alignment/>
    </xf>
    <xf numFmtId="212" fontId="17" fillId="0" borderId="0" xfId="141" applyNumberFormat="1" applyFont="1" applyFill="1" applyAlignment="1" applyProtection="1">
      <alignment/>
      <protection/>
    </xf>
    <xf numFmtId="212" fontId="17" fillId="0" borderId="0" xfId="56" applyNumberFormat="1" applyFont="1" applyFill="1" applyAlignment="1" applyProtection="1" quotePrefix="1">
      <alignment/>
      <protection/>
    </xf>
    <xf numFmtId="212" fontId="17" fillId="0" borderId="0" xfId="141" applyNumberFormat="1" applyFont="1" applyFill="1" applyAlignment="1">
      <alignment/>
      <protection/>
    </xf>
    <xf numFmtId="39" fontId="17" fillId="0" borderId="0" xfId="56" applyNumberFormat="1" applyFont="1" applyFill="1" applyAlignment="1" applyProtection="1" quotePrefix="1">
      <alignment horizontal="center"/>
      <protection/>
    </xf>
    <xf numFmtId="39" fontId="17" fillId="0" borderId="0" xfId="141" applyNumberFormat="1" applyFont="1" applyFill="1" applyAlignment="1" quotePrefix="1">
      <alignment horizontal="center"/>
      <protection/>
    </xf>
    <xf numFmtId="212" fontId="16" fillId="0" borderId="0" xfId="141" applyNumberFormat="1" applyFont="1" applyFill="1" applyAlignment="1" applyProtection="1" quotePrefix="1">
      <alignment/>
      <protection/>
    </xf>
    <xf numFmtId="212" fontId="16" fillId="0" borderId="0" xfId="0" applyNumberFormat="1" applyFont="1" applyFill="1" applyBorder="1" applyAlignment="1">
      <alignment/>
    </xf>
    <xf numFmtId="212" fontId="16" fillId="0" borderId="0" xfId="141" applyNumberFormat="1" applyFont="1" applyFill="1" applyBorder="1" applyAlignment="1" applyProtection="1">
      <alignment/>
      <protection/>
    </xf>
    <xf numFmtId="39" fontId="16" fillId="0" borderId="0" xfId="56" applyNumberFormat="1" applyFont="1" applyFill="1" applyBorder="1" applyAlignment="1" quotePrefix="1">
      <alignment/>
    </xf>
    <xf numFmtId="212" fontId="16" fillId="0" borderId="0" xfId="0" applyNumberFormat="1" applyFont="1" applyFill="1" applyBorder="1" applyAlignment="1" quotePrefix="1">
      <alignment/>
    </xf>
    <xf numFmtId="212" fontId="16" fillId="0" borderId="0" xfId="141" applyNumberFormat="1" applyFont="1" applyFill="1" applyAlignment="1" applyProtection="1">
      <alignment horizontal="centerContinuous"/>
      <protection/>
    </xf>
    <xf numFmtId="212" fontId="16" fillId="0" borderId="0" xfId="0" applyNumberFormat="1" applyFont="1" applyFill="1" applyBorder="1" applyAlignment="1">
      <alignment horizontal="centerContinuous"/>
    </xf>
    <xf numFmtId="212" fontId="16" fillId="0" borderId="0" xfId="0" applyNumberFormat="1" applyFont="1" applyFill="1" applyBorder="1" applyAlignment="1" quotePrefix="1">
      <alignment horizontal="centerContinuous"/>
    </xf>
    <xf numFmtId="39" fontId="16" fillId="0" borderId="0" xfId="0" applyNumberFormat="1" applyFont="1" applyFill="1" applyBorder="1" applyAlignment="1">
      <alignment horizontal="centerContinuous"/>
    </xf>
    <xf numFmtId="212" fontId="16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205" fontId="2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215" fontId="6" fillId="0" borderId="14" xfId="67" applyNumberFormat="1" applyFont="1" applyBorder="1" applyAlignment="1">
      <alignment/>
    </xf>
    <xf numFmtId="0" fontId="8" fillId="0" borderId="0" xfId="121" applyFont="1" applyFill="1" applyAlignment="1">
      <alignment horizontal="left" vertical="center"/>
      <protection/>
    </xf>
    <xf numFmtId="0" fontId="9" fillId="0" borderId="0" xfId="110" applyFont="1" applyFill="1" applyAlignment="1">
      <alignment horizontal="left" vertical="center"/>
      <protection/>
    </xf>
    <xf numFmtId="0" fontId="8" fillId="0" borderId="0" xfId="110" applyFont="1" applyFill="1" applyBorder="1" applyAlignment="1">
      <alignment horizontal="left" vertical="center"/>
      <protection/>
    </xf>
    <xf numFmtId="210" fontId="2" fillId="0" borderId="0" xfId="52" applyNumberFormat="1" applyFont="1" applyFill="1" applyBorder="1" applyAlignment="1">
      <alignment/>
    </xf>
    <xf numFmtId="39" fontId="2" fillId="0" borderId="0" xfId="141" applyNumberFormat="1" applyFont="1" applyFill="1">
      <alignment/>
      <protection/>
    </xf>
    <xf numFmtId="39" fontId="2" fillId="0" borderId="0" xfId="57" applyNumberFormat="1" applyFont="1" applyFill="1" applyAlignment="1">
      <alignment/>
    </xf>
    <xf numFmtId="39" fontId="19" fillId="0" borderId="0" xfId="57" applyNumberFormat="1" applyFont="1" applyFill="1" applyAlignment="1">
      <alignment/>
    </xf>
    <xf numFmtId="39" fontId="19" fillId="0" borderId="0" xfId="141" applyNumberFormat="1" applyFont="1" applyFill="1">
      <alignment/>
      <protection/>
    </xf>
    <xf numFmtId="39" fontId="2" fillId="0" borderId="0" xfId="141" applyNumberFormat="1" applyFont="1" applyFill="1" applyAlignment="1" applyProtection="1">
      <alignment/>
      <protection/>
    </xf>
    <xf numFmtId="39" fontId="2" fillId="0" borderId="0" xfId="57" applyNumberFormat="1" applyFont="1" applyFill="1" applyAlignment="1">
      <alignment/>
    </xf>
    <xf numFmtId="209" fontId="9" fillId="0" borderId="0" xfId="128" applyNumberFormat="1" applyFont="1" applyFill="1" applyBorder="1" applyAlignment="1" quotePrefix="1">
      <alignment horizontal="center"/>
      <protection/>
    </xf>
    <xf numFmtId="209" fontId="9" fillId="0" borderId="0" xfId="128" applyNumberFormat="1" applyFont="1" applyFill="1" applyBorder="1" applyAlignment="1">
      <alignment horizontal="center"/>
      <protection/>
    </xf>
    <xf numFmtId="209" fontId="9" fillId="0" borderId="10" xfId="127" applyNumberFormat="1" applyFont="1" applyFill="1" applyBorder="1" applyAlignment="1" quotePrefix="1">
      <alignment horizontal="center"/>
      <protection/>
    </xf>
    <xf numFmtId="0" fontId="3" fillId="0" borderId="0" xfId="0" applyFont="1" applyAlignment="1">
      <alignment/>
    </xf>
    <xf numFmtId="209" fontId="8" fillId="0" borderId="0" xfId="127" applyNumberFormat="1" applyFont="1" applyFill="1" applyBorder="1" applyAlignment="1">
      <alignment horizontal="right"/>
      <protection/>
    </xf>
    <xf numFmtId="43" fontId="3" fillId="0" borderId="15" xfId="8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40" fontId="3" fillId="0" borderId="0" xfId="0" applyNumberFormat="1" applyFont="1" applyFill="1" applyAlignment="1" quotePrefix="1">
      <alignment horizontal="right"/>
    </xf>
    <xf numFmtId="40" fontId="3" fillId="0" borderId="10" xfId="80" applyNumberFormat="1" applyFont="1" applyFill="1" applyBorder="1" applyAlignment="1">
      <alignment horizontal="centerContinuous"/>
    </xf>
    <xf numFmtId="214" fontId="2" fillId="0" borderId="0" xfId="141" applyNumberFormat="1" applyFont="1" applyFill="1" applyAlignment="1" applyProtection="1">
      <alignment/>
      <protection/>
    </xf>
    <xf numFmtId="214" fontId="2" fillId="0" borderId="0" xfId="0" applyNumberFormat="1" applyFont="1" applyFill="1" applyAlignment="1">
      <alignment/>
    </xf>
    <xf numFmtId="214" fontId="2" fillId="0" borderId="0" xfId="141" applyNumberFormat="1" applyFont="1" applyFill="1" applyBorder="1" applyAlignment="1" applyProtection="1">
      <alignment/>
      <protection/>
    </xf>
    <xf numFmtId="40" fontId="2" fillId="0" borderId="10" xfId="80" applyNumberFormat="1" applyFont="1" applyFill="1" applyBorder="1" applyAlignment="1">
      <alignment horizontal="centerContinuous"/>
    </xf>
    <xf numFmtId="39" fontId="2" fillId="0" borderId="0" xfId="52" applyNumberFormat="1" applyFont="1" applyFill="1" applyBorder="1" applyAlignment="1" applyProtection="1" quotePrefix="1">
      <alignment/>
      <protection/>
    </xf>
    <xf numFmtId="0" fontId="16" fillId="0" borderId="0" xfId="126" applyFont="1" applyFill="1">
      <alignment/>
      <protection/>
    </xf>
    <xf numFmtId="212" fontId="16" fillId="0" borderId="0" xfId="142" applyNumberFormat="1" applyFont="1" applyFill="1">
      <alignment/>
      <protection/>
    </xf>
    <xf numFmtId="0" fontId="16" fillId="0" borderId="0" xfId="126" applyFont="1" applyFill="1" applyAlignment="1">
      <alignment horizontal="center"/>
      <protection/>
    </xf>
    <xf numFmtId="222" fontId="16" fillId="0" borderId="0" xfId="126" applyNumberFormat="1" applyFont="1" applyFill="1">
      <alignment/>
      <protection/>
    </xf>
    <xf numFmtId="0" fontId="16" fillId="0" borderId="0" xfId="126" applyNumberFormat="1" applyFont="1" applyFill="1" applyAlignment="1">
      <alignment horizontal="center"/>
      <protection/>
    </xf>
    <xf numFmtId="212" fontId="16" fillId="0" borderId="0" xfId="142" applyNumberFormat="1" applyFont="1" applyFill="1">
      <alignment/>
      <protection/>
    </xf>
    <xf numFmtId="212" fontId="21" fillId="0" borderId="0" xfId="142" applyNumberFormat="1" applyFont="1" applyFill="1">
      <alignment/>
      <protection/>
    </xf>
    <xf numFmtId="0" fontId="21" fillId="0" borderId="0" xfId="126" applyNumberFormat="1" applyFont="1" applyFill="1" applyAlignment="1">
      <alignment horizontal="center" vertical="center"/>
      <protection/>
    </xf>
    <xf numFmtId="39" fontId="21" fillId="0" borderId="0" xfId="42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39" fontId="21" fillId="0" borderId="0" xfId="0" applyNumberFormat="1" applyFont="1" applyAlignment="1">
      <alignment/>
    </xf>
    <xf numFmtId="39" fontId="16" fillId="0" borderId="0" xfId="0" applyNumberFormat="1" applyFont="1" applyAlignment="1">
      <alignment/>
    </xf>
    <xf numFmtId="39" fontId="16" fillId="0" borderId="0" xfId="42" applyNumberFormat="1" applyFont="1" applyFill="1" applyBorder="1" applyAlignment="1" applyProtection="1">
      <alignment/>
      <protection/>
    </xf>
    <xf numFmtId="219" fontId="2" fillId="0" borderId="0" xfId="130" applyNumberFormat="1" applyFont="1" applyFill="1">
      <alignment/>
      <protection/>
    </xf>
    <xf numFmtId="43" fontId="16" fillId="0" borderId="0" xfId="42" applyFont="1" applyBorder="1" applyAlignment="1">
      <alignment/>
    </xf>
    <xf numFmtId="221" fontId="16" fillId="0" borderId="0" xfId="42" applyNumberFormat="1" applyFont="1" applyBorder="1" applyAlignment="1">
      <alignment/>
    </xf>
    <xf numFmtId="43" fontId="2" fillId="0" borderId="0" xfId="42" applyFont="1" applyFill="1" applyBorder="1" applyAlignment="1">
      <alignment/>
    </xf>
    <xf numFmtId="219" fontId="2" fillId="0" borderId="0" xfId="130" applyNumberFormat="1" applyFont="1" applyFill="1" applyBorder="1">
      <alignment/>
      <protection/>
    </xf>
    <xf numFmtId="204" fontId="2" fillId="0" borderId="0" xfId="130" applyNumberFormat="1" applyFont="1" applyFill="1" applyBorder="1">
      <alignment/>
      <protection/>
    </xf>
    <xf numFmtId="39" fontId="2" fillId="0" borderId="10" xfId="52" applyNumberFormat="1" applyFont="1" applyFill="1" applyBorder="1" applyAlignment="1">
      <alignment/>
    </xf>
    <xf numFmtId="39" fontId="2" fillId="0" borderId="0" xfId="5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80" applyFont="1" applyFill="1" applyBorder="1" applyAlignment="1">
      <alignment/>
    </xf>
    <xf numFmtId="39" fontId="16" fillId="0" borderId="0" xfId="141" applyNumberFormat="1" applyFont="1" applyFill="1" applyAlignment="1">
      <alignment horizontal="centerContinuous"/>
      <protection/>
    </xf>
    <xf numFmtId="211" fontId="8" fillId="0" borderId="0" xfId="127" applyNumberFormat="1" applyFont="1" applyFill="1" applyAlignment="1">
      <alignment horizontal="center" vertical="top"/>
      <protection/>
    </xf>
    <xf numFmtId="209" fontId="8" fillId="0" borderId="0" xfId="127" applyNumberFormat="1" applyFont="1" applyFill="1" applyAlignment="1">
      <alignment vertical="top" wrapText="1"/>
      <protection/>
    </xf>
    <xf numFmtId="209" fontId="8" fillId="0" borderId="0" xfId="127" applyNumberFormat="1" applyFont="1" applyFill="1" applyAlignment="1">
      <alignment vertical="top"/>
      <protection/>
    </xf>
    <xf numFmtId="202" fontId="2" fillId="0" borderId="0" xfId="42" applyNumberFormat="1" applyFont="1" applyFill="1" applyBorder="1" applyAlignment="1">
      <alignment/>
    </xf>
    <xf numFmtId="202" fontId="2" fillId="0" borderId="0" xfId="0" applyNumberFormat="1" applyFont="1" applyFill="1" applyBorder="1" applyAlignment="1">
      <alignment/>
    </xf>
    <xf numFmtId="211" fontId="8" fillId="0" borderId="0" xfId="127" applyNumberFormat="1" applyFont="1" applyFill="1" applyAlignment="1">
      <alignment/>
      <protection/>
    </xf>
    <xf numFmtId="209" fontId="8" fillId="0" borderId="0" xfId="88" applyNumberFormat="1" applyFont="1" applyFill="1" applyBorder="1" applyAlignment="1">
      <alignment/>
    </xf>
    <xf numFmtId="0" fontId="8" fillId="0" borderId="0" xfId="121" applyNumberFormat="1" applyFont="1" applyFill="1" applyAlignment="1">
      <alignment horizontal="left" vertical="center"/>
      <protection/>
    </xf>
    <xf numFmtId="0" fontId="16" fillId="0" borderId="0" xfId="126" applyFont="1" applyFill="1" applyAlignment="1">
      <alignment horizontal="center"/>
      <protection/>
    </xf>
    <xf numFmtId="0" fontId="16" fillId="0" borderId="0" xfId="126" applyFont="1" applyFill="1">
      <alignment/>
      <protection/>
    </xf>
    <xf numFmtId="222" fontId="16" fillId="0" borderId="0" xfId="126" applyNumberFormat="1" applyFont="1" applyFill="1">
      <alignment/>
      <protection/>
    </xf>
    <xf numFmtId="0" fontId="16" fillId="0" borderId="0" xfId="126" applyNumberFormat="1" applyFont="1" applyFill="1" applyAlignment="1">
      <alignment horizontal="center"/>
      <protection/>
    </xf>
    <xf numFmtId="212" fontId="22" fillId="0" borderId="0" xfId="142" applyNumberFormat="1" applyFont="1" applyFill="1">
      <alignment/>
      <protection/>
    </xf>
    <xf numFmtId="0" fontId="22" fillId="0" borderId="0" xfId="126" applyNumberFormat="1" applyFont="1" applyFill="1" applyBorder="1" applyAlignment="1">
      <alignment horizontal="center"/>
      <protection/>
    </xf>
    <xf numFmtId="0" fontId="16" fillId="0" borderId="0" xfId="126" applyNumberFormat="1" applyFont="1" applyFill="1" applyAlignment="1">
      <alignment horizontal="center" vertical="center"/>
      <protection/>
    </xf>
    <xf numFmtId="39" fontId="16" fillId="0" borderId="0" xfId="141" applyNumberFormat="1" applyFont="1" applyFill="1">
      <alignment/>
      <protection/>
    </xf>
    <xf numFmtId="0" fontId="16" fillId="0" borderId="0" xfId="126" applyFont="1" applyFill="1" applyBorder="1">
      <alignment/>
      <protection/>
    </xf>
    <xf numFmtId="39" fontId="16" fillId="0" borderId="0" xfId="141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39" fontId="16" fillId="0" borderId="0" xfId="0" applyNumberFormat="1" applyFont="1" applyAlignment="1">
      <alignment/>
    </xf>
    <xf numFmtId="212" fontId="16" fillId="0" borderId="0" xfId="143" applyNumberFormat="1" applyFont="1" applyFill="1">
      <alignment/>
      <protection/>
    </xf>
    <xf numFmtId="39" fontId="16" fillId="0" borderId="0" xfId="139" applyNumberFormat="1" applyFont="1" applyFill="1" applyBorder="1" applyAlignment="1" applyProtection="1">
      <alignment/>
      <protection/>
    </xf>
    <xf numFmtId="0" fontId="16" fillId="0" borderId="0" xfId="126" applyNumberFormat="1" applyFont="1" applyFill="1" applyAlignment="1">
      <alignment horizontal="center" vertical="center"/>
      <protection/>
    </xf>
    <xf numFmtId="39" fontId="16" fillId="0" borderId="0" xfId="42" applyNumberFormat="1" applyFont="1" applyFill="1" applyBorder="1" applyAlignment="1" applyProtection="1">
      <alignment/>
      <protection/>
    </xf>
    <xf numFmtId="39" fontId="2" fillId="0" borderId="15" xfId="42" applyNumberFormat="1" applyFont="1" applyFill="1" applyBorder="1" applyAlignment="1">
      <alignment/>
    </xf>
    <xf numFmtId="224" fontId="40" fillId="0" borderId="0" xfId="0" applyNumberFormat="1" applyFont="1" applyAlignment="1">
      <alignment/>
    </xf>
    <xf numFmtId="43" fontId="2" fillId="0" borderId="0" xfId="42" applyFont="1" applyFill="1" applyAlignment="1">
      <alignment horizontal="left"/>
    </xf>
    <xf numFmtId="39" fontId="3" fillId="0" borderId="10" xfId="0" applyNumberFormat="1" applyFont="1" applyFill="1" applyBorder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3" fillId="0" borderId="0" xfId="0" applyNumberFormat="1" applyFont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40" fontId="3" fillId="0" borderId="10" xfId="80" applyNumberFormat="1" applyFont="1" applyFill="1" applyBorder="1" applyAlignment="1">
      <alignment horizontal="center"/>
    </xf>
    <xf numFmtId="40" fontId="3" fillId="0" borderId="0" xfId="80" applyNumberFormat="1" applyFont="1" applyFill="1" applyAlignment="1">
      <alignment horizontal="center"/>
    </xf>
    <xf numFmtId="43" fontId="3" fillId="0" borderId="10" xfId="80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37" fontId="2" fillId="0" borderId="11" xfId="107" applyNumberFormat="1" applyFont="1" applyFill="1" applyBorder="1" applyAlignment="1">
      <alignment horizontal="right"/>
      <protection/>
    </xf>
    <xf numFmtId="39" fontId="16" fillId="0" borderId="0" xfId="0" applyNumberFormat="1" applyFont="1" applyFill="1" applyAlignment="1">
      <alignment horizontal="center"/>
    </xf>
    <xf numFmtId="39" fontId="17" fillId="0" borderId="0" xfId="141" applyNumberFormat="1" applyFont="1" applyFill="1" applyAlignment="1" applyProtection="1">
      <alignment horizontal="center"/>
      <protection/>
    </xf>
    <xf numFmtId="39" fontId="17" fillId="0" borderId="0" xfId="0" applyNumberFormat="1" applyFont="1" applyFill="1" applyBorder="1" applyAlignment="1">
      <alignment horizontal="center"/>
    </xf>
    <xf numFmtId="39" fontId="17" fillId="0" borderId="10" xfId="0" applyNumberFormat="1" applyFont="1" applyFill="1" applyBorder="1" applyAlignment="1">
      <alignment horizontal="center"/>
    </xf>
    <xf numFmtId="39" fontId="17" fillId="0" borderId="0" xfId="0" applyNumberFormat="1" applyFont="1" applyFill="1" applyAlignment="1">
      <alignment horizontal="center"/>
    </xf>
    <xf numFmtId="0" fontId="8" fillId="0" borderId="10" xfId="110" applyFont="1" applyFill="1" applyBorder="1" applyAlignment="1">
      <alignment horizontal="center" vertical="center"/>
      <protection/>
    </xf>
    <xf numFmtId="0" fontId="8" fillId="0" borderId="15" xfId="110" applyFont="1" applyFill="1" applyBorder="1" applyAlignment="1">
      <alignment horizontal="center" vertical="center"/>
      <protection/>
    </xf>
    <xf numFmtId="0" fontId="8" fillId="0" borderId="0" xfId="110" applyFont="1" applyFill="1" applyAlignment="1">
      <alignment horizontal="center" vertical="center"/>
      <protection/>
    </xf>
    <xf numFmtId="0" fontId="8" fillId="0" borderId="0" xfId="110" applyFont="1" applyFill="1" applyBorder="1" applyAlignment="1">
      <alignment horizontal="center" vertical="center"/>
      <protection/>
    </xf>
    <xf numFmtId="0" fontId="8" fillId="0" borderId="13" xfId="110" applyFont="1" applyFill="1" applyBorder="1" applyAlignment="1">
      <alignment horizontal="center" vertical="center"/>
      <protection/>
    </xf>
    <xf numFmtId="40" fontId="16" fillId="0" borderId="0" xfId="107" applyNumberFormat="1" applyFont="1" applyFill="1" applyAlignment="1" quotePrefix="1">
      <alignment horizontal="center" vertical="center"/>
      <protection/>
    </xf>
    <xf numFmtId="209" fontId="16" fillId="0" borderId="10" xfId="127" applyNumberFormat="1" applyFont="1" applyFill="1" applyBorder="1" applyAlignment="1">
      <alignment horizontal="center" vertical="center"/>
      <protection/>
    </xf>
    <xf numFmtId="209" fontId="9" fillId="0" borderId="0" xfId="127" applyNumberFormat="1" applyFont="1" applyFill="1" applyBorder="1" applyAlignment="1">
      <alignment horizontal="center"/>
      <protection/>
    </xf>
    <xf numFmtId="209" fontId="9" fillId="0" borderId="13" xfId="127" applyNumberFormat="1" applyFont="1" applyFill="1" applyBorder="1" applyAlignment="1">
      <alignment horizontal="center"/>
      <protection/>
    </xf>
    <xf numFmtId="209" fontId="9" fillId="0" borderId="13" xfId="127" applyNumberFormat="1" applyFont="1" applyFill="1" applyBorder="1" applyAlignment="1">
      <alignment horizontal="center" vertical="center"/>
      <protection/>
    </xf>
    <xf numFmtId="40" fontId="2" fillId="0" borderId="0" xfId="107" applyNumberFormat="1" applyFont="1" applyFill="1" applyAlignment="1" quotePrefix="1">
      <alignment horizontal="center"/>
      <protection/>
    </xf>
    <xf numFmtId="209" fontId="9" fillId="0" borderId="10" xfId="127" applyNumberFormat="1" applyFont="1" applyFill="1" applyBorder="1" applyAlignment="1">
      <alignment horizontal="center"/>
      <protection/>
    </xf>
    <xf numFmtId="209" fontId="9" fillId="0" borderId="0" xfId="127" applyNumberFormat="1" applyFont="1" applyFill="1" applyAlignment="1">
      <alignment horizontal="center"/>
      <protection/>
    </xf>
    <xf numFmtId="40" fontId="9" fillId="0" borderId="13" xfId="127" applyNumberFormat="1" applyFont="1" applyFill="1" applyBorder="1" applyAlignment="1">
      <alignment horizontal="center"/>
      <protection/>
    </xf>
    <xf numFmtId="40" fontId="9" fillId="0" borderId="13" xfId="127" applyNumberFormat="1" applyFont="1" applyFill="1" applyBorder="1" applyAlignment="1">
      <alignment horizontal="center" vertical="center"/>
      <protection/>
    </xf>
    <xf numFmtId="40" fontId="9" fillId="0" borderId="15" xfId="127" applyNumberFormat="1" applyFont="1" applyFill="1" applyBorder="1" applyAlignment="1">
      <alignment horizontal="center"/>
      <protection/>
    </xf>
    <xf numFmtId="0" fontId="2" fillId="0" borderId="0" xfId="130" applyFont="1" applyFill="1" applyAlignment="1">
      <alignment horizontal="center"/>
      <protection/>
    </xf>
    <xf numFmtId="0" fontId="2" fillId="0" borderId="0" xfId="107" applyNumberFormat="1" applyFont="1" applyAlignment="1">
      <alignment horizontal="center"/>
      <protection/>
    </xf>
    <xf numFmtId="200" fontId="2" fillId="0" borderId="10" xfId="141" applyNumberFormat="1" applyFont="1" applyFill="1" applyBorder="1" applyAlignment="1" applyProtection="1">
      <alignment horizontal="center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4" xfId="47"/>
    <cellStyle name="Comma 10 5" xfId="48"/>
    <cellStyle name="Comma 11" xfId="49"/>
    <cellStyle name="Comma 12" xfId="50"/>
    <cellStyle name="Comma 13" xfId="51"/>
    <cellStyle name="Comma 13 2" xfId="52"/>
    <cellStyle name="Comma 13 3" xfId="53"/>
    <cellStyle name="Comma 13 4" xfId="54"/>
    <cellStyle name="Comma 13 5" xfId="55"/>
    <cellStyle name="Comma 14" xfId="56"/>
    <cellStyle name="Comma 14 2" xfId="57"/>
    <cellStyle name="Comma 14 3" xfId="58"/>
    <cellStyle name="Comma 14 4" xfId="59"/>
    <cellStyle name="Comma 15" xfId="60"/>
    <cellStyle name="Comma 15 2" xfId="61"/>
    <cellStyle name="Comma 15 3" xfId="62"/>
    <cellStyle name="Comma 15 4" xfId="63"/>
    <cellStyle name="Comma 2" xfId="64"/>
    <cellStyle name="Comma 3" xfId="65"/>
    <cellStyle name="Comma 3 2" xfId="66"/>
    <cellStyle name="Comma 3 3" xfId="67"/>
    <cellStyle name="Comma 4" xfId="68"/>
    <cellStyle name="Comma 4 2" xfId="69"/>
    <cellStyle name="Comma 4 2 2" xfId="70"/>
    <cellStyle name="Comma 4 2 3" xfId="71"/>
    <cellStyle name="Comma 4 2 4" xfId="72"/>
    <cellStyle name="Comma 4 2 5" xfId="73"/>
    <cellStyle name="Comma 4 3" xfId="74"/>
    <cellStyle name="Comma 4 4" xfId="75"/>
    <cellStyle name="Comma 4 5" xfId="76"/>
    <cellStyle name="Comma 5" xfId="77"/>
    <cellStyle name="Comma 5 2" xfId="78"/>
    <cellStyle name="Comma 6" xfId="79"/>
    <cellStyle name="Comma 7" xfId="80"/>
    <cellStyle name="Comma 8" xfId="81"/>
    <cellStyle name="Comma 8 2" xfId="82"/>
    <cellStyle name="Comma 8 3" xfId="83"/>
    <cellStyle name="Comma 8 4" xfId="84"/>
    <cellStyle name="Comma 8 5" xfId="85"/>
    <cellStyle name="Comma 9" xfId="86"/>
    <cellStyle name="Comma_Book1 2 2" xfId="87"/>
    <cellStyle name="Comma_SPI-Dec'49t-3 2" xfId="88"/>
    <cellStyle name="Currency" xfId="89"/>
    <cellStyle name="Currency [0]" xfId="90"/>
    <cellStyle name="Currency [0] 2" xfId="91"/>
    <cellStyle name="Currency [0] 2 2" xfId="92"/>
    <cellStyle name="Currency [0] 2 3" xfId="93"/>
    <cellStyle name="Currency [0] 2 4" xfId="94"/>
    <cellStyle name="Explanatory Text" xfId="95"/>
    <cellStyle name="Followed Hyperlink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Input" xfId="103"/>
    <cellStyle name="Linked Cell" xfId="104"/>
    <cellStyle name="Neutral" xfId="105"/>
    <cellStyle name="Normal 2" xfId="106"/>
    <cellStyle name="Normal 2 2" xfId="107"/>
    <cellStyle name="Normal 3" xfId="108"/>
    <cellStyle name="Normal 3 2" xfId="109"/>
    <cellStyle name="Normal 3 2 2" xfId="110"/>
    <cellStyle name="Normal 3 2 3" xfId="111"/>
    <cellStyle name="Normal 3 2 4" xfId="112"/>
    <cellStyle name="Normal 3 2 5" xfId="113"/>
    <cellStyle name="Normal 3 2_SPI-Dec'50t-3" xfId="114"/>
    <cellStyle name="Normal 3 3" xfId="115"/>
    <cellStyle name="Normal 3 4" xfId="116"/>
    <cellStyle name="Normal 3 5" xfId="117"/>
    <cellStyle name="Normal 3_SPI-Dec'50t-3" xfId="118"/>
    <cellStyle name="Normal 4" xfId="119"/>
    <cellStyle name="Normal 5" xfId="120"/>
    <cellStyle name="Normal 5 2" xfId="121"/>
    <cellStyle name="Normal 5 3" xfId="122"/>
    <cellStyle name="Normal 5 4" xfId="123"/>
    <cellStyle name="Normal 5 5" xfId="124"/>
    <cellStyle name="Normal_Book1 2" xfId="125"/>
    <cellStyle name="Normal_C779A0245" xfId="126"/>
    <cellStyle name="Normal_SPI-Dec'49t-3 2" xfId="127"/>
    <cellStyle name="Normal_SPI-Dec'49t-3 3" xfId="128"/>
    <cellStyle name="Normal_SPI-Dec'49t-3_Note 2" xfId="129"/>
    <cellStyle name="Normal_SPI-Mar'48t-3 2" xfId="130"/>
    <cellStyle name="Note" xfId="131"/>
    <cellStyle name="Output" xfId="132"/>
    <cellStyle name="Percent" xfId="133"/>
    <cellStyle name="Title" xfId="134"/>
    <cellStyle name="Total" xfId="135"/>
    <cellStyle name="Warning Text" xfId="136"/>
    <cellStyle name="เครื่องหมายจุลภาค 2" xfId="137"/>
    <cellStyle name="เครื่องหมายจุลภาค 2 2" xfId="138"/>
    <cellStyle name="เครื่องหมายจุลภาค_Note new STD" xfId="139"/>
    <cellStyle name="ปกติ 2" xfId="140"/>
    <cellStyle name="ปกติ_Sheet1" xfId="141"/>
    <cellStyle name="ปกติ_SPC-Dec'50-T3" xfId="142"/>
    <cellStyle name="ปกติ_SPC-Dec'50-T3_Note new STD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zoomScale="90" zoomScaleNormal="90" zoomScaleSheetLayoutView="100" zoomScalePageLayoutView="0" workbookViewId="0" topLeftCell="A165">
      <selection activeCell="I181" sqref="I181"/>
    </sheetView>
  </sheetViews>
  <sheetFormatPr defaultColWidth="9.140625" defaultRowHeight="27" customHeight="1"/>
  <cols>
    <col min="1" max="4" width="9.140625" style="419" customWidth="1"/>
    <col min="5" max="5" width="8.421875" style="419" customWidth="1"/>
    <col min="6" max="6" width="7.57421875" style="419" customWidth="1"/>
    <col min="7" max="7" width="11.7109375" style="419" customWidth="1"/>
    <col min="8" max="8" width="1.421875" style="268" customWidth="1"/>
    <col min="9" max="9" width="17.8515625" style="419" customWidth="1"/>
    <col min="10" max="10" width="1.57421875" style="419" customWidth="1"/>
    <col min="11" max="11" width="17.8515625" style="419" customWidth="1"/>
    <col min="12" max="12" width="3.7109375" style="419" customWidth="1"/>
    <col min="13" max="16384" width="9.140625" style="419" customWidth="1"/>
  </cols>
  <sheetData>
    <row r="1" spans="1:12" s="418" customFormat="1" ht="25.5" customHeight="1">
      <c r="A1" s="552" t="s">
        <v>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417"/>
    </row>
    <row r="2" spans="1:12" s="418" customFormat="1" ht="25.5" customHeight="1">
      <c r="A2" s="552" t="s">
        <v>501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417"/>
    </row>
    <row r="3" spans="1:12" s="418" customFormat="1" ht="25.5" customHeight="1">
      <c r="A3" s="552" t="s">
        <v>100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417"/>
    </row>
    <row r="4" spans="1:12" s="418" customFormat="1" ht="25.5" customHeight="1">
      <c r="A4" s="552" t="s">
        <v>74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417"/>
    </row>
    <row r="5" spans="1:12" ht="25.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0" ht="25.5" customHeight="1">
      <c r="A6" s="420" t="s">
        <v>562</v>
      </c>
      <c r="B6" s="420"/>
      <c r="C6" s="321"/>
      <c r="D6" s="321"/>
      <c r="E6" s="321"/>
      <c r="F6" s="421"/>
      <c r="G6" s="321"/>
      <c r="H6" s="321"/>
      <c r="I6" s="321"/>
      <c r="J6" s="321"/>
    </row>
    <row r="7" spans="1:8" ht="25.5" customHeight="1">
      <c r="A7" s="419" t="s">
        <v>237</v>
      </c>
      <c r="H7" s="419"/>
    </row>
    <row r="8" spans="1:11" ht="25.5" customHeight="1">
      <c r="A8" s="321" t="s">
        <v>338</v>
      </c>
      <c r="C8" s="321"/>
      <c r="D8" s="321"/>
      <c r="E8" s="321"/>
      <c r="F8" s="321"/>
      <c r="G8" s="321"/>
      <c r="H8" s="321"/>
      <c r="I8" s="321"/>
      <c r="J8" s="321"/>
      <c r="K8" s="321"/>
    </row>
    <row r="9" spans="1:11" s="326" customFormat="1" ht="25.5" customHeight="1">
      <c r="A9" s="321" t="s">
        <v>339</v>
      </c>
      <c r="C9" s="321"/>
      <c r="D9" s="321"/>
      <c r="E9" s="321"/>
      <c r="F9" s="321"/>
      <c r="G9" s="321"/>
      <c r="H9" s="321"/>
      <c r="I9" s="321"/>
      <c r="J9" s="321"/>
      <c r="K9" s="321"/>
    </row>
    <row r="10" spans="1:11" s="326" customFormat="1" ht="25.5" customHeight="1">
      <c r="A10" s="321" t="s">
        <v>340</v>
      </c>
      <c r="C10" s="321"/>
      <c r="D10" s="321"/>
      <c r="E10" s="321"/>
      <c r="F10" s="321"/>
      <c r="G10" s="321"/>
      <c r="H10" s="321"/>
      <c r="I10" s="321"/>
      <c r="J10" s="321"/>
      <c r="K10" s="321"/>
    </row>
    <row r="11" spans="1:11" s="326" customFormat="1" ht="25.5" customHeight="1">
      <c r="A11" s="321" t="s">
        <v>341</v>
      </c>
      <c r="C11" s="321"/>
      <c r="D11" s="321"/>
      <c r="E11" s="321"/>
      <c r="F11" s="321"/>
      <c r="G11" s="321"/>
      <c r="H11" s="321"/>
      <c r="I11" s="321"/>
      <c r="J11" s="321"/>
      <c r="K11" s="321"/>
    </row>
    <row r="12" spans="1:11" s="326" customFormat="1" ht="25.5" customHeight="1">
      <c r="A12" s="321" t="s">
        <v>342</v>
      </c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1" s="326" customFormat="1" ht="25.5" customHeight="1">
      <c r="A13" s="469" t="s">
        <v>343</v>
      </c>
      <c r="B13" s="105"/>
      <c r="C13" s="469"/>
      <c r="D13" s="469"/>
      <c r="E13" s="469"/>
      <c r="F13" s="470"/>
      <c r="G13" s="469"/>
      <c r="H13" s="469"/>
      <c r="I13" s="469"/>
      <c r="J13" s="469"/>
      <c r="K13" s="105"/>
    </row>
    <row r="14" spans="1:11" s="326" customFormat="1" ht="25.5" customHeight="1">
      <c r="A14" s="469" t="s">
        <v>344</v>
      </c>
      <c r="B14" s="469"/>
      <c r="C14" s="469"/>
      <c r="D14" s="469"/>
      <c r="E14" s="469"/>
      <c r="F14" s="471"/>
      <c r="G14" s="472"/>
      <c r="H14" s="472"/>
      <c r="I14" s="472"/>
      <c r="J14" s="472"/>
      <c r="K14" s="105"/>
    </row>
    <row r="15" spans="1:11" s="326" customFormat="1" ht="25.5" customHeight="1">
      <c r="A15" s="469" t="s">
        <v>345</v>
      </c>
      <c r="B15" s="469"/>
      <c r="C15" s="473"/>
      <c r="D15" s="473"/>
      <c r="E15" s="473"/>
      <c r="F15" s="474"/>
      <c r="G15" s="112"/>
      <c r="H15" s="112"/>
      <c r="I15" s="112"/>
      <c r="J15" s="112"/>
      <c r="K15" s="105"/>
    </row>
    <row r="16" spans="1:11" s="326" customFormat="1" ht="25.5" customHeight="1">
      <c r="A16" s="469" t="s">
        <v>346</v>
      </c>
      <c r="B16" s="469"/>
      <c r="C16" s="473"/>
      <c r="D16" s="473"/>
      <c r="E16" s="473"/>
      <c r="F16" s="474"/>
      <c r="G16" s="112"/>
      <c r="H16" s="112"/>
      <c r="I16" s="112"/>
      <c r="J16" s="112"/>
      <c r="K16" s="105"/>
    </row>
    <row r="17" spans="1:11" s="326" customFormat="1" ht="25.5" customHeight="1">
      <c r="A17" s="321" t="s">
        <v>348</v>
      </c>
      <c r="C17" s="321"/>
      <c r="D17" s="321"/>
      <c r="E17" s="321"/>
      <c r="F17" s="321"/>
      <c r="G17" s="321"/>
      <c r="H17" s="321"/>
      <c r="I17" s="321"/>
      <c r="J17" s="321"/>
      <c r="K17" s="321"/>
    </row>
    <row r="18" spans="1:11" s="326" customFormat="1" ht="25.5" customHeight="1">
      <c r="A18" s="321" t="s">
        <v>347</v>
      </c>
      <c r="C18" s="321"/>
      <c r="D18" s="321"/>
      <c r="E18" s="321"/>
      <c r="F18" s="321"/>
      <c r="G18" s="321"/>
      <c r="H18" s="321"/>
      <c r="I18" s="321"/>
      <c r="J18" s="321"/>
      <c r="K18" s="321"/>
    </row>
    <row r="19" spans="1:10" ht="25.5" customHeight="1">
      <c r="A19" s="321" t="s">
        <v>350</v>
      </c>
      <c r="C19" s="321"/>
      <c r="D19" s="321"/>
      <c r="E19" s="321"/>
      <c r="F19" s="321"/>
      <c r="G19" s="321"/>
      <c r="H19" s="321"/>
      <c r="I19" s="321"/>
      <c r="J19" s="422"/>
    </row>
    <row r="20" spans="1:12" s="326" customFormat="1" ht="25.5" customHeight="1">
      <c r="A20" s="321" t="s">
        <v>349</v>
      </c>
      <c r="B20" s="321"/>
      <c r="C20" s="281"/>
      <c r="D20" s="281"/>
      <c r="E20" s="281"/>
      <c r="F20" s="281"/>
      <c r="G20" s="281"/>
      <c r="H20" s="268"/>
      <c r="I20" s="269"/>
      <c r="J20" s="269"/>
      <c r="K20" s="269"/>
      <c r="L20" s="269"/>
    </row>
    <row r="21" spans="1:12" s="326" customFormat="1" ht="25.5" customHeight="1">
      <c r="A21" s="321"/>
      <c r="B21" s="321"/>
      <c r="C21" s="251"/>
      <c r="D21" s="251"/>
      <c r="E21" s="251"/>
      <c r="F21" s="423"/>
      <c r="G21" s="324"/>
      <c r="H21" s="251"/>
      <c r="I21" s="424"/>
      <c r="J21" s="423"/>
      <c r="K21" s="424"/>
      <c r="L21" s="269"/>
    </row>
    <row r="22" spans="1:12" s="326" customFormat="1" ht="25.5" customHeight="1">
      <c r="A22" s="420" t="s">
        <v>502</v>
      </c>
      <c r="B22" s="420"/>
      <c r="C22" s="321"/>
      <c r="D22" s="321"/>
      <c r="E22" s="321"/>
      <c r="F22" s="321"/>
      <c r="G22" s="321"/>
      <c r="H22" s="268"/>
      <c r="I22" s="269"/>
      <c r="J22" s="269"/>
      <c r="K22" s="269"/>
      <c r="L22" s="269"/>
    </row>
    <row r="23" spans="1:12" s="326" customFormat="1" ht="25.5" customHeight="1">
      <c r="A23" s="281" t="s">
        <v>269</v>
      </c>
      <c r="C23" s="321"/>
      <c r="D23" s="321"/>
      <c r="E23" s="321"/>
      <c r="F23" s="321"/>
      <c r="G23" s="321"/>
      <c r="H23" s="268"/>
      <c r="I23" s="269"/>
      <c r="J23" s="269"/>
      <c r="K23" s="269"/>
      <c r="L23" s="269"/>
    </row>
    <row r="24" spans="1:12" s="326" customFormat="1" ht="25.5" customHeight="1">
      <c r="A24" s="321" t="s">
        <v>8</v>
      </c>
      <c r="B24" s="321"/>
      <c r="C24" s="321"/>
      <c r="D24" s="321"/>
      <c r="E24" s="321"/>
      <c r="F24" s="321"/>
      <c r="G24" s="321"/>
      <c r="H24" s="268"/>
      <c r="I24" s="269"/>
      <c r="J24" s="269"/>
      <c r="K24" s="269"/>
      <c r="L24" s="269"/>
    </row>
    <row r="25" spans="2:12" s="326" customFormat="1" ht="25.5" customHeight="1">
      <c r="B25" s="281" t="s">
        <v>570</v>
      </c>
      <c r="C25" s="321"/>
      <c r="D25" s="321"/>
      <c r="E25" s="321"/>
      <c r="F25" s="321"/>
      <c r="G25" s="321"/>
      <c r="H25" s="268"/>
      <c r="I25" s="269"/>
      <c r="J25" s="269"/>
      <c r="K25" s="269"/>
      <c r="L25" s="269"/>
    </row>
    <row r="26" spans="2:12" s="326" customFormat="1" ht="25.5" customHeight="1">
      <c r="B26" s="321" t="s">
        <v>503</v>
      </c>
      <c r="C26" s="321"/>
      <c r="D26" s="321"/>
      <c r="E26" s="321"/>
      <c r="F26" s="321"/>
      <c r="G26" s="321"/>
      <c r="H26" s="268"/>
      <c r="I26" s="269"/>
      <c r="J26" s="269"/>
      <c r="K26" s="269"/>
      <c r="L26" s="269"/>
    </row>
    <row r="27" spans="2:12" s="326" customFormat="1" ht="25.5" customHeight="1">
      <c r="B27" s="321" t="s">
        <v>588</v>
      </c>
      <c r="C27" s="321"/>
      <c r="D27" s="321"/>
      <c r="E27" s="321"/>
      <c r="F27" s="321"/>
      <c r="G27" s="321"/>
      <c r="H27" s="268"/>
      <c r="I27" s="269"/>
      <c r="J27" s="269"/>
      <c r="K27" s="269"/>
      <c r="L27" s="269"/>
    </row>
    <row r="28" spans="2:12" s="326" customFormat="1" ht="25.5" customHeight="1">
      <c r="B28" s="321" t="s">
        <v>504</v>
      </c>
      <c r="C28" s="321"/>
      <c r="D28" s="321"/>
      <c r="E28" s="321"/>
      <c r="F28" s="321"/>
      <c r="G28" s="321"/>
      <c r="H28" s="268"/>
      <c r="I28" s="269"/>
      <c r="J28" s="269"/>
      <c r="K28" s="269"/>
      <c r="L28" s="269"/>
    </row>
    <row r="29" spans="2:12" s="326" customFormat="1" ht="25.5" customHeight="1">
      <c r="B29" s="425" t="s">
        <v>860</v>
      </c>
      <c r="C29" s="321"/>
      <c r="D29" s="321"/>
      <c r="E29" s="321"/>
      <c r="F29" s="321"/>
      <c r="G29" s="321"/>
      <c r="H29" s="268"/>
      <c r="I29" s="269"/>
      <c r="J29" s="269"/>
      <c r="K29" s="269"/>
      <c r="L29" s="269"/>
    </row>
    <row r="30" spans="2:12" s="326" customFormat="1" ht="25.5" customHeight="1">
      <c r="B30" s="425" t="s">
        <v>569</v>
      </c>
      <c r="C30" s="321"/>
      <c r="D30" s="321"/>
      <c r="E30" s="321"/>
      <c r="F30" s="321"/>
      <c r="G30" s="321"/>
      <c r="H30" s="268"/>
      <c r="I30" s="269"/>
      <c r="J30" s="269"/>
      <c r="K30" s="269"/>
      <c r="L30" s="269"/>
    </row>
    <row r="31" spans="1:12" s="326" customFormat="1" ht="25.5" customHeight="1">
      <c r="A31" s="281" t="s">
        <v>255</v>
      </c>
      <c r="C31" s="321"/>
      <c r="D31" s="321"/>
      <c r="E31" s="321"/>
      <c r="F31" s="321"/>
      <c r="G31" s="321"/>
      <c r="H31" s="268"/>
      <c r="I31" s="269"/>
      <c r="J31" s="269"/>
      <c r="L31" s="269"/>
    </row>
    <row r="32" spans="1:12" s="326" customFormat="1" ht="25.5" customHeight="1">
      <c r="A32" s="321"/>
      <c r="B32" s="321"/>
      <c r="C32" s="321"/>
      <c r="D32" s="321"/>
      <c r="E32" s="321"/>
      <c r="F32" s="321"/>
      <c r="G32" s="321"/>
      <c r="H32" s="268"/>
      <c r="I32" s="269"/>
      <c r="J32" s="269"/>
      <c r="K32" s="269"/>
      <c r="L32" s="269"/>
    </row>
    <row r="33" spans="1:12" s="326" customFormat="1" ht="25.5" customHeight="1">
      <c r="A33" s="321"/>
      <c r="B33" s="321"/>
      <c r="C33" s="281"/>
      <c r="D33" s="281"/>
      <c r="E33" s="281"/>
      <c r="F33" s="281"/>
      <c r="G33" s="281"/>
      <c r="H33" s="268"/>
      <c r="I33" s="269"/>
      <c r="J33" s="269"/>
      <c r="K33" s="269"/>
      <c r="L33" s="269"/>
    </row>
    <row r="34" spans="1:12" s="326" customFormat="1" ht="25.5" customHeight="1">
      <c r="A34" s="321"/>
      <c r="B34" s="321"/>
      <c r="C34" s="251" t="s">
        <v>16</v>
      </c>
      <c r="D34" s="251"/>
      <c r="E34" s="251"/>
      <c r="F34" s="423"/>
      <c r="G34" s="324"/>
      <c r="H34" s="251"/>
      <c r="I34" s="424"/>
      <c r="J34" s="423"/>
      <c r="K34" s="424"/>
      <c r="L34" s="269"/>
    </row>
    <row r="35" spans="1:12" s="326" customFormat="1" ht="24.75" customHeight="1">
      <c r="A35" s="551" t="s">
        <v>505</v>
      </c>
      <c r="B35" s="551"/>
      <c r="C35" s="551"/>
      <c r="D35" s="551"/>
      <c r="E35" s="551"/>
      <c r="F35" s="551"/>
      <c r="G35" s="551"/>
      <c r="H35" s="551"/>
      <c r="I35" s="551"/>
      <c r="J35" s="551"/>
      <c r="K35" s="551"/>
      <c r="L35" s="513"/>
    </row>
    <row r="36" spans="1:12" s="252" customFormat="1" ht="24.75" customHeight="1">
      <c r="A36" s="321"/>
      <c r="B36" s="321"/>
      <c r="C36" s="321"/>
      <c r="D36" s="321"/>
      <c r="E36" s="321"/>
      <c r="F36" s="321"/>
      <c r="G36" s="321"/>
      <c r="H36" s="268"/>
      <c r="I36" s="269"/>
      <c r="J36" s="269"/>
      <c r="K36" s="269"/>
      <c r="L36" s="269"/>
    </row>
    <row r="37" spans="1:11" ht="24.75" customHeight="1">
      <c r="A37" s="426" t="s">
        <v>883</v>
      </c>
      <c r="B37" s="426"/>
      <c r="C37" s="251"/>
      <c r="D37" s="251"/>
      <c r="E37" s="427"/>
      <c r="F37" s="428"/>
      <c r="G37" s="428"/>
      <c r="H37" s="251"/>
      <c r="I37" s="428"/>
      <c r="J37" s="251"/>
      <c r="K37" s="251"/>
    </row>
    <row r="38" spans="1:12" s="489" customFormat="1" ht="24.75" customHeight="1">
      <c r="A38" s="490" t="s">
        <v>272</v>
      </c>
      <c r="B38" s="491"/>
      <c r="E38" s="491"/>
      <c r="F38" s="491"/>
      <c r="G38" s="492"/>
      <c r="H38" s="492"/>
      <c r="I38" s="492"/>
      <c r="J38" s="493"/>
      <c r="K38" s="493"/>
      <c r="L38" s="493"/>
    </row>
    <row r="39" spans="1:12" s="489" customFormat="1" ht="24.75" customHeight="1">
      <c r="A39" s="490" t="s">
        <v>273</v>
      </c>
      <c r="B39" s="491"/>
      <c r="E39" s="491"/>
      <c r="F39" s="491"/>
      <c r="G39" s="492"/>
      <c r="H39" s="492"/>
      <c r="I39" s="492"/>
      <c r="J39" s="493"/>
      <c r="K39" s="493"/>
      <c r="L39" s="493"/>
    </row>
    <row r="40" spans="1:12" s="489" customFormat="1" ht="24.75" customHeight="1">
      <c r="A40" s="490" t="s">
        <v>274</v>
      </c>
      <c r="B40" s="491"/>
      <c r="E40" s="491"/>
      <c r="F40" s="491"/>
      <c r="G40" s="492"/>
      <c r="H40" s="492"/>
      <c r="I40" s="492"/>
      <c r="J40" s="493"/>
      <c r="K40" s="493"/>
      <c r="L40" s="493"/>
    </row>
    <row r="41" spans="1:12" s="489" customFormat="1" ht="24.75" customHeight="1">
      <c r="A41" s="490" t="s">
        <v>275</v>
      </c>
      <c r="B41" s="491"/>
      <c r="E41" s="491"/>
      <c r="F41" s="491"/>
      <c r="G41" s="492"/>
      <c r="H41" s="492"/>
      <c r="I41" s="492"/>
      <c r="J41" s="493"/>
      <c r="K41" s="493"/>
      <c r="L41" s="493"/>
    </row>
    <row r="42" spans="1:12" s="489" customFormat="1" ht="24.75" customHeight="1">
      <c r="A42" s="490" t="s">
        <v>276</v>
      </c>
      <c r="B42" s="491"/>
      <c r="E42" s="491"/>
      <c r="F42" s="491"/>
      <c r="G42" s="492"/>
      <c r="H42" s="492"/>
      <c r="I42" s="492"/>
      <c r="J42" s="493"/>
      <c r="K42" s="493"/>
      <c r="L42" s="493"/>
    </row>
    <row r="43" spans="1:12" s="489" customFormat="1" ht="24.75" customHeight="1">
      <c r="A43" s="490" t="s">
        <v>270</v>
      </c>
      <c r="B43" s="491"/>
      <c r="E43" s="491"/>
      <c r="F43" s="491"/>
      <c r="G43" s="492"/>
      <c r="H43" s="492"/>
      <c r="I43" s="492"/>
      <c r="J43" s="493"/>
      <c r="K43" s="493"/>
      <c r="L43" s="493"/>
    </row>
    <row r="44" spans="1:12" s="523" customFormat="1" ht="24.75" customHeight="1">
      <c r="A44" s="494" t="s">
        <v>271</v>
      </c>
      <c r="B44" s="522"/>
      <c r="E44" s="522"/>
      <c r="F44" s="522"/>
      <c r="G44" s="524"/>
      <c r="H44" s="524"/>
      <c r="I44" s="524"/>
      <c r="J44" s="525"/>
      <c r="K44" s="525"/>
      <c r="L44" s="525"/>
    </row>
    <row r="45" spans="2:11" s="523" customFormat="1" ht="24.75" customHeight="1">
      <c r="B45" s="494"/>
      <c r="C45" s="526" t="s">
        <v>282</v>
      </c>
      <c r="D45" s="526"/>
      <c r="E45" s="494"/>
      <c r="F45" s="494"/>
      <c r="G45" s="494"/>
      <c r="H45" s="494"/>
      <c r="I45" s="494"/>
      <c r="J45" s="494"/>
      <c r="K45" s="527" t="s">
        <v>571</v>
      </c>
    </row>
    <row r="46" spans="1:11" s="523" customFormat="1" ht="24.75" customHeight="1">
      <c r="A46" s="494" t="s">
        <v>195</v>
      </c>
      <c r="B46" s="494"/>
      <c r="E46" s="494"/>
      <c r="F46" s="494"/>
      <c r="G46" s="494"/>
      <c r="H46" s="494"/>
      <c r="I46" s="494"/>
      <c r="J46" s="494"/>
      <c r="K46" s="528" t="s">
        <v>142</v>
      </c>
    </row>
    <row r="47" spans="1:11" s="523" customFormat="1" ht="24.75" customHeight="1">
      <c r="A47" s="494" t="s">
        <v>196</v>
      </c>
      <c r="B47" s="494"/>
      <c r="E47" s="494"/>
      <c r="F47" s="529" t="s">
        <v>143</v>
      </c>
      <c r="H47" s="494"/>
      <c r="I47" s="494"/>
      <c r="J47" s="494"/>
      <c r="K47" s="528" t="s">
        <v>144</v>
      </c>
    </row>
    <row r="48" spans="1:11" s="523" customFormat="1" ht="24.75" customHeight="1">
      <c r="A48" s="494" t="s">
        <v>197</v>
      </c>
      <c r="B48" s="494"/>
      <c r="E48" s="522"/>
      <c r="F48" s="529" t="s">
        <v>145</v>
      </c>
      <c r="H48" s="524"/>
      <c r="I48" s="524"/>
      <c r="J48" s="525"/>
      <c r="K48" s="528" t="s">
        <v>144</v>
      </c>
    </row>
    <row r="49" spans="1:11" s="523" customFormat="1" ht="24.75" customHeight="1">
      <c r="A49" s="494" t="s">
        <v>198</v>
      </c>
      <c r="B49" s="522"/>
      <c r="E49" s="522"/>
      <c r="F49" s="529" t="s">
        <v>146</v>
      </c>
      <c r="H49" s="524"/>
      <c r="I49" s="524"/>
      <c r="J49" s="525"/>
      <c r="K49" s="528" t="s">
        <v>144</v>
      </c>
    </row>
    <row r="50" spans="1:11" s="523" customFormat="1" ht="24.75" customHeight="1">
      <c r="A50" s="494" t="s">
        <v>199</v>
      </c>
      <c r="B50" s="522"/>
      <c r="E50" s="522"/>
      <c r="F50" s="529" t="s">
        <v>257</v>
      </c>
      <c r="H50" s="524"/>
      <c r="I50" s="524"/>
      <c r="J50" s="525"/>
      <c r="K50" s="528" t="s">
        <v>144</v>
      </c>
    </row>
    <row r="51" spans="2:11" s="523" customFormat="1" ht="24.75" customHeight="1">
      <c r="B51" s="522"/>
      <c r="E51" s="522"/>
      <c r="F51" s="529" t="s">
        <v>278</v>
      </c>
      <c r="H51" s="524"/>
      <c r="I51" s="524"/>
      <c r="J51" s="525"/>
      <c r="K51" s="530"/>
    </row>
    <row r="52" spans="1:11" s="532" customFormat="1" ht="24.75" customHeight="1">
      <c r="A52" s="494" t="s">
        <v>200</v>
      </c>
      <c r="B52" s="531"/>
      <c r="E52" s="531"/>
      <c r="F52" s="529" t="s">
        <v>147</v>
      </c>
      <c r="H52" s="531"/>
      <c r="I52" s="529"/>
      <c r="J52" s="531"/>
      <c r="K52" s="528" t="s">
        <v>144</v>
      </c>
    </row>
    <row r="53" spans="1:11" s="533" customFormat="1" ht="24.75" customHeight="1">
      <c r="A53" s="494" t="s">
        <v>201</v>
      </c>
      <c r="F53" s="534" t="s">
        <v>148</v>
      </c>
      <c r="I53" s="534"/>
      <c r="K53" s="528" t="s">
        <v>144</v>
      </c>
    </row>
    <row r="54" spans="1:11" s="533" customFormat="1" ht="24.75" customHeight="1">
      <c r="A54" s="494" t="s">
        <v>202</v>
      </c>
      <c r="F54" s="534" t="s">
        <v>149</v>
      </c>
      <c r="I54" s="534"/>
      <c r="K54" s="528" t="s">
        <v>144</v>
      </c>
    </row>
    <row r="55" spans="1:11" s="533" customFormat="1" ht="24.75" customHeight="1">
      <c r="A55" s="494" t="s">
        <v>203</v>
      </c>
      <c r="F55" s="534" t="s">
        <v>258</v>
      </c>
      <c r="I55" s="534"/>
      <c r="K55" s="528" t="s">
        <v>150</v>
      </c>
    </row>
    <row r="56" spans="1:11" s="533" customFormat="1" ht="24.75" customHeight="1">
      <c r="A56" s="494"/>
      <c r="F56" s="534" t="s">
        <v>259</v>
      </c>
      <c r="I56" s="534"/>
      <c r="K56" s="528"/>
    </row>
    <row r="57" spans="1:11" s="533" customFormat="1" ht="24.75" customHeight="1">
      <c r="A57" s="494" t="s">
        <v>204</v>
      </c>
      <c r="F57" s="534" t="s">
        <v>151</v>
      </c>
      <c r="I57" s="534"/>
      <c r="K57" s="528" t="s">
        <v>144</v>
      </c>
    </row>
    <row r="58" spans="1:11" s="533" customFormat="1" ht="24.75" customHeight="1">
      <c r="A58" s="494" t="s">
        <v>205</v>
      </c>
      <c r="F58" s="534" t="s">
        <v>277</v>
      </c>
      <c r="I58" s="534"/>
      <c r="K58" s="528" t="s">
        <v>144</v>
      </c>
    </row>
    <row r="59" spans="1:11" s="533" customFormat="1" ht="24.75" customHeight="1">
      <c r="A59" s="494"/>
      <c r="F59" s="534" t="s">
        <v>279</v>
      </c>
      <c r="I59" s="534"/>
      <c r="K59" s="528"/>
    </row>
    <row r="60" spans="1:11" s="533" customFormat="1" ht="24.75" customHeight="1">
      <c r="A60" s="494" t="s">
        <v>206</v>
      </c>
      <c r="F60" s="534" t="s">
        <v>152</v>
      </c>
      <c r="I60" s="534"/>
      <c r="K60" s="528" t="s">
        <v>144</v>
      </c>
    </row>
    <row r="61" spans="1:11" s="533" customFormat="1" ht="24.75" customHeight="1">
      <c r="A61" s="494" t="s">
        <v>207</v>
      </c>
      <c r="F61" s="534" t="s">
        <v>153</v>
      </c>
      <c r="I61" s="534"/>
      <c r="K61" s="528" t="s">
        <v>144</v>
      </c>
    </row>
    <row r="62" spans="1:11" s="533" customFormat="1" ht="24.75" customHeight="1">
      <c r="A62" s="494" t="s">
        <v>208</v>
      </c>
      <c r="F62" s="534" t="s">
        <v>154</v>
      </c>
      <c r="I62" s="534"/>
      <c r="K62" s="528" t="s">
        <v>144</v>
      </c>
    </row>
    <row r="63" spans="1:11" s="533" customFormat="1" ht="24.75" customHeight="1">
      <c r="A63" s="494" t="s">
        <v>209</v>
      </c>
      <c r="F63" s="534" t="s">
        <v>155</v>
      </c>
      <c r="I63" s="534"/>
      <c r="K63" s="528" t="s">
        <v>144</v>
      </c>
    </row>
    <row r="64" spans="1:11" s="533" customFormat="1" ht="24.75" customHeight="1">
      <c r="A64" s="494" t="s">
        <v>210</v>
      </c>
      <c r="F64" s="534" t="s">
        <v>156</v>
      </c>
      <c r="I64" s="534"/>
      <c r="K64" s="528" t="s">
        <v>144</v>
      </c>
    </row>
    <row r="65" spans="1:11" s="533" customFormat="1" ht="24.75" customHeight="1">
      <c r="A65" s="494" t="s">
        <v>211</v>
      </c>
      <c r="F65" s="534" t="s">
        <v>157</v>
      </c>
      <c r="I65" s="534"/>
      <c r="K65" s="528" t="s">
        <v>144</v>
      </c>
    </row>
    <row r="66" spans="1:11" s="533" customFormat="1" ht="24.75" customHeight="1">
      <c r="A66" s="494" t="s">
        <v>212</v>
      </c>
      <c r="F66" s="534" t="s">
        <v>158</v>
      </c>
      <c r="I66" s="534"/>
      <c r="K66" s="528" t="s">
        <v>144</v>
      </c>
    </row>
    <row r="67" spans="2:11" s="533" customFormat="1" ht="24.75" customHeight="1">
      <c r="B67" s="494"/>
      <c r="F67" s="534" t="s">
        <v>280</v>
      </c>
      <c r="I67" s="534"/>
      <c r="K67" s="528"/>
    </row>
    <row r="68" spans="2:11" s="498" customFormat="1" ht="24.75" customHeight="1">
      <c r="B68" s="495"/>
      <c r="C68" s="499"/>
      <c r="D68" s="499"/>
      <c r="E68" s="499"/>
      <c r="F68" s="500"/>
      <c r="H68" s="499"/>
      <c r="I68" s="500"/>
      <c r="J68" s="499"/>
      <c r="K68" s="496"/>
    </row>
    <row r="69" spans="2:11" s="498" customFormat="1" ht="24.75" customHeight="1">
      <c r="B69" s="495"/>
      <c r="C69" s="499"/>
      <c r="D69" s="499"/>
      <c r="E69" s="499"/>
      <c r="F69" s="500"/>
      <c r="H69" s="499"/>
      <c r="I69" s="500"/>
      <c r="J69" s="499"/>
      <c r="K69" s="496"/>
    </row>
    <row r="70" spans="2:12" s="498" customFormat="1" ht="24.75" customHeight="1">
      <c r="B70" s="495"/>
      <c r="C70" s="251" t="s">
        <v>16</v>
      </c>
      <c r="D70" s="251"/>
      <c r="E70" s="251"/>
      <c r="F70" s="423"/>
      <c r="G70" s="324"/>
      <c r="H70" s="251"/>
      <c r="I70" s="424"/>
      <c r="J70" s="499"/>
      <c r="K70" s="497"/>
      <c r="L70" s="496"/>
    </row>
    <row r="71" spans="1:12" s="498" customFormat="1" ht="24" customHeight="1">
      <c r="A71" s="551" t="s">
        <v>827</v>
      </c>
      <c r="B71" s="551"/>
      <c r="C71" s="551"/>
      <c r="D71" s="551"/>
      <c r="E71" s="551"/>
      <c r="F71" s="551"/>
      <c r="G71" s="551"/>
      <c r="H71" s="551"/>
      <c r="I71" s="551"/>
      <c r="J71" s="551"/>
      <c r="K71" s="551"/>
      <c r="L71" s="513"/>
    </row>
    <row r="72" spans="2:12" s="498" customFormat="1" ht="24" customHeight="1">
      <c r="B72" s="495"/>
      <c r="C72" s="499"/>
      <c r="D72" s="499"/>
      <c r="E72" s="499"/>
      <c r="F72" s="499"/>
      <c r="G72" s="500"/>
      <c r="H72" s="499"/>
      <c r="I72" s="500"/>
      <c r="J72" s="499"/>
      <c r="K72" s="497"/>
      <c r="L72" s="496"/>
    </row>
    <row r="73" spans="2:11" s="523" customFormat="1" ht="24" customHeight="1">
      <c r="B73" s="494"/>
      <c r="C73" s="526" t="s">
        <v>282</v>
      </c>
      <c r="D73" s="526"/>
      <c r="E73" s="494"/>
      <c r="F73" s="494"/>
      <c r="G73" s="494"/>
      <c r="H73" s="494"/>
      <c r="I73" s="494"/>
      <c r="J73" s="494"/>
      <c r="K73" s="527" t="s">
        <v>571</v>
      </c>
    </row>
    <row r="74" spans="1:11" s="498" customFormat="1" ht="24" customHeight="1">
      <c r="A74" s="535" t="s">
        <v>162</v>
      </c>
      <c r="F74" s="501" t="s">
        <v>250</v>
      </c>
      <c r="G74" s="501"/>
      <c r="I74" s="536"/>
      <c r="K74" s="537" t="s">
        <v>144</v>
      </c>
    </row>
    <row r="75" spans="1:11" s="498" customFormat="1" ht="24" customHeight="1">
      <c r="A75" s="535" t="s">
        <v>163</v>
      </c>
      <c r="F75" s="501" t="s">
        <v>251</v>
      </c>
      <c r="G75" s="501"/>
      <c r="I75" s="536"/>
      <c r="K75" s="537" t="s">
        <v>144</v>
      </c>
    </row>
    <row r="76" spans="1:11" s="498" customFormat="1" ht="24" customHeight="1">
      <c r="A76" s="535" t="s">
        <v>164</v>
      </c>
      <c r="F76" s="501" t="s">
        <v>286</v>
      </c>
      <c r="G76" s="501"/>
      <c r="I76" s="536"/>
      <c r="K76" s="537" t="s">
        <v>144</v>
      </c>
    </row>
    <row r="77" spans="1:11" s="498" customFormat="1" ht="24" customHeight="1">
      <c r="A77" s="489" t="s">
        <v>165</v>
      </c>
      <c r="F77" s="501" t="s">
        <v>285</v>
      </c>
      <c r="G77" s="501"/>
      <c r="I77" s="536"/>
      <c r="K77" s="536"/>
    </row>
    <row r="78" spans="1:11" s="338" customFormat="1" ht="24" customHeight="1">
      <c r="A78" s="535" t="s">
        <v>217</v>
      </c>
      <c r="E78" s="251"/>
      <c r="G78" s="251"/>
      <c r="I78" s="536"/>
      <c r="K78" s="536"/>
    </row>
    <row r="79" spans="1:11" s="498" customFormat="1" ht="24" customHeight="1">
      <c r="A79" s="535" t="s">
        <v>220</v>
      </c>
      <c r="E79" s="501"/>
      <c r="G79" s="501"/>
      <c r="I79" s="536"/>
      <c r="K79" s="536"/>
    </row>
    <row r="80" spans="1:11" s="498" customFormat="1" ht="24" customHeight="1">
      <c r="A80" s="535" t="s">
        <v>218</v>
      </c>
      <c r="E80" s="501"/>
      <c r="G80" s="501"/>
      <c r="I80" s="536"/>
      <c r="K80" s="536"/>
    </row>
    <row r="81" spans="1:11" s="498" customFormat="1" ht="24" customHeight="1">
      <c r="A81" s="498" t="s">
        <v>219</v>
      </c>
      <c r="E81" s="501"/>
      <c r="G81" s="501"/>
      <c r="I81" s="536"/>
      <c r="K81" s="536"/>
    </row>
    <row r="82" spans="1:10" s="533" customFormat="1" ht="24" customHeight="1">
      <c r="A82" s="494" t="s">
        <v>281</v>
      </c>
      <c r="F82" s="534"/>
      <c r="H82" s="534"/>
      <c r="J82" s="538"/>
    </row>
    <row r="83" spans="2:11" s="533" customFormat="1" ht="24" customHeight="1">
      <c r="B83" s="526" t="s">
        <v>282</v>
      </c>
      <c r="C83" s="526"/>
      <c r="D83" s="494"/>
      <c r="E83" s="494"/>
      <c r="F83" s="494"/>
      <c r="G83" s="494"/>
      <c r="H83" s="494"/>
      <c r="I83" s="494"/>
      <c r="J83" s="494"/>
      <c r="K83" s="527" t="s">
        <v>571</v>
      </c>
    </row>
    <row r="84" spans="1:11" s="533" customFormat="1" ht="24" customHeight="1">
      <c r="A84" s="494" t="s">
        <v>213</v>
      </c>
      <c r="F84" s="534" t="s">
        <v>252</v>
      </c>
      <c r="H84" s="534"/>
      <c r="J84" s="538"/>
      <c r="K84" s="528" t="s">
        <v>150</v>
      </c>
    </row>
    <row r="85" spans="1:11" s="533" customFormat="1" ht="24" customHeight="1">
      <c r="A85" s="494" t="s">
        <v>214</v>
      </c>
      <c r="F85" s="534" t="s">
        <v>283</v>
      </c>
      <c r="H85" s="534"/>
      <c r="J85" s="538"/>
      <c r="K85" s="528" t="s">
        <v>144</v>
      </c>
    </row>
    <row r="86" spans="1:11" s="533" customFormat="1" ht="24" customHeight="1">
      <c r="A86" s="494"/>
      <c r="F86" s="534" t="s">
        <v>284</v>
      </c>
      <c r="H86" s="534"/>
      <c r="J86" s="538"/>
      <c r="K86" s="528"/>
    </row>
    <row r="87" spans="1:11" s="533" customFormat="1" ht="24" customHeight="1">
      <c r="A87" s="494" t="s">
        <v>166</v>
      </c>
      <c r="F87" s="534" t="s">
        <v>253</v>
      </c>
      <c r="H87" s="534"/>
      <c r="J87" s="538"/>
      <c r="K87" s="528" t="s">
        <v>144</v>
      </c>
    </row>
    <row r="88" spans="1:10" s="533" customFormat="1" ht="24" customHeight="1">
      <c r="A88" s="494" t="s">
        <v>215</v>
      </c>
      <c r="F88" s="534"/>
      <c r="H88" s="534"/>
      <c r="J88" s="538"/>
    </row>
    <row r="89" spans="1:10" s="533" customFormat="1" ht="24" customHeight="1">
      <c r="A89" s="494" t="s">
        <v>216</v>
      </c>
      <c r="F89" s="534"/>
      <c r="H89" s="534"/>
      <c r="J89" s="538"/>
    </row>
    <row r="90" spans="1:10" s="533" customFormat="1" ht="24" customHeight="1">
      <c r="A90" s="533" t="s">
        <v>167</v>
      </c>
      <c r="F90" s="534"/>
      <c r="H90" s="534"/>
      <c r="J90" s="538"/>
    </row>
    <row r="91" spans="7:11" s="498" customFormat="1" ht="24" customHeight="1">
      <c r="G91" s="501"/>
      <c r="I91" s="501"/>
      <c r="K91" s="502"/>
    </row>
    <row r="92" spans="1:12" s="252" customFormat="1" ht="24" customHeight="1">
      <c r="A92" s="255" t="s">
        <v>565</v>
      </c>
      <c r="B92" s="255"/>
      <c r="C92" s="321"/>
      <c r="D92" s="321"/>
      <c r="E92" s="321"/>
      <c r="F92" s="321"/>
      <c r="G92" s="321"/>
      <c r="H92" s="268"/>
      <c r="I92" s="269"/>
      <c r="J92" s="269"/>
      <c r="K92" s="269"/>
      <c r="L92" s="269"/>
    </row>
    <row r="93" spans="1:12" s="252" customFormat="1" ht="24" customHeight="1">
      <c r="A93" s="281" t="s">
        <v>574</v>
      </c>
      <c r="B93" s="326"/>
      <c r="C93" s="321"/>
      <c r="D93" s="321"/>
      <c r="E93" s="321"/>
      <c r="F93" s="321"/>
      <c r="G93" s="321"/>
      <c r="H93" s="268"/>
      <c r="I93" s="269"/>
      <c r="J93" s="269"/>
      <c r="K93" s="269"/>
      <c r="L93" s="269"/>
    </row>
    <row r="94" spans="1:12" s="252" customFormat="1" ht="24" customHeight="1">
      <c r="A94" s="321" t="s">
        <v>93</v>
      </c>
      <c r="B94" s="321"/>
      <c r="C94" s="321"/>
      <c r="D94" s="321"/>
      <c r="E94" s="321"/>
      <c r="F94" s="321"/>
      <c r="G94" s="321"/>
      <c r="H94" s="268"/>
      <c r="I94" s="269"/>
      <c r="J94" s="269"/>
      <c r="K94" s="269"/>
      <c r="L94" s="269"/>
    </row>
    <row r="95" spans="1:12" s="252" customFormat="1" ht="24" customHeight="1">
      <c r="A95" s="321"/>
      <c r="B95" s="321"/>
      <c r="C95" s="321"/>
      <c r="D95" s="321"/>
      <c r="E95" s="321"/>
      <c r="F95" s="321"/>
      <c r="G95" s="321"/>
      <c r="H95" s="268"/>
      <c r="I95" s="269"/>
      <c r="J95" s="269"/>
      <c r="K95" s="269"/>
      <c r="L95" s="269"/>
    </row>
    <row r="96" spans="1:12" s="252" customFormat="1" ht="24" customHeight="1">
      <c r="A96" s="429" t="s">
        <v>566</v>
      </c>
      <c r="B96" s="251"/>
      <c r="C96" s="430"/>
      <c r="D96" s="430"/>
      <c r="E96" s="324"/>
      <c r="F96" s="423"/>
      <c r="G96" s="324"/>
      <c r="H96" s="251"/>
      <c r="I96" s="424"/>
      <c r="J96" s="423"/>
      <c r="K96" s="424"/>
      <c r="L96" s="251"/>
    </row>
    <row r="97" spans="1:12" s="252" customFormat="1" ht="24" customHeight="1">
      <c r="A97" s="281" t="s">
        <v>567</v>
      </c>
      <c r="B97" s="251"/>
      <c r="C97" s="430"/>
      <c r="D97" s="430"/>
      <c r="E97" s="324"/>
      <c r="F97" s="423"/>
      <c r="G97" s="324"/>
      <c r="H97" s="251"/>
      <c r="I97" s="424"/>
      <c r="J97" s="423"/>
      <c r="K97" s="424"/>
      <c r="L97" s="251"/>
    </row>
    <row r="98" spans="1:12" s="252" customFormat="1" ht="24" customHeight="1">
      <c r="A98" s="423" t="s">
        <v>568</v>
      </c>
      <c r="B98" s="251"/>
      <c r="C98" s="430"/>
      <c r="D98" s="430"/>
      <c r="E98" s="324"/>
      <c r="F98" s="423"/>
      <c r="G98" s="324"/>
      <c r="H98" s="251"/>
      <c r="I98" s="332"/>
      <c r="J98" s="429"/>
      <c r="K98" s="334" t="s">
        <v>515</v>
      </c>
      <c r="L98" s="251"/>
    </row>
    <row r="99" spans="1:12" s="252" customFormat="1" ht="24" customHeight="1">
      <c r="A99" s="423"/>
      <c r="B99" s="251"/>
      <c r="C99" s="430"/>
      <c r="D99" s="430"/>
      <c r="E99" s="324"/>
      <c r="F99" s="423"/>
      <c r="G99" s="324"/>
      <c r="H99" s="553" t="s">
        <v>858</v>
      </c>
      <c r="I99" s="553"/>
      <c r="J99" s="553"/>
      <c r="K99" s="553"/>
      <c r="L99" s="431"/>
    </row>
    <row r="100" spans="1:12" s="251" customFormat="1" ht="24" customHeight="1">
      <c r="A100" s="423"/>
      <c r="C100" s="430"/>
      <c r="D100" s="430"/>
      <c r="E100" s="324"/>
      <c r="F100" s="423"/>
      <c r="G100" s="324"/>
      <c r="H100" s="428"/>
      <c r="I100" s="554" t="s">
        <v>50</v>
      </c>
      <c r="J100" s="554"/>
      <c r="K100" s="554"/>
      <c r="L100" s="428"/>
    </row>
    <row r="101" spans="1:11" s="251" customFormat="1" ht="24" customHeight="1">
      <c r="A101" s="423"/>
      <c r="C101" s="430"/>
      <c r="D101" s="430"/>
      <c r="E101" s="324"/>
      <c r="F101" s="423"/>
      <c r="G101" s="324"/>
      <c r="I101" s="432" t="s">
        <v>101</v>
      </c>
      <c r="J101" s="332"/>
      <c r="K101" s="432" t="s">
        <v>420</v>
      </c>
    </row>
    <row r="102" spans="1:11" s="251" customFormat="1" ht="24" customHeight="1">
      <c r="A102" s="423"/>
      <c r="B102" s="251" t="s">
        <v>510</v>
      </c>
      <c r="C102" s="430"/>
      <c r="D102" s="430"/>
      <c r="E102" s="324"/>
      <c r="F102" s="423"/>
      <c r="G102" s="324"/>
      <c r="I102" s="406">
        <v>1258795.92</v>
      </c>
      <c r="J102" s="433"/>
      <c r="K102" s="327">
        <v>857569.13</v>
      </c>
    </row>
    <row r="103" spans="1:11" s="251" customFormat="1" ht="24" customHeight="1">
      <c r="A103" s="423"/>
      <c r="B103" s="251" t="s">
        <v>819</v>
      </c>
      <c r="C103" s="430"/>
      <c r="D103" s="430"/>
      <c r="E103" s="324"/>
      <c r="F103" s="423"/>
      <c r="G103" s="324"/>
      <c r="I103" s="406">
        <v>1271405.53</v>
      </c>
      <c r="J103" s="433"/>
      <c r="K103" s="327">
        <v>1779970.36</v>
      </c>
    </row>
    <row r="104" spans="1:11" s="251" customFormat="1" ht="24" customHeight="1">
      <c r="A104" s="423"/>
      <c r="B104" s="251" t="s">
        <v>820</v>
      </c>
      <c r="C104" s="430"/>
      <c r="D104" s="430"/>
      <c r="E104" s="324"/>
      <c r="F104" s="423"/>
      <c r="G104" s="324"/>
      <c r="I104" s="434">
        <f>62664512.8-2631409.98</f>
        <v>60033102.82</v>
      </c>
      <c r="J104" s="433"/>
      <c r="K104" s="327">
        <v>68736874.88</v>
      </c>
    </row>
    <row r="105" spans="1:11" s="251" customFormat="1" ht="24" customHeight="1" thickBot="1">
      <c r="A105" s="423"/>
      <c r="C105" s="430" t="s">
        <v>511</v>
      </c>
      <c r="D105" s="430"/>
      <c r="E105" s="324"/>
      <c r="F105" s="423"/>
      <c r="G105" s="324"/>
      <c r="I105" s="325">
        <f>SUM(I102:I104)</f>
        <v>62563304.27</v>
      </c>
      <c r="J105" s="433"/>
      <c r="K105" s="325">
        <f>SUM(K102:K104)</f>
        <v>71374414.36999999</v>
      </c>
    </row>
    <row r="106" spans="1:12" s="252" customFormat="1" ht="24" customHeight="1" thickTop="1">
      <c r="A106" s="321"/>
      <c r="B106" s="321"/>
      <c r="C106" s="321"/>
      <c r="D106" s="321"/>
      <c r="E106" s="321"/>
      <c r="F106" s="321"/>
      <c r="G106" s="321"/>
      <c r="H106" s="268"/>
      <c r="I106" s="269"/>
      <c r="J106" s="269"/>
      <c r="K106" s="269"/>
      <c r="L106" s="269"/>
    </row>
    <row r="107" spans="1:12" s="252" customFormat="1" ht="24" customHeight="1">
      <c r="A107" s="415" t="s">
        <v>16</v>
      </c>
      <c r="B107" s="415"/>
      <c r="C107" s="415"/>
      <c r="D107" s="415"/>
      <c r="E107" s="415"/>
      <c r="F107" s="415"/>
      <c r="G107" s="415"/>
      <c r="H107" s="415"/>
      <c r="I107" s="415"/>
      <c r="J107" s="415"/>
      <c r="K107" s="415"/>
      <c r="L107" s="269"/>
    </row>
    <row r="108" spans="1:12" s="252" customFormat="1" ht="27.75" customHeight="1">
      <c r="A108" s="551" t="s">
        <v>29</v>
      </c>
      <c r="B108" s="551"/>
      <c r="C108" s="551"/>
      <c r="D108" s="551"/>
      <c r="E108" s="551"/>
      <c r="F108" s="551"/>
      <c r="G108" s="551"/>
      <c r="H108" s="551"/>
      <c r="I108" s="551"/>
      <c r="J108" s="551"/>
      <c r="K108" s="551"/>
      <c r="L108" s="460"/>
    </row>
    <row r="109" spans="1:4" s="252" customFormat="1" ht="27.75" customHeight="1">
      <c r="A109" s="253"/>
      <c r="C109" s="251"/>
      <c r="D109" s="251"/>
    </row>
    <row r="110" spans="1:11" s="251" customFormat="1" ht="27.75" customHeight="1">
      <c r="A110" s="429" t="s">
        <v>40</v>
      </c>
      <c r="C110" s="430"/>
      <c r="D110" s="430"/>
      <c r="E110" s="324"/>
      <c r="F110" s="423"/>
      <c r="G110" s="324"/>
      <c r="I110" s="419"/>
      <c r="J110" s="419"/>
      <c r="K110" s="419"/>
    </row>
    <row r="111" spans="1:11" s="251" customFormat="1" ht="27.75" customHeight="1">
      <c r="A111" s="281" t="s">
        <v>288</v>
      </c>
      <c r="C111" s="435"/>
      <c r="D111" s="435"/>
      <c r="E111" s="436"/>
      <c r="F111" s="423"/>
      <c r="G111" s="436"/>
      <c r="I111" s="419"/>
      <c r="J111" s="419"/>
      <c r="K111" s="419"/>
    </row>
    <row r="112" spans="1:11" s="251" customFormat="1" ht="27.75" customHeight="1">
      <c r="A112" s="281" t="s">
        <v>287</v>
      </c>
      <c r="C112" s="435"/>
      <c r="D112" s="435"/>
      <c r="E112" s="436"/>
      <c r="F112" s="423"/>
      <c r="G112" s="436"/>
      <c r="I112" s="419"/>
      <c r="J112" s="419"/>
      <c r="K112" s="419"/>
    </row>
    <row r="113" spans="1:11" s="251" customFormat="1" ht="27.75" customHeight="1">
      <c r="A113" s="281"/>
      <c r="C113" s="430"/>
      <c r="D113" s="430"/>
      <c r="E113" s="324"/>
      <c r="F113" s="423"/>
      <c r="G113" s="324"/>
      <c r="I113" s="332"/>
      <c r="J113" s="429"/>
      <c r="K113" s="334" t="s">
        <v>515</v>
      </c>
    </row>
    <row r="114" spans="1:12" s="251" customFormat="1" ht="27.75" customHeight="1">
      <c r="A114" s="281"/>
      <c r="C114" s="430"/>
      <c r="D114" s="430"/>
      <c r="E114" s="324"/>
      <c r="F114" s="423"/>
      <c r="G114" s="324"/>
      <c r="H114" s="555" t="s">
        <v>858</v>
      </c>
      <c r="I114" s="555"/>
      <c r="J114" s="555"/>
      <c r="K114" s="555"/>
      <c r="L114" s="332"/>
    </row>
    <row r="115" spans="1:11" s="251" customFormat="1" ht="27.75" customHeight="1">
      <c r="A115" s="281"/>
      <c r="C115" s="430"/>
      <c r="D115" s="430"/>
      <c r="E115" s="324"/>
      <c r="F115" s="423"/>
      <c r="G115" s="324"/>
      <c r="I115" s="554" t="s">
        <v>50</v>
      </c>
      <c r="J115" s="554"/>
      <c r="K115" s="554"/>
    </row>
    <row r="116" spans="1:11" s="251" customFormat="1" ht="27.75" customHeight="1">
      <c r="A116" s="423"/>
      <c r="C116" s="430"/>
      <c r="D116" s="430"/>
      <c r="E116" s="324"/>
      <c r="F116" s="423"/>
      <c r="G116" s="324"/>
      <c r="I116" s="432" t="s">
        <v>101</v>
      </c>
      <c r="J116" s="332"/>
      <c r="K116" s="432" t="s">
        <v>420</v>
      </c>
    </row>
    <row r="117" spans="1:11" s="251" customFormat="1" ht="27.75" customHeight="1">
      <c r="A117" s="423"/>
      <c r="B117" s="251" t="s">
        <v>516</v>
      </c>
      <c r="C117" s="430"/>
      <c r="D117" s="430"/>
      <c r="E117" s="324"/>
      <c r="F117" s="423"/>
      <c r="G117" s="324"/>
      <c r="I117" s="406">
        <f>150237288.67+12177792+2631409.98-2631409.98</f>
        <v>162415080.67</v>
      </c>
      <c r="J117" s="419"/>
      <c r="K117" s="419">
        <v>118399668.96</v>
      </c>
    </row>
    <row r="118" spans="1:11" s="251" customFormat="1" ht="27.75" customHeight="1">
      <c r="A118" s="423"/>
      <c r="B118" s="251" t="s">
        <v>517</v>
      </c>
      <c r="C118" s="430"/>
      <c r="D118" s="430"/>
      <c r="E118" s="324"/>
      <c r="F118" s="423"/>
      <c r="G118" s="324"/>
      <c r="I118" s="406">
        <v>26532156.55</v>
      </c>
      <c r="J118" s="419"/>
      <c r="K118" s="419">
        <v>28297581.52</v>
      </c>
    </row>
    <row r="119" spans="1:11" s="251" customFormat="1" ht="27.75" customHeight="1">
      <c r="A119" s="423"/>
      <c r="B119" s="251" t="s">
        <v>518</v>
      </c>
      <c r="C119" s="430"/>
      <c r="D119" s="430"/>
      <c r="E119" s="324"/>
      <c r="F119" s="423"/>
      <c r="G119" s="324"/>
      <c r="I119" s="406">
        <v>17188755.25</v>
      </c>
      <c r="J119" s="419"/>
      <c r="K119" s="419">
        <v>13928082.97</v>
      </c>
    </row>
    <row r="120" spans="1:11" s="251" customFormat="1" ht="27.75" customHeight="1">
      <c r="A120" s="423"/>
      <c r="B120" s="251" t="s">
        <v>519</v>
      </c>
      <c r="C120" s="430"/>
      <c r="D120" s="430"/>
      <c r="E120" s="324"/>
      <c r="F120" s="423"/>
      <c r="G120" s="324"/>
      <c r="I120" s="406">
        <f>6971905.18+2631409.98</f>
        <v>9603315.16</v>
      </c>
      <c r="J120" s="419"/>
      <c r="K120" s="419">
        <v>6959019.77</v>
      </c>
    </row>
    <row r="121" spans="1:11" s="251" customFormat="1" ht="27.75" customHeight="1">
      <c r="A121" s="423"/>
      <c r="B121" s="251" t="s">
        <v>821</v>
      </c>
      <c r="C121" s="430"/>
      <c r="D121" s="430"/>
      <c r="E121" s="324"/>
      <c r="F121" s="423"/>
      <c r="G121" s="324"/>
      <c r="I121" s="437">
        <v>9688.11</v>
      </c>
      <c r="J121" s="419"/>
      <c r="K121" s="437">
        <v>9688.11</v>
      </c>
    </row>
    <row r="122" spans="1:11" s="251" customFormat="1" ht="27.75" customHeight="1">
      <c r="A122" s="423"/>
      <c r="C122" s="251" t="s">
        <v>511</v>
      </c>
      <c r="E122" s="324"/>
      <c r="F122" s="423"/>
      <c r="G122" s="324"/>
      <c r="I122" s="419">
        <f>SUM(I117:I121)</f>
        <v>215748995.74</v>
      </c>
      <c r="J122" s="419"/>
      <c r="K122" s="419">
        <f>SUM(K117:K121)</f>
        <v>167594041.33</v>
      </c>
    </row>
    <row r="123" spans="1:11" s="251" customFormat="1" ht="27.75" customHeight="1">
      <c r="A123" s="423"/>
      <c r="B123" s="251" t="s">
        <v>823</v>
      </c>
      <c r="C123" s="430"/>
      <c r="D123" s="430"/>
      <c r="E123" s="324"/>
      <c r="F123" s="423"/>
      <c r="G123" s="324"/>
      <c r="I123" s="438">
        <f>-38250117.04-1041586.71-1589823.27</f>
        <v>-40881527.02</v>
      </c>
      <c r="J123" s="438"/>
      <c r="K123" s="438">
        <v>-41019155.52</v>
      </c>
    </row>
    <row r="124" spans="1:11" s="251" customFormat="1" ht="27.75" customHeight="1" thickBot="1">
      <c r="A124" s="423"/>
      <c r="B124" s="251" t="s">
        <v>634</v>
      </c>
      <c r="C124" s="430"/>
      <c r="D124" s="430"/>
      <c r="E124" s="324"/>
      <c r="F124" s="423"/>
      <c r="G124" s="324"/>
      <c r="I124" s="439">
        <f>SUM(I122:I123)</f>
        <v>174867468.72</v>
      </c>
      <c r="J124" s="419"/>
      <c r="K124" s="439">
        <f>SUM(K122:K123)</f>
        <v>126574885.81</v>
      </c>
    </row>
    <row r="125" spans="1:11" s="251" customFormat="1" ht="27.75" customHeight="1" thickTop="1">
      <c r="A125" s="423"/>
      <c r="C125" s="430"/>
      <c r="D125" s="430"/>
      <c r="E125" s="324"/>
      <c r="F125" s="423"/>
      <c r="G125" s="324"/>
      <c r="I125" s="326"/>
      <c r="J125" s="419"/>
      <c r="K125" s="326"/>
    </row>
    <row r="126" spans="1:10" s="251" customFormat="1" ht="27.75" customHeight="1">
      <c r="A126" s="418" t="s">
        <v>267</v>
      </c>
      <c r="B126" s="419"/>
      <c r="C126" s="268"/>
      <c r="D126" s="268"/>
      <c r="E126" s="268"/>
      <c r="F126" s="269"/>
      <c r="G126" s="269"/>
      <c r="H126" s="269"/>
      <c r="I126" s="281"/>
      <c r="J126" s="269"/>
    </row>
    <row r="127" spans="2:10" s="251" customFormat="1" ht="27.75" customHeight="1">
      <c r="B127" s="419" t="s">
        <v>102</v>
      </c>
      <c r="C127" s="268"/>
      <c r="D127" s="268"/>
      <c r="E127" s="268"/>
      <c r="F127" s="269"/>
      <c r="G127" s="269"/>
      <c r="H127" s="269"/>
      <c r="I127" s="281"/>
      <c r="J127" s="269"/>
    </row>
    <row r="128" spans="2:11" s="251" customFormat="1" ht="27.75" customHeight="1">
      <c r="B128" s="419"/>
      <c r="C128" s="268"/>
      <c r="D128" s="268"/>
      <c r="E128" s="268"/>
      <c r="F128" s="269"/>
      <c r="G128" s="269"/>
      <c r="I128" s="332"/>
      <c r="J128" s="429"/>
      <c r="K128" s="334" t="s">
        <v>515</v>
      </c>
    </row>
    <row r="129" spans="2:12" s="251" customFormat="1" ht="27.75" customHeight="1">
      <c r="B129" s="419"/>
      <c r="C129" s="268"/>
      <c r="D129" s="268"/>
      <c r="E129" s="268"/>
      <c r="F129" s="269"/>
      <c r="G129" s="269"/>
      <c r="H129" s="555" t="s">
        <v>858</v>
      </c>
      <c r="I129" s="555"/>
      <c r="J129" s="555"/>
      <c r="K129" s="555"/>
      <c r="L129" s="332"/>
    </row>
    <row r="130" spans="2:11" s="251" customFormat="1" ht="27.75" customHeight="1">
      <c r="B130" s="419"/>
      <c r="C130" s="268"/>
      <c r="D130" s="268"/>
      <c r="E130" s="268"/>
      <c r="F130" s="269"/>
      <c r="G130" s="269"/>
      <c r="I130" s="554" t="s">
        <v>50</v>
      </c>
      <c r="J130" s="554"/>
      <c r="K130" s="554"/>
    </row>
    <row r="131" spans="1:11" s="251" customFormat="1" ht="27.75" customHeight="1">
      <c r="A131" s="419"/>
      <c r="B131" s="419"/>
      <c r="C131" s="440"/>
      <c r="D131" s="440"/>
      <c r="E131" s="440"/>
      <c r="F131" s="441"/>
      <c r="G131" s="441"/>
      <c r="I131" s="432" t="s">
        <v>101</v>
      </c>
      <c r="J131" s="332"/>
      <c r="K131" s="432" t="s">
        <v>420</v>
      </c>
    </row>
    <row r="132" spans="2:11" s="251" customFormat="1" ht="27.75" customHeight="1">
      <c r="B132" s="419" t="s">
        <v>516</v>
      </c>
      <c r="C132" s="442"/>
      <c r="D132" s="442"/>
      <c r="E132" s="442"/>
      <c r="F132" s="326"/>
      <c r="G132" s="326"/>
      <c r="I132" s="406">
        <v>31392239.88</v>
      </c>
      <c r="J132" s="443"/>
      <c r="K132" s="327">
        <v>24750919.39</v>
      </c>
    </row>
    <row r="133" spans="2:11" s="251" customFormat="1" ht="27.75" customHeight="1">
      <c r="B133" s="419" t="s">
        <v>517</v>
      </c>
      <c r="C133" s="442"/>
      <c r="D133" s="442"/>
      <c r="E133" s="442"/>
      <c r="F133" s="326"/>
      <c r="G133" s="326"/>
      <c r="I133" s="406">
        <v>1592401.87</v>
      </c>
      <c r="J133" s="443"/>
      <c r="K133" s="327">
        <v>986281.74</v>
      </c>
    </row>
    <row r="134" spans="2:11" s="251" customFormat="1" ht="27.75" customHeight="1">
      <c r="B134" s="419" t="s">
        <v>518</v>
      </c>
      <c r="C134" s="442"/>
      <c r="D134" s="442"/>
      <c r="E134" s="442"/>
      <c r="F134" s="326"/>
      <c r="G134" s="326"/>
      <c r="I134" s="406">
        <v>16312.32</v>
      </c>
      <c r="J134" s="443"/>
      <c r="K134" s="327">
        <v>32088.530000000002</v>
      </c>
    </row>
    <row r="135" spans="2:11" s="251" customFormat="1" ht="27.75" customHeight="1">
      <c r="B135" s="419" t="s">
        <v>519</v>
      </c>
      <c r="C135" s="442"/>
      <c r="D135" s="442"/>
      <c r="E135" s="442"/>
      <c r="F135" s="326"/>
      <c r="G135" s="326"/>
      <c r="I135" s="406">
        <v>496.87</v>
      </c>
      <c r="J135" s="444"/>
      <c r="K135" s="445">
        <v>21071.69</v>
      </c>
    </row>
    <row r="136" spans="1:11" s="251" customFormat="1" ht="27.75" customHeight="1" thickBot="1">
      <c r="A136" s="419"/>
      <c r="C136" s="418" t="s">
        <v>289</v>
      </c>
      <c r="E136" s="442"/>
      <c r="F136" s="326"/>
      <c r="G136" s="326"/>
      <c r="I136" s="325">
        <f>SUM(I132:I135)</f>
        <v>33001450.94</v>
      </c>
      <c r="J136" s="444"/>
      <c r="K136" s="325">
        <f>SUM(K132:K135)</f>
        <v>25790361.35</v>
      </c>
    </row>
    <row r="137" spans="2:11" s="251" customFormat="1" ht="27.75" customHeight="1" thickTop="1">
      <c r="B137" s="419"/>
      <c r="C137" s="442"/>
      <c r="D137" s="442"/>
      <c r="E137" s="442"/>
      <c r="F137" s="326"/>
      <c r="G137" s="326"/>
      <c r="I137" s="406"/>
      <c r="J137" s="443"/>
      <c r="K137" s="445"/>
    </row>
    <row r="138" spans="2:11" s="251" customFormat="1" ht="27.75" customHeight="1">
      <c r="B138" s="419"/>
      <c r="C138" s="442"/>
      <c r="D138" s="442"/>
      <c r="E138" s="442"/>
      <c r="F138" s="326"/>
      <c r="G138" s="326"/>
      <c r="I138" s="406"/>
      <c r="J138" s="443"/>
      <c r="K138" s="445"/>
    </row>
    <row r="139" spans="1:11" s="251" customFormat="1" ht="27.75" customHeight="1">
      <c r="A139" s="423"/>
      <c r="C139" s="251" t="s">
        <v>16</v>
      </c>
      <c r="E139" s="324"/>
      <c r="F139" s="423"/>
      <c r="G139" s="324"/>
      <c r="I139" s="326"/>
      <c r="J139" s="419"/>
      <c r="K139" s="326"/>
    </row>
    <row r="140" spans="1:12" s="251" customFormat="1" ht="28.5" customHeight="1">
      <c r="A140" s="551" t="s">
        <v>30</v>
      </c>
      <c r="B140" s="551"/>
      <c r="C140" s="551"/>
      <c r="D140" s="551"/>
      <c r="E140" s="551"/>
      <c r="F140" s="551"/>
      <c r="G140" s="551"/>
      <c r="H140" s="551"/>
      <c r="I140" s="551"/>
      <c r="J140" s="551"/>
      <c r="K140" s="551"/>
      <c r="L140" s="415"/>
    </row>
    <row r="141" spans="1:11" s="251" customFormat="1" ht="28.5" customHeight="1">
      <c r="A141" s="424"/>
      <c r="B141" s="424"/>
      <c r="C141" s="424"/>
      <c r="D141" s="424"/>
      <c r="E141" s="424"/>
      <c r="F141" s="424"/>
      <c r="G141" s="424"/>
      <c r="H141" s="424"/>
      <c r="I141" s="424"/>
      <c r="J141" s="424"/>
      <c r="K141" s="424"/>
    </row>
    <row r="142" spans="1:11" s="252" customFormat="1" ht="28.5" customHeight="1">
      <c r="A142" s="446" t="s">
        <v>873</v>
      </c>
      <c r="B142" s="396"/>
      <c r="C142" s="330"/>
      <c r="D142" s="330"/>
      <c r="E142" s="330"/>
      <c r="F142" s="331"/>
      <c r="G142" s="331"/>
      <c r="H142" s="331"/>
      <c r="I142" s="281"/>
      <c r="J142" s="331"/>
      <c r="K142" s="281"/>
    </row>
    <row r="143" spans="2:11" s="252" customFormat="1" ht="28.5" customHeight="1">
      <c r="B143" s="396" t="s">
        <v>103</v>
      </c>
      <c r="C143" s="330"/>
      <c r="D143" s="330"/>
      <c r="E143" s="330"/>
      <c r="F143" s="331"/>
      <c r="G143" s="331"/>
      <c r="H143" s="331"/>
      <c r="I143" s="281"/>
      <c r="J143" s="331"/>
      <c r="K143" s="281"/>
    </row>
    <row r="144" spans="2:11" s="252" customFormat="1" ht="28.5" customHeight="1">
      <c r="B144" s="329"/>
      <c r="C144" s="330"/>
      <c r="D144" s="330"/>
      <c r="E144" s="330"/>
      <c r="F144" s="331"/>
      <c r="G144" s="331"/>
      <c r="I144" s="332"/>
      <c r="J144" s="333"/>
      <c r="K144" s="334" t="s">
        <v>515</v>
      </c>
    </row>
    <row r="145" spans="2:12" s="252" customFormat="1" ht="28.5" customHeight="1">
      <c r="B145" s="329"/>
      <c r="C145" s="330"/>
      <c r="D145" s="330"/>
      <c r="E145" s="330"/>
      <c r="F145" s="331"/>
      <c r="G145" s="331"/>
      <c r="I145" s="332"/>
      <c r="J145" s="335" t="s">
        <v>858</v>
      </c>
      <c r="K145" s="332"/>
      <c r="L145" s="335"/>
    </row>
    <row r="146" spans="2:11" s="252" customFormat="1" ht="28.5" customHeight="1">
      <c r="B146" s="329"/>
      <c r="C146" s="330"/>
      <c r="D146" s="330"/>
      <c r="E146" s="330"/>
      <c r="F146" s="331"/>
      <c r="G146" s="331"/>
      <c r="I146" s="336"/>
      <c r="J146" s="337" t="s">
        <v>50</v>
      </c>
      <c r="K146" s="336"/>
    </row>
    <row r="147" spans="1:11" s="252" customFormat="1" ht="28.5" customHeight="1">
      <c r="A147" s="329"/>
      <c r="B147" s="447"/>
      <c r="C147" s="448"/>
      <c r="D147" s="448"/>
      <c r="E147" s="448"/>
      <c r="G147" s="335" t="s">
        <v>520</v>
      </c>
      <c r="I147" s="432" t="s">
        <v>101</v>
      </c>
      <c r="J147" s="332"/>
      <c r="K147" s="432" t="s">
        <v>420</v>
      </c>
    </row>
    <row r="148" spans="1:11" s="252" customFormat="1" ht="28.5" customHeight="1">
      <c r="A148" s="329"/>
      <c r="B148" s="447"/>
      <c r="C148" s="448"/>
      <c r="D148" s="448"/>
      <c r="E148" s="448"/>
      <c r="G148" s="335" t="s">
        <v>521</v>
      </c>
      <c r="I148" s="449"/>
      <c r="K148" s="450"/>
    </row>
    <row r="149" spans="1:11" s="252" customFormat="1" ht="28.5" customHeight="1">
      <c r="A149" s="446" t="s">
        <v>522</v>
      </c>
      <c r="B149" s="451"/>
      <c r="C149" s="452"/>
      <c r="D149" s="452"/>
      <c r="E149" s="452"/>
      <c r="I149" s="326"/>
      <c r="K149" s="326"/>
    </row>
    <row r="150" spans="2:11" s="252" customFormat="1" ht="28.5" customHeight="1">
      <c r="B150" s="453" t="s">
        <v>874</v>
      </c>
      <c r="C150" s="452"/>
      <c r="D150" s="452"/>
      <c r="E150" s="452"/>
      <c r="G150" s="254" t="s">
        <v>875</v>
      </c>
      <c r="I150" s="454">
        <v>0</v>
      </c>
      <c r="K150" s="454">
        <v>5000000</v>
      </c>
    </row>
    <row r="151" spans="2:11" s="252" customFormat="1" ht="28.5" customHeight="1" thickBot="1">
      <c r="B151" s="453" t="s">
        <v>876</v>
      </c>
      <c r="C151" s="452"/>
      <c r="D151" s="452"/>
      <c r="E151" s="452"/>
      <c r="I151" s="439">
        <f>SUM(I149:I150)</f>
        <v>0</v>
      </c>
      <c r="K151" s="439">
        <f>SUM(K149:K150)</f>
        <v>5000000</v>
      </c>
    </row>
    <row r="152" spans="2:11" s="252" customFormat="1" ht="28.5" customHeight="1" thickTop="1">
      <c r="B152" s="453"/>
      <c r="C152" s="452"/>
      <c r="D152" s="452"/>
      <c r="E152" s="452"/>
      <c r="I152" s="326"/>
      <c r="K152" s="326"/>
    </row>
    <row r="153" spans="2:11" s="252" customFormat="1" ht="28.5" customHeight="1">
      <c r="B153" s="453" t="s">
        <v>325</v>
      </c>
      <c r="C153" s="452"/>
      <c r="D153" s="452"/>
      <c r="E153" s="452"/>
      <c r="F153" s="455"/>
      <c r="G153" s="452"/>
      <c r="H153" s="452"/>
      <c r="I153" s="326"/>
      <c r="J153" s="452"/>
      <c r="K153" s="326"/>
    </row>
    <row r="154" spans="1:11" s="252" customFormat="1" ht="28.5" customHeight="1">
      <c r="A154" s="453" t="s">
        <v>326</v>
      </c>
      <c r="B154" s="453"/>
      <c r="C154" s="452"/>
      <c r="D154" s="452"/>
      <c r="E154" s="452"/>
      <c r="F154" s="455"/>
      <c r="G154" s="452"/>
      <c r="H154" s="452"/>
      <c r="I154" s="326"/>
      <c r="J154" s="452"/>
      <c r="K154" s="326"/>
    </row>
    <row r="155" spans="1:11" s="252" customFormat="1" ht="28.5" customHeight="1">
      <c r="A155" s="453" t="s">
        <v>324</v>
      </c>
      <c r="B155" s="453"/>
      <c r="C155" s="452"/>
      <c r="D155" s="452"/>
      <c r="E155" s="452"/>
      <c r="F155" s="455"/>
      <c r="G155" s="452"/>
      <c r="H155" s="452"/>
      <c r="I155" s="326"/>
      <c r="J155" s="452"/>
      <c r="K155" s="326"/>
    </row>
    <row r="156" spans="1:11" s="252" customFormat="1" ht="28.5" customHeight="1">
      <c r="A156" s="453"/>
      <c r="B156" s="396" t="s">
        <v>877</v>
      </c>
      <c r="C156" s="452"/>
      <c r="D156" s="452"/>
      <c r="E156" s="452"/>
      <c r="F156" s="455"/>
      <c r="G156" s="452"/>
      <c r="H156" s="452"/>
      <c r="I156" s="326"/>
      <c r="J156" s="452"/>
      <c r="K156" s="326"/>
    </row>
    <row r="157" spans="1:11" s="252" customFormat="1" ht="28.5" customHeight="1">
      <c r="A157" s="453"/>
      <c r="B157" s="396" t="s">
        <v>878</v>
      </c>
      <c r="C157" s="452"/>
      <c r="D157" s="452"/>
      <c r="E157" s="452"/>
      <c r="F157" s="455"/>
      <c r="G157" s="452"/>
      <c r="H157" s="452"/>
      <c r="I157" s="326"/>
      <c r="J157" s="452"/>
      <c r="K157" s="326"/>
    </row>
    <row r="158" spans="1:11" s="252" customFormat="1" ht="28.5" customHeight="1">
      <c r="A158" s="453"/>
      <c r="B158" s="396" t="s">
        <v>879</v>
      </c>
      <c r="C158" s="452"/>
      <c r="D158" s="452"/>
      <c r="E158" s="452"/>
      <c r="F158" s="455"/>
      <c r="G158" s="452"/>
      <c r="H158" s="452"/>
      <c r="I158" s="326"/>
      <c r="J158" s="452"/>
      <c r="K158" s="326"/>
    </row>
    <row r="159" spans="1:11" s="252" customFormat="1" ht="28.5" customHeight="1">
      <c r="A159" s="453"/>
      <c r="B159" s="396" t="s">
        <v>880</v>
      </c>
      <c r="C159" s="452"/>
      <c r="D159" s="452"/>
      <c r="E159" s="452"/>
      <c r="F159" s="455"/>
      <c r="G159" s="452"/>
      <c r="H159" s="452"/>
      <c r="I159" s="326"/>
      <c r="J159" s="452"/>
      <c r="K159" s="326"/>
    </row>
    <row r="160" spans="1:11" s="252" customFormat="1" ht="28.5" customHeight="1">
      <c r="A160" s="453"/>
      <c r="B160" s="396" t="s">
        <v>881</v>
      </c>
      <c r="C160" s="452"/>
      <c r="D160" s="452"/>
      <c r="E160" s="452"/>
      <c r="F160" s="455"/>
      <c r="G160" s="452"/>
      <c r="H160" s="452"/>
      <c r="I160" s="326"/>
      <c r="J160" s="452"/>
      <c r="K160" s="326"/>
    </row>
    <row r="161" spans="1:11" s="252" customFormat="1" ht="28.5" customHeight="1">
      <c r="A161" s="453"/>
      <c r="B161" s="396" t="s">
        <v>882</v>
      </c>
      <c r="C161" s="452"/>
      <c r="D161" s="452"/>
      <c r="E161" s="452"/>
      <c r="F161" s="455"/>
      <c r="G161" s="452"/>
      <c r="H161" s="452"/>
      <c r="I161" s="326"/>
      <c r="J161" s="452"/>
      <c r="K161" s="326"/>
    </row>
    <row r="162" spans="1:11" s="252" customFormat="1" ht="28.5" customHeight="1">
      <c r="A162" s="453"/>
      <c r="B162" s="396" t="s">
        <v>427</v>
      </c>
      <c r="C162" s="251"/>
      <c r="D162" s="251"/>
      <c r="E162" s="452"/>
      <c r="F162" s="455"/>
      <c r="G162" s="452"/>
      <c r="H162" s="452"/>
      <c r="I162" s="326"/>
      <c r="J162" s="452"/>
      <c r="K162" s="326"/>
    </row>
    <row r="163" spans="1:11" s="252" customFormat="1" ht="28.5" customHeight="1">
      <c r="A163" s="453"/>
      <c r="B163" s="396"/>
      <c r="C163" s="251"/>
      <c r="D163" s="251"/>
      <c r="E163" s="452"/>
      <c r="F163" s="455"/>
      <c r="G163" s="452"/>
      <c r="H163" s="452"/>
      <c r="I163" s="326"/>
      <c r="J163" s="452"/>
      <c r="K163" s="326"/>
    </row>
    <row r="164" spans="1:11" s="252" customFormat="1" ht="28.5" customHeight="1">
      <c r="A164" s="453"/>
      <c r="B164" s="396"/>
      <c r="C164" s="251"/>
      <c r="D164" s="251"/>
      <c r="E164" s="452"/>
      <c r="F164" s="455"/>
      <c r="G164" s="452"/>
      <c r="H164" s="452"/>
      <c r="I164" s="326"/>
      <c r="J164" s="452"/>
      <c r="K164" s="326"/>
    </row>
    <row r="165" spans="1:11" s="252" customFormat="1" ht="28.5" customHeight="1">
      <c r="A165" s="453"/>
      <c r="B165" s="396"/>
      <c r="C165" s="251"/>
      <c r="D165" s="251"/>
      <c r="E165" s="452"/>
      <c r="F165" s="455"/>
      <c r="G165" s="452"/>
      <c r="H165" s="452"/>
      <c r="I165" s="326"/>
      <c r="J165" s="452"/>
      <c r="K165" s="326"/>
    </row>
    <row r="166" spans="1:11" s="252" customFormat="1" ht="28.5" customHeight="1">
      <c r="A166" s="453"/>
      <c r="B166" s="396"/>
      <c r="C166" s="251"/>
      <c r="D166" s="251"/>
      <c r="E166" s="452"/>
      <c r="F166" s="455"/>
      <c r="G166" s="452"/>
      <c r="H166" s="452"/>
      <c r="I166" s="326"/>
      <c r="J166" s="452"/>
      <c r="K166" s="326"/>
    </row>
    <row r="167" spans="1:12" s="252" customFormat="1" ht="28.5" customHeight="1">
      <c r="A167" s="415"/>
      <c r="B167" s="456"/>
      <c r="C167" s="251" t="s">
        <v>16</v>
      </c>
      <c r="D167" s="415"/>
      <c r="E167" s="457"/>
      <c r="F167" s="458"/>
      <c r="G167" s="457"/>
      <c r="H167" s="457"/>
      <c r="I167" s="459"/>
      <c r="J167" s="457"/>
      <c r="K167" s="459"/>
      <c r="L167" s="460"/>
    </row>
    <row r="168" spans="2:11" s="252" customFormat="1" ht="25.5" customHeight="1">
      <c r="B168" s="396"/>
      <c r="C168" s="452"/>
      <c r="D168" s="452"/>
      <c r="E168" s="452"/>
      <c r="F168" s="455"/>
      <c r="G168" s="452"/>
      <c r="H168" s="452"/>
      <c r="I168" s="326"/>
      <c r="J168" s="452"/>
      <c r="K168" s="326"/>
    </row>
    <row r="169" spans="1:11" s="252" customFormat="1" ht="25.5" customHeight="1">
      <c r="A169" s="251"/>
      <c r="B169" s="251"/>
      <c r="I169" s="251"/>
      <c r="K169" s="251"/>
    </row>
    <row r="170" spans="1:10" ht="25.5" customHeight="1">
      <c r="A170" s="251"/>
      <c r="B170" s="251"/>
      <c r="C170" s="338"/>
      <c r="D170" s="338"/>
      <c r="E170" s="251"/>
      <c r="F170" s="251"/>
      <c r="G170" s="251"/>
      <c r="H170" s="251"/>
      <c r="I170" s="251"/>
      <c r="J170" s="251"/>
    </row>
    <row r="171" spans="6:11" s="251" customFormat="1" ht="25.5" customHeight="1">
      <c r="F171" s="423"/>
      <c r="G171" s="324"/>
      <c r="I171" s="424"/>
      <c r="J171" s="423"/>
      <c r="K171" s="424"/>
    </row>
    <row r="172" spans="3:11" s="329" customFormat="1" ht="25.5" customHeight="1">
      <c r="C172" s="251"/>
      <c r="D172" s="251"/>
      <c r="E172" s="452"/>
      <c r="F172" s="455"/>
      <c r="G172" s="452"/>
      <c r="H172" s="452"/>
      <c r="I172" s="326"/>
      <c r="J172" s="452"/>
      <c r="K172" s="326"/>
    </row>
    <row r="173" ht="25.5" customHeight="1"/>
    <row r="174" ht="25.5" customHeight="1"/>
    <row r="175" ht="25.5" customHeight="1"/>
  </sheetData>
  <sheetProtection/>
  <mergeCells count="14">
    <mergeCell ref="A140:K140"/>
    <mergeCell ref="H99:K99"/>
    <mergeCell ref="I100:K100"/>
    <mergeCell ref="I130:K130"/>
    <mergeCell ref="H114:K114"/>
    <mergeCell ref="I115:K115"/>
    <mergeCell ref="H129:K129"/>
    <mergeCell ref="A108:K108"/>
    <mergeCell ref="A35:K35"/>
    <mergeCell ref="A71:K71"/>
    <mergeCell ref="A1:K1"/>
    <mergeCell ref="A2:K2"/>
    <mergeCell ref="A3:K3"/>
    <mergeCell ref="A4:K4"/>
  </mergeCells>
  <printOptions/>
  <pageMargins left="0.87" right="0.23" top="0.61" bottom="0.49" header="0.23" footer="0.2"/>
  <pageSetup horizontalDpi="600" verticalDpi="600" orientation="portrait" paperSize="9" scale="90" r:id="rId1"/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85" zoomScaleNormal="85" zoomScalePageLayoutView="0" workbookViewId="0" topLeftCell="A13">
      <selection activeCell="R21" sqref="R21"/>
    </sheetView>
  </sheetViews>
  <sheetFormatPr defaultColWidth="9.140625" defaultRowHeight="24" customHeight="1"/>
  <cols>
    <col min="1" max="1" width="28.421875" style="358" customWidth="1"/>
    <col min="2" max="2" width="18.7109375" style="358" customWidth="1"/>
    <col min="3" max="3" width="0.85546875" style="358" customWidth="1"/>
    <col min="4" max="4" width="10.8515625" style="358" customWidth="1"/>
    <col min="5" max="5" width="0.85546875" style="358" customWidth="1"/>
    <col min="6" max="6" width="10.8515625" style="358" customWidth="1"/>
    <col min="7" max="7" width="0.85546875" style="358" customWidth="1"/>
    <col min="8" max="8" width="11.7109375" style="358" customWidth="1"/>
    <col min="9" max="9" width="0.85546875" style="358" customWidth="1"/>
    <col min="10" max="10" width="11.7109375" style="358" customWidth="1"/>
    <col min="11" max="11" width="0.85546875" style="358" customWidth="1"/>
    <col min="12" max="12" width="10.8515625" style="358" customWidth="1"/>
    <col min="13" max="13" width="0.85546875" style="358" customWidth="1"/>
    <col min="14" max="14" width="10.8515625" style="358" customWidth="1"/>
    <col min="15" max="15" width="1.28515625" style="358" customWidth="1"/>
    <col min="16" max="16" width="13.7109375" style="358" customWidth="1"/>
    <col min="17" max="17" width="1.1484375" style="358" customWidth="1"/>
    <col min="18" max="18" width="13.7109375" style="358" customWidth="1"/>
    <col min="19" max="19" width="2.57421875" style="358" customWidth="1"/>
    <col min="20" max="16384" width="9.140625" style="358" customWidth="1"/>
  </cols>
  <sheetData>
    <row r="1" spans="1:18" ht="23.25">
      <c r="A1" s="357" t="s">
        <v>564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ht="14.25" customHeight="1"/>
    <row r="3" ht="24" customHeight="1">
      <c r="A3" s="359" t="s">
        <v>127</v>
      </c>
    </row>
    <row r="4" ht="24" customHeight="1">
      <c r="A4" s="358" t="s">
        <v>128</v>
      </c>
    </row>
    <row r="5" ht="24" customHeight="1">
      <c r="A5" s="202" t="s">
        <v>112</v>
      </c>
    </row>
    <row r="6" ht="24" customHeight="1">
      <c r="R6" s="360" t="s">
        <v>626</v>
      </c>
    </row>
    <row r="7" spans="4:18" ht="24" customHeight="1">
      <c r="D7" s="361" t="s">
        <v>627</v>
      </c>
      <c r="E7" s="361"/>
      <c r="F7" s="361"/>
      <c r="H7" s="361" t="s">
        <v>628</v>
      </c>
      <c r="I7" s="361"/>
      <c r="J7" s="361"/>
      <c r="L7" s="205" t="s">
        <v>417</v>
      </c>
      <c r="M7" s="361"/>
      <c r="N7" s="361"/>
      <c r="P7" s="361" t="s">
        <v>511</v>
      </c>
      <c r="Q7" s="361"/>
      <c r="R7" s="361"/>
    </row>
    <row r="8" spans="4:18" ht="24" customHeight="1">
      <c r="D8" s="206" t="s">
        <v>73</v>
      </c>
      <c r="E8" s="207"/>
      <c r="F8" s="206" t="s">
        <v>10</v>
      </c>
      <c r="G8" s="202"/>
      <c r="H8" s="206" t="s">
        <v>73</v>
      </c>
      <c r="I8" s="207"/>
      <c r="J8" s="206" t="s">
        <v>10</v>
      </c>
      <c r="K8" s="202"/>
      <c r="L8" s="206" t="s">
        <v>73</v>
      </c>
      <c r="M8" s="207"/>
      <c r="N8" s="206" t="s">
        <v>10</v>
      </c>
      <c r="O8" s="202"/>
      <c r="P8" s="206" t="s">
        <v>73</v>
      </c>
      <c r="Q8" s="207"/>
      <c r="R8" s="206" t="s">
        <v>10</v>
      </c>
    </row>
    <row r="9" spans="1:18" ht="24" customHeight="1">
      <c r="A9" s="358" t="s">
        <v>629</v>
      </c>
      <c r="D9" s="210">
        <v>480420</v>
      </c>
      <c r="E9" s="210"/>
      <c r="F9" s="210">
        <v>473991</v>
      </c>
      <c r="G9" s="210"/>
      <c r="H9" s="210">
        <v>881601</v>
      </c>
      <c r="I9" s="210"/>
      <c r="J9" s="210">
        <v>785638</v>
      </c>
      <c r="K9" s="210"/>
      <c r="L9" s="468">
        <v>30114</v>
      </c>
      <c r="M9" s="210"/>
      <c r="N9" s="468">
        <v>93949</v>
      </c>
      <c r="O9" s="210"/>
      <c r="P9" s="210">
        <f>D9+H9+L9</f>
        <v>1392135</v>
      </c>
      <c r="Q9" s="363"/>
      <c r="R9" s="363">
        <f>F9+J9+N9</f>
        <v>1353578</v>
      </c>
    </row>
    <row r="10" spans="1:18" ht="24" customHeight="1">
      <c r="A10" s="358" t="s">
        <v>630</v>
      </c>
      <c r="D10" s="209">
        <v>0</v>
      </c>
      <c r="E10" s="208"/>
      <c r="F10" s="209">
        <v>0</v>
      </c>
      <c r="G10" s="208"/>
      <c r="H10" s="209">
        <v>-790607</v>
      </c>
      <c r="I10" s="208"/>
      <c r="J10" s="209">
        <v>-700351</v>
      </c>
      <c r="K10" s="208"/>
      <c r="L10" s="209">
        <v>-1750</v>
      </c>
      <c r="M10" s="208"/>
      <c r="N10" s="209">
        <v>-28987</v>
      </c>
      <c r="O10" s="208"/>
      <c r="P10" s="209">
        <f>D10+H10+L10</f>
        <v>-792357</v>
      </c>
      <c r="Q10" s="363"/>
      <c r="R10" s="364">
        <f>F10+J10+N10</f>
        <v>-729338</v>
      </c>
    </row>
    <row r="11" spans="1:18" ht="24" customHeight="1">
      <c r="A11" s="358" t="s">
        <v>631</v>
      </c>
      <c r="D11" s="210">
        <f>SUM(D9:D10)</f>
        <v>480420</v>
      </c>
      <c r="E11" s="208"/>
      <c r="F11" s="210">
        <f>+F9+F10</f>
        <v>473991</v>
      </c>
      <c r="G11" s="208"/>
      <c r="H11" s="210">
        <f>SUM(H9:H10)</f>
        <v>90994</v>
      </c>
      <c r="I11" s="208"/>
      <c r="J11" s="210">
        <f>+J9+J10</f>
        <v>85287</v>
      </c>
      <c r="K11" s="208"/>
      <c r="L11" s="468">
        <f>SUM(L9:L10)</f>
        <v>28364</v>
      </c>
      <c r="M11" s="208"/>
      <c r="N11" s="468">
        <f>SUM(N9:N10)</f>
        <v>64962</v>
      </c>
      <c r="O11" s="208"/>
      <c r="P11" s="363">
        <f>SUM(P9:P10)</f>
        <v>599778</v>
      </c>
      <c r="Q11" s="363"/>
      <c r="R11" s="363">
        <f>SUM(R9:R10)</f>
        <v>624240</v>
      </c>
    </row>
    <row r="12" spans="1:18" ht="24" customHeight="1">
      <c r="A12" s="358" t="s">
        <v>632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>
        <v>-149604</v>
      </c>
      <c r="Q12" s="363"/>
      <c r="R12" s="363">
        <v>-180020</v>
      </c>
    </row>
    <row r="13" spans="1:18" ht="24" customHeight="1">
      <c r="A13" s="358" t="s">
        <v>633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10">
        <v>-12110</v>
      </c>
      <c r="Q13" s="365"/>
      <c r="R13" s="365">
        <v>-24943</v>
      </c>
    </row>
    <row r="14" spans="1:18" ht="24" customHeight="1">
      <c r="A14" s="358" t="s">
        <v>323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9">
        <v>-22040</v>
      </c>
      <c r="Q14" s="365"/>
      <c r="R14" s="364">
        <v>-48255</v>
      </c>
    </row>
    <row r="15" spans="1:18" ht="24" customHeight="1" thickBot="1">
      <c r="A15" s="358" t="s">
        <v>563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366">
        <f>SUM(P11:P14)</f>
        <v>416024</v>
      </c>
      <c r="Q15" s="363"/>
      <c r="R15" s="366">
        <f>SUM(R11:R14)</f>
        <v>371022</v>
      </c>
    </row>
    <row r="16" spans="1:18" ht="24" customHeight="1" thickTop="1">
      <c r="A16" s="358" t="s">
        <v>635</v>
      </c>
      <c r="D16" s="210">
        <v>73162</v>
      </c>
      <c r="E16" s="210"/>
      <c r="F16" s="210">
        <v>69371</v>
      </c>
      <c r="G16" s="210"/>
      <c r="H16" s="210">
        <v>656671</v>
      </c>
      <c r="I16" s="210"/>
      <c r="J16" s="210">
        <v>665949</v>
      </c>
      <c r="K16" s="210"/>
      <c r="L16" s="210">
        <v>283040</v>
      </c>
      <c r="M16" s="210"/>
      <c r="N16" s="210">
        <v>270259</v>
      </c>
      <c r="O16" s="210"/>
      <c r="P16" s="210">
        <f>D16+H16+L16</f>
        <v>1012873</v>
      </c>
      <c r="Q16" s="363"/>
      <c r="R16" s="363">
        <f>F16+J16+N16</f>
        <v>1005579</v>
      </c>
    </row>
    <row r="17" spans="1:18" ht="24" customHeight="1">
      <c r="A17" s="358" t="s">
        <v>636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>
        <v>5538801</v>
      </c>
      <c r="Q17" s="363"/>
      <c r="R17" s="363">
        <v>5241257</v>
      </c>
    </row>
    <row r="18" spans="1:18" ht="24" customHeight="1" thickBot="1">
      <c r="A18" s="358" t="s">
        <v>637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366">
        <f>SUM(P16:P17)</f>
        <v>6551674</v>
      </c>
      <c r="Q18" s="363"/>
      <c r="R18" s="366">
        <f>SUM(R16:R17)</f>
        <v>6246836</v>
      </c>
    </row>
    <row r="19" spans="1:18" ht="24" customHeight="1" thickTop="1">
      <c r="A19" s="358" t="s">
        <v>841</v>
      </c>
      <c r="D19" s="210">
        <v>15600</v>
      </c>
      <c r="E19" s="210"/>
      <c r="F19" s="210">
        <v>15600</v>
      </c>
      <c r="G19" s="210"/>
      <c r="H19" s="210">
        <v>229043</v>
      </c>
      <c r="I19" s="210"/>
      <c r="J19" s="210">
        <v>255713</v>
      </c>
      <c r="K19" s="210"/>
      <c r="L19" s="210">
        <v>0</v>
      </c>
      <c r="M19" s="210"/>
      <c r="N19" s="210">
        <f>0</f>
        <v>0</v>
      </c>
      <c r="O19" s="210"/>
      <c r="P19" s="210">
        <f>D19+H19+L19</f>
        <v>244643</v>
      </c>
      <c r="Q19" s="363"/>
      <c r="R19" s="365">
        <f>F19+J19+N19</f>
        <v>271313</v>
      </c>
    </row>
    <row r="20" spans="1:18" ht="24" customHeight="1">
      <c r="A20" s="358" t="s">
        <v>842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8">
        <v>689738</v>
      </c>
      <c r="Q20" s="367"/>
      <c r="R20" s="363">
        <v>1159290</v>
      </c>
    </row>
    <row r="21" spans="1:18" ht="24" customHeight="1" thickBot="1">
      <c r="A21" s="358" t="s">
        <v>843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366">
        <f>SUM(P19:P20)</f>
        <v>934381</v>
      </c>
      <c r="Q21" s="367"/>
      <c r="R21" s="368">
        <f>SUM(R19:R20)</f>
        <v>1430603</v>
      </c>
    </row>
    <row r="22" spans="16:18" ht="24" customHeight="1" thickTop="1">
      <c r="P22" s="365"/>
      <c r="R22" s="365"/>
    </row>
    <row r="23" spans="16:18" ht="24" customHeight="1">
      <c r="P23" s="365"/>
      <c r="R23" s="365"/>
    </row>
    <row r="24" spans="4:18" ht="24" customHeight="1">
      <c r="D24" s="202" t="s">
        <v>16</v>
      </c>
      <c r="P24" s="369"/>
      <c r="R24" s="369"/>
    </row>
    <row r="25" spans="4:10" ht="24" customHeight="1">
      <c r="D25" s="356"/>
      <c r="F25" s="362"/>
      <c r="H25" s="362"/>
      <c r="J25" s="362"/>
    </row>
    <row r="26" spans="4:10" ht="24" customHeight="1">
      <c r="D26" s="362"/>
      <c r="F26" s="362"/>
      <c r="H26" s="362"/>
      <c r="J26" s="362"/>
    </row>
  </sheetData>
  <sheetProtection/>
  <printOptions/>
  <pageMargins left="0.75" right="0.36" top="0.48" bottom="0.31" header="0.24" footer="0.27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0"/>
  <sheetViews>
    <sheetView zoomScale="90" zoomScaleNormal="90" zoomScalePageLayoutView="0" workbookViewId="0" topLeftCell="A75">
      <selection activeCell="M92" sqref="M92"/>
    </sheetView>
  </sheetViews>
  <sheetFormatPr defaultColWidth="9.140625" defaultRowHeight="24.75" customHeight="1"/>
  <cols>
    <col min="1" max="1" width="7.00390625" style="5" customWidth="1"/>
    <col min="2" max="2" width="9.140625" style="5" customWidth="1"/>
    <col min="3" max="4" width="9.7109375" style="5" customWidth="1"/>
    <col min="5" max="5" width="6.00390625" style="5" customWidth="1"/>
    <col min="6" max="6" width="1.1484375" style="5" customWidth="1"/>
    <col min="7" max="7" width="16.7109375" style="5" customWidth="1"/>
    <col min="8" max="8" width="1.28515625" style="5" customWidth="1"/>
    <col min="9" max="9" width="16.7109375" style="5" customWidth="1"/>
    <col min="10" max="10" width="1.28515625" style="5" customWidth="1"/>
    <col min="11" max="11" width="16.7109375" style="5" customWidth="1"/>
    <col min="12" max="12" width="1.28515625" style="5" customWidth="1"/>
    <col min="13" max="13" width="16.7109375" style="5" customWidth="1"/>
    <col min="14" max="14" width="0.85546875" style="5" customWidth="1"/>
    <col min="15" max="15" width="3.00390625" style="5" customWidth="1"/>
    <col min="16" max="16384" width="9.140625" style="5" customWidth="1"/>
  </cols>
  <sheetData>
    <row r="1" spans="1:14" ht="24.75" customHeight="1">
      <c r="A1" s="89" t="s">
        <v>313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3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3" ht="24.75" customHeight="1">
      <c r="A3" s="90" t="s">
        <v>129</v>
      </c>
      <c r="M3" s="91"/>
    </row>
    <row r="4" spans="1:2" ht="24.75" customHeight="1">
      <c r="A4" s="5" t="s">
        <v>638</v>
      </c>
      <c r="B4" s="5" t="s">
        <v>241</v>
      </c>
    </row>
    <row r="5" ht="24.75" customHeight="1">
      <c r="A5" s="5" t="s">
        <v>314</v>
      </c>
    </row>
    <row r="6" ht="24.75" customHeight="1">
      <c r="B6" s="5" t="s">
        <v>113</v>
      </c>
    </row>
    <row r="7" spans="1:13" ht="24.75" customHeight="1">
      <c r="A7" s="5" t="s">
        <v>866</v>
      </c>
      <c r="M7" s="92" t="s">
        <v>515</v>
      </c>
    </row>
    <row r="8" spans="2:13" s="102" customFormat="1" ht="24.75" customHeight="1">
      <c r="B8" s="85"/>
      <c r="C8" s="93"/>
      <c r="D8" s="93"/>
      <c r="E8" s="94"/>
      <c r="F8" s="94"/>
      <c r="G8" s="99"/>
      <c r="H8" s="100"/>
      <c r="I8" s="101"/>
      <c r="K8" s="103"/>
      <c r="L8" s="103" t="s">
        <v>858</v>
      </c>
      <c r="M8" s="103"/>
    </row>
    <row r="9" spans="2:13" s="102" customFormat="1" ht="24.75" customHeight="1">
      <c r="B9" s="85"/>
      <c r="C9" s="93"/>
      <c r="D9" s="93"/>
      <c r="E9" s="94"/>
      <c r="F9" s="94"/>
      <c r="G9" s="115"/>
      <c r="H9" s="100"/>
      <c r="I9" s="115"/>
      <c r="J9" s="93"/>
      <c r="K9" s="546" t="s">
        <v>50</v>
      </c>
      <c r="L9" s="546"/>
      <c r="M9" s="546"/>
    </row>
    <row r="10" spans="1:13" ht="24.75" customHeight="1">
      <c r="A10" s="90" t="s">
        <v>639</v>
      </c>
      <c r="G10" s="104"/>
      <c r="H10" s="104"/>
      <c r="I10" s="104"/>
      <c r="K10" s="95" t="s">
        <v>101</v>
      </c>
      <c r="L10" s="96"/>
      <c r="M10" s="95" t="s">
        <v>420</v>
      </c>
    </row>
    <row r="11" spans="2:16" ht="24.75" customHeight="1">
      <c r="B11" s="5" t="s">
        <v>640</v>
      </c>
      <c r="G11" s="97"/>
      <c r="H11" s="97"/>
      <c r="I11" s="97"/>
      <c r="K11" s="371">
        <v>215748995.74</v>
      </c>
      <c r="M11" s="371">
        <f>148124648.61+10718.88+19458673.84</f>
        <v>167594041.33</v>
      </c>
      <c r="P11" s="318"/>
    </row>
    <row r="12" spans="2:16" ht="24.75" customHeight="1">
      <c r="B12" s="5" t="s">
        <v>641</v>
      </c>
      <c r="G12" s="97"/>
      <c r="H12" s="97"/>
      <c r="I12" s="97"/>
      <c r="K12" s="371">
        <v>0</v>
      </c>
      <c r="M12" s="371">
        <v>5000000</v>
      </c>
      <c r="P12" s="320"/>
    </row>
    <row r="13" spans="2:16" ht="24.75" customHeight="1">
      <c r="B13" s="5" t="s">
        <v>642</v>
      </c>
      <c r="G13" s="97"/>
      <c r="H13" s="97"/>
      <c r="I13" s="97"/>
      <c r="K13" s="371">
        <v>2023983.11</v>
      </c>
      <c r="M13" s="371">
        <v>5008495.16</v>
      </c>
      <c r="P13" s="319"/>
    </row>
    <row r="14" spans="2:16" ht="24.75" customHeight="1">
      <c r="B14" s="5" t="s">
        <v>643</v>
      </c>
      <c r="G14" s="97"/>
      <c r="H14" s="97"/>
      <c r="I14" s="97"/>
      <c r="K14" s="371">
        <v>170747900.73</v>
      </c>
      <c r="M14" s="371">
        <f>129551166.51+747421.1</f>
        <v>130298587.61</v>
      </c>
      <c r="P14" s="318"/>
    </row>
    <row r="15" spans="2:16" ht="24.75" customHeight="1">
      <c r="B15" s="5" t="s">
        <v>644</v>
      </c>
      <c r="G15" s="97"/>
      <c r="H15" s="97"/>
      <c r="I15" s="97"/>
      <c r="K15" s="371">
        <v>0</v>
      </c>
      <c r="M15" s="371">
        <v>8235616.43</v>
      </c>
      <c r="P15" s="319"/>
    </row>
    <row r="16" spans="2:16" ht="24.75" customHeight="1">
      <c r="B16" s="5" t="s">
        <v>645</v>
      </c>
      <c r="G16" s="97"/>
      <c r="H16" s="97"/>
      <c r="I16" s="97"/>
      <c r="K16" s="371">
        <v>0</v>
      </c>
      <c r="M16" s="371">
        <v>200000000</v>
      </c>
      <c r="P16" s="319"/>
    </row>
    <row r="17" spans="7:13" ht="24.75" customHeight="1">
      <c r="G17" s="97"/>
      <c r="H17" s="97"/>
      <c r="I17" s="97"/>
      <c r="K17" s="372"/>
      <c r="M17" s="91"/>
    </row>
    <row r="18" spans="6:13" ht="24.75" customHeight="1">
      <c r="F18" s="94"/>
      <c r="G18" s="547" t="s">
        <v>114</v>
      </c>
      <c r="H18" s="547"/>
      <c r="I18" s="547"/>
      <c r="J18" s="547"/>
      <c r="K18" s="547"/>
      <c r="L18" s="547"/>
      <c r="M18" s="547"/>
    </row>
    <row r="19" spans="6:13" ht="24.75" customHeight="1">
      <c r="F19" s="94"/>
      <c r="G19" s="480" t="s">
        <v>53</v>
      </c>
      <c r="H19" s="480"/>
      <c r="I19" s="480"/>
      <c r="J19" s="481"/>
      <c r="K19" s="480" t="s">
        <v>111</v>
      </c>
      <c r="L19" s="480"/>
      <c r="M19" s="480"/>
    </row>
    <row r="20" spans="6:13" ht="24.75" customHeight="1">
      <c r="F20" s="94"/>
      <c r="G20" s="95" t="s">
        <v>101</v>
      </c>
      <c r="H20" s="100"/>
      <c r="I20" s="95" t="s">
        <v>115</v>
      </c>
      <c r="K20" s="482" t="str">
        <f>+K10</f>
        <v>30 มิถุนายน 2553</v>
      </c>
      <c r="L20" s="100"/>
      <c r="M20" s="95" t="s">
        <v>115</v>
      </c>
    </row>
    <row r="21" spans="6:9" ht="24.75" customHeight="1">
      <c r="F21" s="94"/>
      <c r="G21" s="104"/>
      <c r="H21" s="104"/>
      <c r="I21" s="104"/>
    </row>
    <row r="22" spans="1:13" ht="24.75" customHeight="1">
      <c r="A22" s="90" t="s">
        <v>646</v>
      </c>
      <c r="G22" s="234"/>
      <c r="H22" s="235"/>
      <c r="I22" s="97"/>
      <c r="J22" s="159"/>
      <c r="K22" s="234"/>
      <c r="L22" s="167"/>
      <c r="M22" s="97"/>
    </row>
    <row r="23" spans="2:13" ht="24.75" customHeight="1">
      <c r="B23" s="5" t="s">
        <v>647</v>
      </c>
      <c r="G23" s="506">
        <v>228129.28</v>
      </c>
      <c r="H23" s="235"/>
      <c r="I23" s="234">
        <v>339670.38</v>
      </c>
      <c r="J23" s="511"/>
      <c r="K23" s="506">
        <v>457450.37</v>
      </c>
      <c r="L23" s="235"/>
      <c r="M23" s="234">
        <v>884546.26</v>
      </c>
    </row>
    <row r="24" spans="2:13" ht="24.75" customHeight="1">
      <c r="B24" s="5" t="s">
        <v>648</v>
      </c>
      <c r="G24" s="506">
        <v>292787885.38</v>
      </c>
      <c r="H24" s="235"/>
      <c r="I24" s="234">
        <v>249553576.3</v>
      </c>
      <c r="J24" s="511"/>
      <c r="K24" s="506">
        <v>571411037.56</v>
      </c>
      <c r="L24" s="235"/>
      <c r="M24" s="234">
        <v>464786467.31</v>
      </c>
    </row>
    <row r="25" spans="2:13" ht="24.75" customHeight="1">
      <c r="B25" s="5" t="s">
        <v>649</v>
      </c>
      <c r="G25" s="506">
        <v>17406953.76</v>
      </c>
      <c r="H25" s="235"/>
      <c r="I25" s="234">
        <v>13986648.42</v>
      </c>
      <c r="J25" s="511"/>
      <c r="K25" s="506">
        <v>32285960.97</v>
      </c>
      <c r="L25" s="235"/>
      <c r="M25" s="234">
        <v>29446143.88</v>
      </c>
    </row>
    <row r="26" spans="2:13" ht="24.75" customHeight="1">
      <c r="B26" s="5" t="s">
        <v>650</v>
      </c>
      <c r="G26" s="506">
        <v>6636317.61</v>
      </c>
      <c r="H26" s="235"/>
      <c r="I26" s="234">
        <v>6290801.52</v>
      </c>
      <c r="J26" s="511"/>
      <c r="K26" s="506">
        <v>13020693.35</v>
      </c>
      <c r="L26" s="235"/>
      <c r="M26" s="234">
        <v>13049607.23</v>
      </c>
    </row>
    <row r="27" spans="2:13" ht="24.75" customHeight="1">
      <c r="B27" s="5" t="s">
        <v>651</v>
      </c>
      <c r="G27" s="506">
        <v>14308562.67</v>
      </c>
      <c r="H27" s="235"/>
      <c r="I27" s="234">
        <v>13369201.1</v>
      </c>
      <c r="J27" s="511"/>
      <c r="K27" s="506">
        <v>27429477.29</v>
      </c>
      <c r="L27" s="235"/>
      <c r="M27" s="234">
        <v>25111020.22</v>
      </c>
    </row>
    <row r="28" spans="2:13" ht="24.75" customHeight="1">
      <c r="B28" s="5" t="s">
        <v>652</v>
      </c>
      <c r="G28" s="506">
        <v>15023758</v>
      </c>
      <c r="H28" s="235"/>
      <c r="I28" s="234">
        <v>12636907</v>
      </c>
      <c r="J28" s="511"/>
      <c r="K28" s="506">
        <v>28840006</v>
      </c>
      <c r="L28" s="235"/>
      <c r="M28" s="234">
        <v>24566233.65</v>
      </c>
    </row>
    <row r="29" spans="2:13" ht="24.75" customHeight="1">
      <c r="B29" s="5" t="s">
        <v>654</v>
      </c>
      <c r="G29" s="517">
        <v>0</v>
      </c>
      <c r="H29" s="235"/>
      <c r="I29" s="234">
        <v>87260.27</v>
      </c>
      <c r="J29" s="511"/>
      <c r="K29" s="506">
        <v>29726.03</v>
      </c>
      <c r="L29" s="235"/>
      <c r="M29" s="234">
        <v>173561.65</v>
      </c>
    </row>
    <row r="30" spans="2:13" ht="24.75" customHeight="1">
      <c r="B30" s="5" t="s">
        <v>653</v>
      </c>
      <c r="G30" s="506">
        <v>5477564.1</v>
      </c>
      <c r="H30" s="235"/>
      <c r="I30" s="234">
        <v>4904600.88</v>
      </c>
      <c r="J30" s="511"/>
      <c r="K30" s="506">
        <v>10276322.19</v>
      </c>
      <c r="L30" s="235"/>
      <c r="M30" s="234">
        <v>9526100.51</v>
      </c>
    </row>
    <row r="31" spans="2:13" ht="24.75" customHeight="1">
      <c r="B31" s="5" t="s">
        <v>867</v>
      </c>
      <c r="G31" s="506">
        <v>5841575.76</v>
      </c>
      <c r="H31" s="235"/>
      <c r="I31" s="234">
        <v>4098332.7</v>
      </c>
      <c r="J31" s="511"/>
      <c r="K31" s="506">
        <v>10897373.27</v>
      </c>
      <c r="L31" s="235"/>
      <c r="M31" s="234">
        <v>8177358.74</v>
      </c>
    </row>
    <row r="32" spans="2:13" ht="24.75" customHeight="1">
      <c r="B32" s="5" t="s">
        <v>831</v>
      </c>
      <c r="G32" s="506">
        <v>7383825</v>
      </c>
      <c r="H32" s="235"/>
      <c r="I32" s="234">
        <v>6751791.45</v>
      </c>
      <c r="J32" s="511"/>
      <c r="K32" s="506">
        <v>14008539.6</v>
      </c>
      <c r="L32" s="235"/>
      <c r="M32" s="234">
        <v>12594331.45</v>
      </c>
    </row>
    <row r="33" spans="2:13" ht="24.75" customHeight="1">
      <c r="B33" s="5" t="s">
        <v>885</v>
      </c>
      <c r="G33" s="506">
        <v>1676434.58</v>
      </c>
      <c r="H33" s="235"/>
      <c r="I33" s="234">
        <v>23875000</v>
      </c>
      <c r="J33" s="511"/>
      <c r="K33" s="506">
        <v>1676434.58</v>
      </c>
      <c r="L33" s="235"/>
      <c r="M33" s="234">
        <v>25025300</v>
      </c>
    </row>
    <row r="34" spans="2:13" ht="24.75" customHeight="1">
      <c r="B34" s="5" t="s">
        <v>5</v>
      </c>
      <c r="G34" s="506">
        <v>310950</v>
      </c>
      <c r="H34" s="512"/>
      <c r="I34" s="234">
        <v>28100950</v>
      </c>
      <c r="J34" s="104"/>
      <c r="K34" s="506">
        <v>12866900</v>
      </c>
      <c r="L34" s="512"/>
      <c r="M34" s="234">
        <v>84031900</v>
      </c>
    </row>
    <row r="35" spans="7:13" ht="24.75" customHeight="1">
      <c r="G35" s="97"/>
      <c r="H35" s="91"/>
      <c r="I35" s="213"/>
      <c r="K35" s="97"/>
      <c r="L35" s="91"/>
      <c r="M35" s="97"/>
    </row>
    <row r="36" spans="7:12" ht="24.75" customHeight="1">
      <c r="G36" s="97"/>
      <c r="H36" s="91"/>
      <c r="I36" s="213"/>
      <c r="K36" s="97"/>
      <c r="L36" s="91"/>
    </row>
    <row r="37" spans="10:14" ht="24.75" customHeight="1">
      <c r="J37" s="86"/>
      <c r="K37" s="85"/>
      <c r="L37" s="85"/>
      <c r="M37" s="85"/>
      <c r="N37" s="85"/>
    </row>
    <row r="38" spans="1:10" s="85" customFormat="1" ht="24.75" customHeight="1">
      <c r="A38" s="5"/>
      <c r="B38" s="5"/>
      <c r="C38" s="87"/>
      <c r="D38" s="87" t="s">
        <v>16</v>
      </c>
      <c r="E38" s="5"/>
      <c r="F38" s="5"/>
      <c r="G38" s="5"/>
      <c r="H38" s="5"/>
      <c r="I38" s="5"/>
      <c r="J38" s="86"/>
    </row>
    <row r="39" spans="1:14" s="85" customFormat="1" ht="24.75" customHeight="1">
      <c r="A39" s="5"/>
      <c r="B39" s="5"/>
      <c r="C39" s="5"/>
      <c r="D39" s="5"/>
      <c r="E39" s="5"/>
      <c r="F39" s="5"/>
      <c r="G39" s="280"/>
      <c r="H39" s="280"/>
      <c r="I39" s="280"/>
      <c r="J39" s="280"/>
      <c r="K39" s="280"/>
      <c r="L39" s="280"/>
      <c r="M39" s="280"/>
      <c r="N39" s="89"/>
    </row>
    <row r="40" spans="1:14" ht="24" customHeight="1">
      <c r="A40" s="89" t="s">
        <v>895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ht="24" customHeight="1">
      <c r="A41" s="280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89"/>
    </row>
    <row r="42" spans="1:13" ht="24" customHeight="1">
      <c r="A42" s="90" t="s">
        <v>130</v>
      </c>
      <c r="B42" s="89"/>
      <c r="C42" s="89"/>
      <c r="D42" s="89"/>
      <c r="E42" s="89"/>
      <c r="F42" s="89"/>
      <c r="G42" s="483" t="s">
        <v>858</v>
      </c>
      <c r="H42" s="483"/>
      <c r="I42" s="483"/>
      <c r="J42" s="483"/>
      <c r="K42" s="483"/>
      <c r="L42" s="483"/>
      <c r="M42" s="483"/>
    </row>
    <row r="43" spans="7:13" ht="24" customHeight="1">
      <c r="G43" s="480" t="s">
        <v>53</v>
      </c>
      <c r="H43" s="480"/>
      <c r="I43" s="480"/>
      <c r="J43" s="93"/>
      <c r="K43" s="480" t="s">
        <v>111</v>
      </c>
      <c r="L43" s="480"/>
      <c r="M43" s="480"/>
    </row>
    <row r="44" spans="7:13" ht="24" customHeight="1">
      <c r="G44" s="95" t="s">
        <v>101</v>
      </c>
      <c r="H44" s="100"/>
      <c r="I44" s="95" t="s">
        <v>115</v>
      </c>
      <c r="J44" s="93"/>
      <c r="K44" s="95" t="s">
        <v>101</v>
      </c>
      <c r="L44" s="100"/>
      <c r="M44" s="95" t="s">
        <v>115</v>
      </c>
    </row>
    <row r="45" spans="2:13" ht="24" customHeight="1">
      <c r="B45" s="5" t="s">
        <v>655</v>
      </c>
      <c r="G45" s="486">
        <v>98904129.9</v>
      </c>
      <c r="H45" s="485"/>
      <c r="I45" s="484">
        <v>151830667.71</v>
      </c>
      <c r="K45" s="486">
        <v>148462253.75</v>
      </c>
      <c r="L45" s="91"/>
      <c r="M45" s="97">
        <v>189766184.31</v>
      </c>
    </row>
    <row r="46" spans="7:13" ht="24" customHeight="1">
      <c r="G46" s="97"/>
      <c r="H46" s="91"/>
      <c r="I46" s="213"/>
      <c r="K46" s="97"/>
      <c r="L46" s="91"/>
      <c r="M46" s="97"/>
    </row>
    <row r="47" spans="7:13" ht="24" customHeight="1">
      <c r="G47" s="483" t="s">
        <v>49</v>
      </c>
      <c r="H47" s="483"/>
      <c r="I47" s="483"/>
      <c r="J47" s="483"/>
      <c r="K47" s="483"/>
      <c r="L47" s="483"/>
      <c r="M47" s="483"/>
    </row>
    <row r="48" spans="7:13" ht="24" customHeight="1">
      <c r="G48" s="480" t="s">
        <v>53</v>
      </c>
      <c r="H48" s="480"/>
      <c r="I48" s="480"/>
      <c r="J48" s="93"/>
      <c r="K48" s="480" t="s">
        <v>111</v>
      </c>
      <c r="L48" s="480"/>
      <c r="M48" s="480"/>
    </row>
    <row r="49" spans="7:13" ht="24" customHeight="1">
      <c r="G49" s="95" t="s">
        <v>101</v>
      </c>
      <c r="H49" s="100"/>
      <c r="I49" s="95" t="s">
        <v>115</v>
      </c>
      <c r="J49" s="93"/>
      <c r="K49" s="95" t="s">
        <v>101</v>
      </c>
      <c r="L49" s="100"/>
      <c r="M49" s="95" t="s">
        <v>115</v>
      </c>
    </row>
    <row r="50" spans="2:13" ht="24" customHeight="1">
      <c r="B50" s="5" t="s">
        <v>655</v>
      </c>
      <c r="G50" s="486">
        <v>416468442.65</v>
      </c>
      <c r="H50" s="485"/>
      <c r="I50" s="486">
        <v>394348929.19</v>
      </c>
      <c r="K50" s="486">
        <v>471636566.5</v>
      </c>
      <c r="L50" s="91"/>
      <c r="M50" s="97">
        <v>457567965.79</v>
      </c>
    </row>
    <row r="51" spans="11:13" ht="15" customHeight="1">
      <c r="K51" s="91"/>
      <c r="M51" s="91"/>
    </row>
    <row r="52" spans="2:13" ht="24" customHeight="1">
      <c r="B52" s="5" t="s">
        <v>242</v>
      </c>
      <c r="K52" s="91"/>
      <c r="M52" s="91"/>
    </row>
    <row r="53" spans="1:13" ht="24" customHeight="1">
      <c r="A53" s="5" t="s">
        <v>243</v>
      </c>
      <c r="K53" s="91"/>
      <c r="M53" s="91"/>
    </row>
    <row r="54" spans="1:13" ht="24" customHeight="1">
      <c r="A54" s="5" t="s">
        <v>254</v>
      </c>
      <c r="M54" s="92" t="s">
        <v>515</v>
      </c>
    </row>
    <row r="55" spans="1:13" ht="24" customHeight="1">
      <c r="A55" s="5" t="s">
        <v>866</v>
      </c>
      <c r="G55" s="483" t="s">
        <v>114</v>
      </c>
      <c r="H55" s="483"/>
      <c r="I55" s="487"/>
      <c r="J55" s="487"/>
      <c r="K55" s="483"/>
      <c r="L55" s="483"/>
      <c r="M55" s="483"/>
    </row>
    <row r="56" spans="6:13" ht="24" customHeight="1">
      <c r="F56" s="94"/>
      <c r="G56" s="548" t="s">
        <v>53</v>
      </c>
      <c r="H56" s="548"/>
      <c r="I56" s="548"/>
      <c r="J56" s="93"/>
      <c r="K56" s="548" t="s">
        <v>111</v>
      </c>
      <c r="L56" s="548"/>
      <c r="M56" s="548"/>
    </row>
    <row r="57" spans="6:13" ht="24" customHeight="1">
      <c r="F57" s="94"/>
      <c r="G57" s="95" t="s">
        <v>101</v>
      </c>
      <c r="H57" s="100"/>
      <c r="I57" s="95" t="s">
        <v>115</v>
      </c>
      <c r="J57" s="93"/>
      <c r="K57" s="95" t="s">
        <v>101</v>
      </c>
      <c r="L57" s="100"/>
      <c r="M57" s="95" t="s">
        <v>115</v>
      </c>
    </row>
    <row r="58" spans="1:13" ht="24" customHeight="1">
      <c r="A58" s="90" t="s">
        <v>656</v>
      </c>
      <c r="G58" s="97"/>
      <c r="H58" s="91"/>
      <c r="I58" s="97"/>
      <c r="K58" s="97"/>
      <c r="L58" s="91"/>
      <c r="M58" s="97"/>
    </row>
    <row r="59" spans="2:13" ht="24" customHeight="1">
      <c r="B59" s="5" t="s">
        <v>657</v>
      </c>
      <c r="G59" s="518">
        <v>348447041.06</v>
      </c>
      <c r="H59" s="518"/>
      <c r="I59" s="518">
        <v>298324470.26</v>
      </c>
      <c r="J59" s="518"/>
      <c r="K59" s="518">
        <v>680674843.41</v>
      </c>
      <c r="L59" s="518"/>
      <c r="M59" s="518">
        <v>560947163.04</v>
      </c>
    </row>
    <row r="60" spans="2:13" ht="24" customHeight="1">
      <c r="B60" s="5" t="s">
        <v>868</v>
      </c>
      <c r="G60" s="518">
        <v>2563645.85</v>
      </c>
      <c r="H60" s="518"/>
      <c r="I60" s="518">
        <v>2314455.72</v>
      </c>
      <c r="J60" s="518"/>
      <c r="K60" s="518">
        <v>4825849.5</v>
      </c>
      <c r="L60" s="518"/>
      <c r="M60" s="518">
        <v>4462631.02</v>
      </c>
    </row>
    <row r="61" spans="2:13" ht="24" customHeight="1">
      <c r="B61" s="5" t="s">
        <v>658</v>
      </c>
      <c r="G61" s="518">
        <v>3401253.34</v>
      </c>
      <c r="H61" s="518"/>
      <c r="I61" s="518">
        <v>3280461.93</v>
      </c>
      <c r="J61" s="518"/>
      <c r="K61" s="518">
        <v>6727265.15</v>
      </c>
      <c r="L61" s="518"/>
      <c r="M61" s="518">
        <v>6529716.54</v>
      </c>
    </row>
    <row r="62" spans="2:13" ht="24" customHeight="1">
      <c r="B62" s="5" t="s">
        <v>659</v>
      </c>
      <c r="G62" s="518">
        <v>2707776</v>
      </c>
      <c r="H62" s="518"/>
      <c r="I62" s="518">
        <v>2599460</v>
      </c>
      <c r="J62" s="518"/>
      <c r="K62" s="518">
        <v>4839756</v>
      </c>
      <c r="L62" s="518"/>
      <c r="M62" s="518">
        <v>4560848</v>
      </c>
    </row>
    <row r="63" spans="2:13" ht="24" customHeight="1">
      <c r="B63" s="5" t="s">
        <v>506</v>
      </c>
      <c r="G63" s="518">
        <v>6471933.14</v>
      </c>
      <c r="H63" s="518"/>
      <c r="I63" s="518">
        <v>7545870.41</v>
      </c>
      <c r="J63" s="518"/>
      <c r="K63" s="518">
        <v>12753651.57</v>
      </c>
      <c r="L63" s="518"/>
      <c r="M63" s="518">
        <v>12932249.1</v>
      </c>
    </row>
    <row r="64" spans="2:13" ht="24" customHeight="1">
      <c r="B64" s="5" t="s">
        <v>507</v>
      </c>
      <c r="G64" s="518">
        <v>4369383</v>
      </c>
      <c r="H64" s="518"/>
      <c r="I64" s="518">
        <v>3256203</v>
      </c>
      <c r="J64" s="518"/>
      <c r="K64" s="518">
        <v>8402694</v>
      </c>
      <c r="L64" s="518"/>
      <c r="M64" s="518">
        <v>6644085</v>
      </c>
    </row>
    <row r="65" spans="2:13" ht="24" customHeight="1">
      <c r="B65" s="5" t="s">
        <v>508</v>
      </c>
      <c r="G65" s="518">
        <v>1641141.13</v>
      </c>
      <c r="H65" s="518"/>
      <c r="I65" s="518">
        <v>1634843.1</v>
      </c>
      <c r="J65" s="518"/>
      <c r="K65" s="518">
        <v>3069935.13</v>
      </c>
      <c r="L65" s="518"/>
      <c r="M65" s="518">
        <v>3036737.1</v>
      </c>
    </row>
    <row r="66" spans="2:13" ht="24" customHeight="1">
      <c r="B66" s="5" t="s">
        <v>815</v>
      </c>
      <c r="G66" s="518">
        <v>3648034.67</v>
      </c>
      <c r="H66" s="518"/>
      <c r="I66" s="518">
        <v>2728420.58</v>
      </c>
      <c r="J66" s="518"/>
      <c r="K66" s="518">
        <v>12766612.88</v>
      </c>
      <c r="L66" s="518"/>
      <c r="M66" s="518">
        <v>6691927.42</v>
      </c>
    </row>
    <row r="67" spans="2:13" ht="24" customHeight="1">
      <c r="B67" s="5" t="s">
        <v>806</v>
      </c>
      <c r="G67" s="518">
        <f>447834.12+57824</f>
        <v>505658.12</v>
      </c>
      <c r="H67" s="518"/>
      <c r="I67" s="518">
        <v>289597</v>
      </c>
      <c r="J67" s="518"/>
      <c r="K67" s="518">
        <f>447834.12+57824</f>
        <v>505658.12</v>
      </c>
      <c r="L67" s="518"/>
      <c r="M67" s="518">
        <v>333597</v>
      </c>
    </row>
    <row r="68" spans="2:13" ht="24" customHeight="1">
      <c r="B68" s="5" t="s">
        <v>666</v>
      </c>
      <c r="G68" s="518">
        <v>0</v>
      </c>
      <c r="H68" s="518"/>
      <c r="I68" s="518">
        <v>0</v>
      </c>
      <c r="J68" s="518"/>
      <c r="K68" s="518">
        <v>0</v>
      </c>
      <c r="L68" s="518"/>
      <c r="M68" s="518">
        <v>70127.4</v>
      </c>
    </row>
    <row r="69" spans="2:13" ht="24" customHeight="1">
      <c r="B69" s="5" t="s">
        <v>509</v>
      </c>
      <c r="G69" s="518">
        <v>7387138.67</v>
      </c>
      <c r="H69" s="518"/>
      <c r="I69" s="518">
        <v>7196173.04</v>
      </c>
      <c r="J69" s="518"/>
      <c r="K69" s="518">
        <v>13518286.28</v>
      </c>
      <c r="L69" s="518"/>
      <c r="M69" s="518">
        <v>13537743.15</v>
      </c>
    </row>
    <row r="70" spans="2:13" ht="24" customHeight="1">
      <c r="B70" s="5" t="s">
        <v>633</v>
      </c>
      <c r="G70" s="518">
        <v>0</v>
      </c>
      <c r="H70" s="518"/>
      <c r="I70" s="518">
        <v>2243835.62</v>
      </c>
      <c r="J70" s="518"/>
      <c r="K70" s="518">
        <v>726164.41</v>
      </c>
      <c r="L70" s="518"/>
      <c r="M70" s="518">
        <v>4463013.69</v>
      </c>
    </row>
    <row r="71" spans="2:13" ht="24" customHeight="1">
      <c r="B71" s="5" t="s">
        <v>807</v>
      </c>
      <c r="G71" s="518">
        <v>75987.03</v>
      </c>
      <c r="H71" s="518"/>
      <c r="I71" s="518">
        <v>168014.67</v>
      </c>
      <c r="J71" s="518"/>
      <c r="K71" s="518">
        <v>1129106.3</v>
      </c>
      <c r="L71" s="518"/>
      <c r="M71" s="518">
        <v>900305.77</v>
      </c>
    </row>
    <row r="72" spans="2:13" ht="24" customHeight="1">
      <c r="B72" s="5" t="s">
        <v>573</v>
      </c>
      <c r="G72" s="518">
        <v>101826.27</v>
      </c>
      <c r="H72" s="518"/>
      <c r="I72" s="518">
        <v>292944.6</v>
      </c>
      <c r="J72" s="518"/>
      <c r="K72" s="518">
        <v>631805.58</v>
      </c>
      <c r="L72" s="518"/>
      <c r="M72" s="518">
        <v>946147.5</v>
      </c>
    </row>
    <row r="73" spans="7:13" ht="15" customHeight="1">
      <c r="G73" s="372"/>
      <c r="H73" s="104"/>
      <c r="I73" s="372"/>
      <c r="J73" s="104"/>
      <c r="K73" s="372"/>
      <c r="L73" s="104"/>
      <c r="M73" s="372"/>
    </row>
    <row r="74" spans="2:13" ht="24" customHeight="1">
      <c r="B74" s="5" t="s">
        <v>244</v>
      </c>
      <c r="K74" s="91"/>
      <c r="L74" s="91"/>
      <c r="M74" s="98"/>
    </row>
    <row r="75" spans="1:13" ht="24" customHeight="1">
      <c r="A75" s="5" t="s">
        <v>15</v>
      </c>
      <c r="K75" s="91"/>
      <c r="L75" s="91"/>
      <c r="M75" s="98"/>
    </row>
    <row r="76" spans="1:13" ht="24" customHeight="1">
      <c r="A76" s="5" t="s">
        <v>94</v>
      </c>
      <c r="J76" s="86"/>
      <c r="K76" s="85"/>
      <c r="L76" s="85"/>
      <c r="M76" s="85"/>
    </row>
    <row r="77" spans="10:13" ht="24" customHeight="1">
      <c r="J77" s="86"/>
      <c r="K77" s="85"/>
      <c r="L77" s="85"/>
      <c r="M77" s="85"/>
    </row>
    <row r="78" spans="10:13" ht="24" customHeight="1">
      <c r="J78" s="86"/>
      <c r="K78" s="85"/>
      <c r="L78" s="85"/>
      <c r="M78" s="85"/>
    </row>
    <row r="79" spans="3:13" ht="24" customHeight="1">
      <c r="C79" s="87"/>
      <c r="D79" s="87" t="s">
        <v>16</v>
      </c>
      <c r="J79" s="86"/>
      <c r="K79" s="85"/>
      <c r="L79" s="85"/>
      <c r="M79" s="85"/>
    </row>
    <row r="80" spans="3:4" ht="24" customHeight="1">
      <c r="C80" s="87"/>
      <c r="D80" s="87"/>
    </row>
  </sheetData>
  <sheetProtection/>
  <mergeCells count="4">
    <mergeCell ref="K9:M9"/>
    <mergeCell ref="G18:M18"/>
    <mergeCell ref="G56:I56"/>
    <mergeCell ref="K56:M56"/>
  </mergeCells>
  <printOptions/>
  <pageMargins left="0.5905511811023623" right="0.1968503937007874" top="0.5905511811023623" bottom="0.1968503937007874" header="0.4724409448818898" footer="0.2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zoomScale="85" zoomScaleNormal="85" zoomScalePageLayoutView="0" workbookViewId="0" topLeftCell="A34">
      <selection activeCell="A52" sqref="A52"/>
    </sheetView>
  </sheetViews>
  <sheetFormatPr defaultColWidth="9.140625" defaultRowHeight="25.5" customHeight="1"/>
  <cols>
    <col min="1" max="1" width="7.00390625" style="5" customWidth="1"/>
    <col min="2" max="2" width="9.140625" style="5" customWidth="1"/>
    <col min="3" max="3" width="17.00390625" style="5" customWidth="1"/>
    <col min="4" max="4" width="11.7109375" style="5" hidden="1" customWidth="1"/>
    <col min="5" max="5" width="5.8515625" style="5" hidden="1" customWidth="1"/>
    <col min="6" max="6" width="0.85546875" style="5" customWidth="1"/>
    <col min="7" max="7" width="16.140625" style="5" bestFit="1" customWidth="1"/>
    <col min="8" max="8" width="1.421875" style="5" customWidth="1"/>
    <col min="9" max="9" width="14.8515625" style="5" customWidth="1"/>
    <col min="10" max="10" width="3.28125" style="5" customWidth="1"/>
    <col min="11" max="11" width="16.7109375" style="5" customWidth="1"/>
    <col min="12" max="12" width="1.28515625" style="5" customWidth="1"/>
    <col min="13" max="13" width="16.7109375" style="5" customWidth="1"/>
    <col min="14" max="14" width="5.28125" style="5" customWidth="1"/>
    <col min="15" max="16384" width="9.140625" style="5" customWidth="1"/>
  </cols>
  <sheetData>
    <row r="1" spans="1:13" ht="24" customHeight="1">
      <c r="A1" s="549" t="s">
        <v>896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</row>
    <row r="2" spans="1:13" ht="24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90" t="s">
        <v>131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24" customHeight="1">
      <c r="A4" s="5" t="s">
        <v>132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24" customHeight="1">
      <c r="A5" s="89"/>
      <c r="B5" s="236" t="s">
        <v>315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2:13" ht="24" customHeight="1">
      <c r="B6" s="236" t="s">
        <v>184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2:13" ht="24" customHeight="1">
      <c r="B7" s="236" t="s">
        <v>189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2:13" ht="24" customHeight="1">
      <c r="B8" s="5" t="s">
        <v>245</v>
      </c>
      <c r="K8" s="91"/>
      <c r="L8" s="91"/>
      <c r="M8" s="98"/>
    </row>
    <row r="9" spans="2:13" ht="24" customHeight="1">
      <c r="B9" s="5" t="s">
        <v>185</v>
      </c>
      <c r="K9" s="91"/>
      <c r="L9" s="91"/>
      <c r="M9" s="98"/>
    </row>
    <row r="10" spans="1:13" ht="24" customHeight="1">
      <c r="A10" s="5" t="s">
        <v>194</v>
      </c>
      <c r="K10" s="91"/>
      <c r="L10" s="91"/>
      <c r="M10" s="98"/>
    </row>
    <row r="11" spans="2:13" ht="24" customHeight="1">
      <c r="B11" s="5" t="s">
        <v>190</v>
      </c>
      <c r="K11" s="91"/>
      <c r="L11" s="91"/>
      <c r="M11" s="98"/>
    </row>
    <row r="12" spans="2:13" ht="24" customHeight="1">
      <c r="B12" s="5" t="s">
        <v>188</v>
      </c>
      <c r="K12" s="91"/>
      <c r="L12" s="91"/>
      <c r="M12" s="98"/>
    </row>
    <row r="13" spans="2:13" ht="24" customHeight="1">
      <c r="B13" s="5" t="s">
        <v>191</v>
      </c>
      <c r="K13" s="91"/>
      <c r="L13" s="91"/>
      <c r="M13" s="98"/>
    </row>
    <row r="14" spans="2:13" ht="24" customHeight="1">
      <c r="B14" s="5" t="s">
        <v>186</v>
      </c>
      <c r="K14" s="91"/>
      <c r="L14" s="91"/>
      <c r="M14" s="98"/>
    </row>
    <row r="15" spans="2:13" ht="24" customHeight="1">
      <c r="B15" s="5" t="s">
        <v>192</v>
      </c>
      <c r="K15" s="91"/>
      <c r="L15" s="91"/>
      <c r="M15" s="98"/>
    </row>
    <row r="16" spans="2:13" ht="24" customHeight="1">
      <c r="B16" s="5" t="s">
        <v>193</v>
      </c>
      <c r="K16" s="91"/>
      <c r="L16" s="91"/>
      <c r="M16" s="98"/>
    </row>
    <row r="17" spans="2:13" ht="24" customHeight="1">
      <c r="B17" s="5" t="s">
        <v>187</v>
      </c>
      <c r="K17" s="91"/>
      <c r="L17" s="91"/>
      <c r="M17" s="98"/>
    </row>
    <row r="18" spans="2:14" ht="24" customHeight="1">
      <c r="B18" s="247"/>
      <c r="C18" s="461"/>
      <c r="D18" s="239"/>
      <c r="E18" s="462"/>
      <c r="F18" s="239"/>
      <c r="G18" s="239"/>
      <c r="H18" s="462"/>
      <c r="I18" s="238"/>
      <c r="J18" s="239"/>
      <c r="K18" s="463"/>
      <c r="L18" s="463"/>
      <c r="M18" s="463"/>
      <c r="N18" s="463"/>
    </row>
    <row r="19" ht="24" customHeight="1">
      <c r="A19" s="90" t="s">
        <v>133</v>
      </c>
    </row>
    <row r="20" spans="1:5" ht="24" customHeight="1">
      <c r="A20" s="5" t="s">
        <v>134</v>
      </c>
      <c r="E20" s="394"/>
    </row>
    <row r="21" ht="24" customHeight="1">
      <c r="A21" s="5" t="s">
        <v>46</v>
      </c>
    </row>
    <row r="22" ht="24" customHeight="1">
      <c r="B22" s="5" t="s">
        <v>43</v>
      </c>
    </row>
    <row r="23" ht="24" customHeight="1">
      <c r="A23" s="5" t="s">
        <v>135</v>
      </c>
    </row>
    <row r="24" ht="24" customHeight="1">
      <c r="A24" s="5" t="s">
        <v>45</v>
      </c>
    </row>
    <row r="25" ht="24" customHeight="1">
      <c r="A25" s="5" t="s">
        <v>136</v>
      </c>
    </row>
    <row r="26" ht="24" customHeight="1">
      <c r="A26" s="5" t="s">
        <v>316</v>
      </c>
    </row>
    <row r="27" ht="24" customHeight="1">
      <c r="A27" s="5" t="s">
        <v>884</v>
      </c>
    </row>
    <row r="28" ht="24" customHeight="1">
      <c r="A28" s="5" t="s">
        <v>137</v>
      </c>
    </row>
    <row r="29" ht="24" customHeight="1">
      <c r="A29" s="5" t="s">
        <v>47</v>
      </c>
    </row>
    <row r="30" ht="24" customHeight="1">
      <c r="A30" s="5" t="s">
        <v>41</v>
      </c>
    </row>
    <row r="31" spans="1:13" ht="24" customHeight="1">
      <c r="A31" s="5" t="s">
        <v>138</v>
      </c>
      <c r="M31" s="394"/>
    </row>
    <row r="32" ht="24" customHeight="1">
      <c r="A32" s="5" t="s">
        <v>48</v>
      </c>
    </row>
    <row r="33" ht="24" customHeight="1">
      <c r="A33" s="5" t="s">
        <v>246</v>
      </c>
    </row>
    <row r="34" ht="24" customHeight="1">
      <c r="A34" s="5" t="s">
        <v>42</v>
      </c>
    </row>
    <row r="35" ht="24" customHeight="1"/>
    <row r="36" ht="24" customHeight="1"/>
    <row r="37" ht="24" customHeight="1">
      <c r="A37" s="5" t="s">
        <v>817</v>
      </c>
    </row>
    <row r="38" spans="1:13" ht="25.5" customHeight="1">
      <c r="A38" s="549" t="s">
        <v>898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</row>
    <row r="39" spans="1:13" ht="25.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ht="25.5" customHeight="1">
      <c r="A40" s="90" t="s">
        <v>139</v>
      </c>
    </row>
    <row r="41" spans="1:13" ht="25.5" customHeight="1">
      <c r="A41" s="5" t="s">
        <v>140</v>
      </c>
      <c r="M41" s="394"/>
    </row>
    <row r="42" ht="25.5" customHeight="1">
      <c r="A42" s="5" t="s">
        <v>317</v>
      </c>
    </row>
    <row r="43" ht="25.5" customHeight="1">
      <c r="A43" s="5" t="s">
        <v>247</v>
      </c>
    </row>
    <row r="44" ht="25.5" customHeight="1">
      <c r="A44" s="5" t="s">
        <v>318</v>
      </c>
    </row>
    <row r="46" s="1" customFormat="1" ht="25.5" customHeight="1">
      <c r="A46" s="478" t="s">
        <v>265</v>
      </c>
    </row>
    <row r="47" s="1" customFormat="1" ht="25.5" customHeight="1">
      <c r="B47" s="1" t="s">
        <v>320</v>
      </c>
    </row>
    <row r="48" s="1" customFormat="1" ht="25.5" customHeight="1">
      <c r="A48" s="1" t="s">
        <v>319</v>
      </c>
    </row>
    <row r="49" s="1" customFormat="1" ht="25.5" customHeight="1"/>
    <row r="50" spans="1:13" ht="25.5" customHeight="1">
      <c r="A50" s="90" t="s">
        <v>266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ht="25.5" customHeight="1">
      <c r="B51" s="5" t="s">
        <v>256</v>
      </c>
    </row>
    <row r="56" ht="25.5" customHeight="1">
      <c r="A56" s="5" t="s">
        <v>817</v>
      </c>
    </row>
  </sheetData>
  <sheetProtection/>
  <mergeCells count="2">
    <mergeCell ref="A1:M1"/>
    <mergeCell ref="A38:M38"/>
  </mergeCells>
  <printOptions/>
  <pageMargins left="0.6299212598425197" right="0.1968503937007874" top="0.5511811023622047" bottom="0.43" header="0.3937007874015748" footer="0.1574803149606299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0"/>
  <sheetViews>
    <sheetView view="pageBreakPreview" zoomScaleSheetLayoutView="100" zoomScalePageLayoutView="0" workbookViewId="0" topLeftCell="A27">
      <selection activeCell="A35" sqref="A35"/>
    </sheetView>
  </sheetViews>
  <sheetFormatPr defaultColWidth="10.28125" defaultRowHeight="18" customHeight="1"/>
  <cols>
    <col min="1" max="1" width="5.28125" style="131" customWidth="1"/>
    <col min="2" max="2" width="6.57421875" style="131" customWidth="1"/>
    <col min="3" max="3" width="22.8515625" style="131" customWidth="1"/>
    <col min="4" max="4" width="16.28125" style="131" customWidth="1"/>
    <col min="5" max="5" width="9.28125" style="131" customWidth="1"/>
    <col min="6" max="6" width="8.7109375" style="131" customWidth="1"/>
    <col min="7" max="7" width="0.9921875" style="131" customWidth="1"/>
    <col min="8" max="8" width="8.7109375" style="131" customWidth="1"/>
    <col min="9" max="9" width="0.9921875" style="140" customWidth="1"/>
    <col min="10" max="10" width="8.28125" style="131" bestFit="1" customWidth="1"/>
    <col min="11" max="11" width="0.85546875" style="131" customWidth="1"/>
    <col min="12" max="12" width="8.57421875" style="131" customWidth="1"/>
    <col min="13" max="13" width="13.7109375" style="131" customWidth="1"/>
    <col min="14" max="14" width="0.9921875" style="131" customWidth="1"/>
    <col min="15" max="15" width="13.7109375" style="131" customWidth="1"/>
    <col min="16" max="16" width="0.85546875" style="131" customWidth="1"/>
    <col min="17" max="17" width="13.8515625" style="131" customWidth="1"/>
    <col min="18" max="18" width="0.2890625" style="131" customWidth="1"/>
    <col min="19" max="19" width="13.57421875" style="131" customWidth="1"/>
    <col min="20" max="20" width="0.85546875" style="131" customWidth="1"/>
    <col min="21" max="21" width="14.140625" style="131" customWidth="1"/>
    <col min="22" max="22" width="0.9921875" style="131" customWidth="1"/>
    <col min="23" max="23" width="15.140625" style="131" customWidth="1"/>
    <col min="24" max="24" width="1.28515625" style="131" customWidth="1"/>
    <col min="25" max="25" width="6.140625" style="131" customWidth="1"/>
    <col min="26" max="26" width="11.7109375" style="131" bestFit="1" customWidth="1"/>
    <col min="27" max="16384" width="10.28125" style="131" customWidth="1"/>
  </cols>
  <sheetData>
    <row r="1" spans="1:25" ht="18" customHeight="1">
      <c r="A1" s="558" t="s">
        <v>260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129"/>
      <c r="Y1" s="130"/>
    </row>
    <row r="2" spans="1:25" ht="18" customHeight="1">
      <c r="A2" s="129"/>
      <c r="B2" s="129"/>
      <c r="C2" s="129"/>
      <c r="D2" s="129"/>
      <c r="E2" s="129"/>
      <c r="F2" s="129"/>
      <c r="G2" s="129"/>
      <c r="H2" s="129"/>
      <c r="I2" s="137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</row>
    <row r="3" spans="1:25" ht="18" customHeight="1">
      <c r="A3" s="132" t="s">
        <v>23</v>
      </c>
      <c r="E3" s="129"/>
      <c r="Y3" s="130"/>
    </row>
    <row r="4" spans="1:25" ht="18" customHeight="1">
      <c r="A4" s="131" t="s">
        <v>12</v>
      </c>
      <c r="E4" s="129"/>
      <c r="F4" s="214"/>
      <c r="G4" s="214"/>
      <c r="H4" s="214"/>
      <c r="I4" s="214"/>
      <c r="J4" s="214"/>
      <c r="K4" s="214"/>
      <c r="O4" s="133"/>
      <c r="P4" s="133"/>
      <c r="Y4" s="130"/>
    </row>
    <row r="5" spans="1:25" ht="18" customHeight="1">
      <c r="A5" s="134" t="s">
        <v>523</v>
      </c>
      <c r="B5" s="134" t="s">
        <v>524</v>
      </c>
      <c r="C5" s="134"/>
      <c r="D5" s="134" t="s">
        <v>525</v>
      </c>
      <c r="E5" s="135" t="s">
        <v>520</v>
      </c>
      <c r="F5" s="559" t="s">
        <v>526</v>
      </c>
      <c r="G5" s="559"/>
      <c r="H5" s="559"/>
      <c r="I5" s="137"/>
      <c r="J5" s="559" t="s">
        <v>675</v>
      </c>
      <c r="K5" s="559"/>
      <c r="L5" s="560"/>
      <c r="M5" s="560" t="s">
        <v>886</v>
      </c>
      <c r="N5" s="560"/>
      <c r="O5" s="560"/>
      <c r="P5" s="135"/>
      <c r="Q5" s="560" t="s">
        <v>49</v>
      </c>
      <c r="R5" s="560"/>
      <c r="S5" s="560"/>
      <c r="T5" s="135"/>
      <c r="U5" s="560" t="s">
        <v>528</v>
      </c>
      <c r="V5" s="560"/>
      <c r="W5" s="560"/>
      <c r="X5" s="136"/>
      <c r="Y5" s="130"/>
    </row>
    <row r="6" spans="1:25" ht="18" customHeight="1">
      <c r="A6" s="136"/>
      <c r="B6" s="137"/>
      <c r="C6" s="136"/>
      <c r="D6" s="136"/>
      <c r="E6" s="137" t="s">
        <v>521</v>
      </c>
      <c r="F6" s="556"/>
      <c r="G6" s="556"/>
      <c r="H6" s="556"/>
      <c r="I6" s="137"/>
      <c r="J6" s="556"/>
      <c r="K6" s="556"/>
      <c r="L6" s="556"/>
      <c r="M6" s="556" t="s">
        <v>857</v>
      </c>
      <c r="N6" s="556"/>
      <c r="O6" s="556"/>
      <c r="P6" s="138"/>
      <c r="Q6" s="556" t="s">
        <v>527</v>
      </c>
      <c r="R6" s="556"/>
      <c r="S6" s="556"/>
      <c r="T6" s="138"/>
      <c r="U6" s="556"/>
      <c r="V6" s="556"/>
      <c r="W6" s="556"/>
      <c r="X6" s="136"/>
      <c r="Y6" s="130"/>
    </row>
    <row r="7" spans="1:25" ht="18" customHeight="1">
      <c r="A7" s="136"/>
      <c r="B7" s="137"/>
      <c r="C7" s="136"/>
      <c r="D7" s="136"/>
      <c r="E7" s="137"/>
      <c r="F7" s="557" t="s">
        <v>529</v>
      </c>
      <c r="G7" s="557"/>
      <c r="H7" s="557"/>
      <c r="I7" s="137"/>
      <c r="J7" s="557" t="s">
        <v>678</v>
      </c>
      <c r="K7" s="557"/>
      <c r="L7" s="557"/>
      <c r="M7" s="557" t="s">
        <v>530</v>
      </c>
      <c r="N7" s="557"/>
      <c r="O7" s="557"/>
      <c r="P7" s="137"/>
      <c r="Q7" s="557" t="s">
        <v>530</v>
      </c>
      <c r="R7" s="557"/>
      <c r="S7" s="557"/>
      <c r="T7" s="137"/>
      <c r="U7" s="557" t="s">
        <v>530</v>
      </c>
      <c r="V7" s="557"/>
      <c r="W7" s="557"/>
      <c r="X7" s="137"/>
      <c r="Y7" s="130"/>
    </row>
    <row r="8" spans="1:23" s="223" customFormat="1" ht="18" customHeight="1">
      <c r="A8" s="136"/>
      <c r="B8" s="222"/>
      <c r="C8" s="136"/>
      <c r="D8" s="136"/>
      <c r="E8" s="222"/>
      <c r="F8" s="282" t="s">
        <v>104</v>
      </c>
      <c r="G8" s="283"/>
      <c r="H8" s="283" t="s">
        <v>9</v>
      </c>
      <c r="I8" s="283"/>
      <c r="J8" s="282" t="s">
        <v>104</v>
      </c>
      <c r="K8" s="283"/>
      <c r="L8" s="283" t="s">
        <v>9</v>
      </c>
      <c r="M8" s="282" t="s">
        <v>104</v>
      </c>
      <c r="N8" s="283"/>
      <c r="O8" s="283" t="s">
        <v>9</v>
      </c>
      <c r="P8" s="137"/>
      <c r="Q8" s="282" t="s">
        <v>104</v>
      </c>
      <c r="R8" s="283"/>
      <c r="S8" s="283" t="s">
        <v>9</v>
      </c>
      <c r="U8" s="282" t="s">
        <v>104</v>
      </c>
      <c r="V8" s="283"/>
      <c r="W8" s="283" t="s">
        <v>9</v>
      </c>
    </row>
    <row r="9" spans="1:25" ht="18" customHeight="1">
      <c r="A9" s="139"/>
      <c r="B9" s="138"/>
      <c r="C9" s="139"/>
      <c r="D9" s="139"/>
      <c r="E9" s="138"/>
      <c r="F9" s="284">
        <v>2553</v>
      </c>
      <c r="G9" s="285"/>
      <c r="H9" s="284">
        <v>2552</v>
      </c>
      <c r="I9" s="137"/>
      <c r="J9" s="284">
        <v>2553</v>
      </c>
      <c r="K9" s="285"/>
      <c r="L9" s="284">
        <v>2552</v>
      </c>
      <c r="M9" s="284">
        <v>2553</v>
      </c>
      <c r="N9" s="285"/>
      <c r="O9" s="284">
        <v>2552</v>
      </c>
      <c r="P9" s="138"/>
      <c r="Q9" s="284">
        <v>2553</v>
      </c>
      <c r="R9" s="285"/>
      <c r="S9" s="284">
        <v>2552</v>
      </c>
      <c r="T9" s="138"/>
      <c r="U9" s="284">
        <v>2553</v>
      </c>
      <c r="V9" s="285"/>
      <c r="W9" s="284">
        <v>2552</v>
      </c>
      <c r="X9" s="137"/>
      <c r="Y9" s="130"/>
    </row>
    <row r="10" spans="1:25" ht="18" customHeight="1">
      <c r="A10" s="137">
        <v>1</v>
      </c>
      <c r="B10" s="137" t="s">
        <v>531</v>
      </c>
      <c r="C10" s="140" t="s">
        <v>532</v>
      </c>
      <c r="D10" s="140" t="s">
        <v>533</v>
      </c>
      <c r="E10" s="137" t="s">
        <v>559</v>
      </c>
      <c r="F10" s="141">
        <v>120000</v>
      </c>
      <c r="G10" s="141"/>
      <c r="H10" s="141">
        <v>120000</v>
      </c>
      <c r="I10" s="141"/>
      <c r="J10" s="142">
        <v>23.52</v>
      </c>
      <c r="K10" s="142"/>
      <c r="L10" s="286">
        <v>23.52</v>
      </c>
      <c r="M10" s="143">
        <v>624959728.63</v>
      </c>
      <c r="N10" s="143"/>
      <c r="O10" s="143">
        <v>621041655.6600001</v>
      </c>
      <c r="P10" s="143"/>
      <c r="Q10" s="143">
        <v>28688920.22</v>
      </c>
      <c r="R10" s="143"/>
      <c r="S10" s="143">
        <v>28688920.22</v>
      </c>
      <c r="T10" s="143"/>
      <c r="U10" s="143">
        <v>21165615</v>
      </c>
      <c r="V10" s="143"/>
      <c r="W10" s="143">
        <v>15239242.8</v>
      </c>
      <c r="X10" s="143"/>
      <c r="Y10" s="130"/>
    </row>
    <row r="11" spans="1:25" ht="18" customHeight="1">
      <c r="A11" s="137">
        <v>2</v>
      </c>
      <c r="B11" s="137" t="s">
        <v>531</v>
      </c>
      <c r="C11" s="140" t="s">
        <v>535</v>
      </c>
      <c r="D11" s="140" t="s">
        <v>536</v>
      </c>
      <c r="E11" s="137" t="s">
        <v>559</v>
      </c>
      <c r="F11" s="141">
        <v>180000</v>
      </c>
      <c r="G11" s="141"/>
      <c r="H11" s="141">
        <v>180000</v>
      </c>
      <c r="I11" s="141"/>
      <c r="J11" s="142">
        <v>21.82</v>
      </c>
      <c r="K11" s="142"/>
      <c r="L11" s="286">
        <v>21.82</v>
      </c>
      <c r="M11" s="143">
        <v>1571140284.9400005</v>
      </c>
      <c r="N11" s="143"/>
      <c r="O11" s="143">
        <v>1480354790.4438004</v>
      </c>
      <c r="P11" s="143"/>
      <c r="Q11" s="143">
        <v>57595150</v>
      </c>
      <c r="R11" s="143"/>
      <c r="S11" s="143">
        <v>57595150</v>
      </c>
      <c r="T11" s="143"/>
      <c r="U11" s="143">
        <v>59895625.5</v>
      </c>
      <c r="V11" s="143"/>
      <c r="W11" s="143">
        <f>30399484.68+57931834.5</f>
        <v>88331319.18</v>
      </c>
      <c r="X11" s="143"/>
      <c r="Y11" s="130"/>
    </row>
    <row r="12" spans="1:25" ht="18" customHeight="1">
      <c r="A12" s="137">
        <v>3</v>
      </c>
      <c r="B12" s="137" t="s">
        <v>531</v>
      </c>
      <c r="C12" s="140" t="s">
        <v>537</v>
      </c>
      <c r="D12" s="140" t="s">
        <v>538</v>
      </c>
      <c r="E12" s="137" t="s">
        <v>559</v>
      </c>
      <c r="F12" s="141">
        <v>120000</v>
      </c>
      <c r="G12" s="141"/>
      <c r="H12" s="141">
        <v>120000</v>
      </c>
      <c r="I12" s="141"/>
      <c r="J12" s="142">
        <v>21.26</v>
      </c>
      <c r="K12" s="142"/>
      <c r="L12" s="286">
        <v>21.26</v>
      </c>
      <c r="M12" s="143">
        <v>1016066709.9700003</v>
      </c>
      <c r="N12" s="143"/>
      <c r="O12" s="143">
        <v>1014263458.6600001</v>
      </c>
      <c r="P12" s="143"/>
      <c r="Q12" s="143">
        <v>63545155</v>
      </c>
      <c r="R12" s="143"/>
      <c r="S12" s="143">
        <v>63545155</v>
      </c>
      <c r="T12" s="143"/>
      <c r="U12" s="143">
        <v>38268750</v>
      </c>
      <c r="V12" s="143"/>
      <c r="W12" s="143">
        <v>38268750</v>
      </c>
      <c r="X12" s="143"/>
      <c r="Y12" s="130"/>
    </row>
    <row r="13" spans="1:25" ht="18" customHeight="1">
      <c r="A13" s="137">
        <v>4</v>
      </c>
      <c r="B13" s="137" t="s">
        <v>531</v>
      </c>
      <c r="C13" s="140" t="s">
        <v>539</v>
      </c>
      <c r="D13" s="140" t="s">
        <v>540</v>
      </c>
      <c r="E13" s="137" t="s">
        <v>559</v>
      </c>
      <c r="F13" s="141">
        <v>318422</v>
      </c>
      <c r="G13" s="141"/>
      <c r="H13" s="141">
        <v>318422</v>
      </c>
      <c r="I13" s="141"/>
      <c r="J13" s="142">
        <v>20.63</v>
      </c>
      <c r="K13" s="142"/>
      <c r="L13" s="286">
        <v>20.63</v>
      </c>
      <c r="M13" s="143">
        <v>1304488505.5699997</v>
      </c>
      <c r="N13" s="143"/>
      <c r="O13" s="143">
        <v>1239578441.3499994</v>
      </c>
      <c r="P13" s="143"/>
      <c r="Q13" s="143">
        <v>307112623.32</v>
      </c>
      <c r="R13" s="143"/>
      <c r="S13" s="143">
        <v>307112623.32</v>
      </c>
      <c r="T13" s="143"/>
      <c r="U13" s="143">
        <v>42702637.25</v>
      </c>
      <c r="V13" s="143"/>
      <c r="W13" s="143">
        <v>39417819</v>
      </c>
      <c r="X13" s="143"/>
      <c r="Y13" s="130"/>
    </row>
    <row r="14" spans="1:25" ht="18" customHeight="1">
      <c r="A14" s="137">
        <v>5</v>
      </c>
      <c r="B14" s="137" t="s">
        <v>531</v>
      </c>
      <c r="C14" s="140" t="s">
        <v>541</v>
      </c>
      <c r="D14" s="140" t="s">
        <v>540</v>
      </c>
      <c r="E14" s="137" t="s">
        <v>559</v>
      </c>
      <c r="F14" s="141">
        <v>290634</v>
      </c>
      <c r="G14" s="141"/>
      <c r="H14" s="141">
        <v>290634</v>
      </c>
      <c r="I14" s="141"/>
      <c r="J14" s="142">
        <v>22.1</v>
      </c>
      <c r="K14" s="142"/>
      <c r="L14" s="286">
        <v>22.1</v>
      </c>
      <c r="M14" s="143">
        <v>2633700661.9700007</v>
      </c>
      <c r="N14" s="143"/>
      <c r="O14" s="143">
        <v>2532650860.9000006</v>
      </c>
      <c r="P14" s="143"/>
      <c r="Q14" s="143">
        <v>659099008.89</v>
      </c>
      <c r="R14" s="143"/>
      <c r="S14" s="143">
        <v>659099008.89</v>
      </c>
      <c r="T14" s="143"/>
      <c r="U14" s="143">
        <v>64231640</v>
      </c>
      <c r="V14" s="143"/>
      <c r="W14" s="143">
        <v>64231640</v>
      </c>
      <c r="X14" s="143"/>
      <c r="Y14" s="130"/>
    </row>
    <row r="15" spans="1:25" ht="18" customHeight="1">
      <c r="A15" s="137">
        <v>6</v>
      </c>
      <c r="B15" s="137" t="s">
        <v>542</v>
      </c>
      <c r="C15" s="140" t="s">
        <v>543</v>
      </c>
      <c r="D15" s="140" t="s">
        <v>544</v>
      </c>
      <c r="E15" s="137" t="s">
        <v>559</v>
      </c>
      <c r="F15" s="144">
        <v>60000</v>
      </c>
      <c r="G15" s="144"/>
      <c r="H15" s="144">
        <v>60000</v>
      </c>
      <c r="I15" s="144"/>
      <c r="J15" s="142">
        <v>37.73</v>
      </c>
      <c r="K15" s="142"/>
      <c r="L15" s="286">
        <v>37.73</v>
      </c>
      <c r="M15" s="143">
        <v>424807621.14</v>
      </c>
      <c r="N15" s="143"/>
      <c r="O15" s="143">
        <v>426009191.77</v>
      </c>
      <c r="P15" s="143"/>
      <c r="Q15" s="143">
        <v>22639600</v>
      </c>
      <c r="R15" s="143"/>
      <c r="S15" s="143">
        <v>22639600</v>
      </c>
      <c r="T15" s="143"/>
      <c r="U15" s="143">
        <v>18111680</v>
      </c>
      <c r="V15" s="143"/>
      <c r="W15" s="143">
        <v>22639600</v>
      </c>
      <c r="X15" s="143"/>
      <c r="Y15" s="130"/>
    </row>
    <row r="16" spans="1:25" ht="18" customHeight="1">
      <c r="A16" s="137">
        <v>7</v>
      </c>
      <c r="B16" s="137" t="s">
        <v>542</v>
      </c>
      <c r="C16" s="140" t="s">
        <v>546</v>
      </c>
      <c r="D16" s="140" t="s">
        <v>547</v>
      </c>
      <c r="E16" s="137" t="s">
        <v>673</v>
      </c>
      <c r="F16" s="144">
        <v>20000</v>
      </c>
      <c r="G16" s="144"/>
      <c r="H16" s="144">
        <v>20000</v>
      </c>
      <c r="I16" s="144"/>
      <c r="J16" s="142">
        <v>33.52</v>
      </c>
      <c r="K16" s="142"/>
      <c r="L16" s="286">
        <v>33.52</v>
      </c>
      <c r="M16" s="145">
        <v>32777401.98</v>
      </c>
      <c r="N16" s="145"/>
      <c r="O16" s="145">
        <v>32496761.980000004</v>
      </c>
      <c r="P16" s="145"/>
      <c r="Q16" s="143">
        <v>6704000</v>
      </c>
      <c r="R16" s="143"/>
      <c r="S16" s="143">
        <v>6704000</v>
      </c>
      <c r="T16" s="143"/>
      <c r="U16" s="143">
        <v>0</v>
      </c>
      <c r="V16" s="143"/>
      <c r="W16" s="145">
        <v>1005600</v>
      </c>
      <c r="X16" s="143"/>
      <c r="Y16" s="130"/>
    </row>
    <row r="17" spans="1:25" ht="18" customHeight="1">
      <c r="A17" s="137">
        <v>8</v>
      </c>
      <c r="B17" s="137" t="s">
        <v>542</v>
      </c>
      <c r="C17" s="140" t="s">
        <v>548</v>
      </c>
      <c r="D17" s="140" t="s">
        <v>533</v>
      </c>
      <c r="E17" s="137" t="s">
        <v>668</v>
      </c>
      <c r="F17" s="144">
        <v>50000</v>
      </c>
      <c r="G17" s="144"/>
      <c r="H17" s="144">
        <v>50000</v>
      </c>
      <c r="I17" s="144"/>
      <c r="J17" s="142">
        <v>31</v>
      </c>
      <c r="K17" s="142"/>
      <c r="L17" s="286">
        <v>31</v>
      </c>
      <c r="M17" s="143">
        <v>4330077.13</v>
      </c>
      <c r="N17" s="143"/>
      <c r="O17" s="143">
        <v>2502344.45</v>
      </c>
      <c r="P17" s="143"/>
      <c r="Q17" s="143">
        <v>14752029.69</v>
      </c>
      <c r="R17" s="143"/>
      <c r="S17" s="143">
        <v>14752029.69</v>
      </c>
      <c r="T17" s="143"/>
      <c r="U17" s="143">
        <v>0</v>
      </c>
      <c r="V17" s="143"/>
      <c r="W17" s="143">
        <v>0</v>
      </c>
      <c r="X17" s="143"/>
      <c r="Y17" s="130"/>
    </row>
    <row r="18" spans="1:25" ht="18" customHeight="1">
      <c r="A18" s="137">
        <v>9</v>
      </c>
      <c r="B18" s="137" t="s">
        <v>542</v>
      </c>
      <c r="C18" s="140" t="s">
        <v>550</v>
      </c>
      <c r="D18" s="140" t="s">
        <v>551</v>
      </c>
      <c r="E18" s="137" t="s">
        <v>668</v>
      </c>
      <c r="F18" s="144">
        <v>15000</v>
      </c>
      <c r="G18" s="144"/>
      <c r="H18" s="144">
        <v>15000</v>
      </c>
      <c r="I18" s="144"/>
      <c r="J18" s="142">
        <v>40</v>
      </c>
      <c r="K18" s="142"/>
      <c r="L18" s="286">
        <v>40</v>
      </c>
      <c r="M18" s="143">
        <v>14657114.09</v>
      </c>
      <c r="N18" s="143"/>
      <c r="O18" s="143">
        <v>14977888.350000001</v>
      </c>
      <c r="P18" s="143"/>
      <c r="Q18" s="143">
        <v>6000000</v>
      </c>
      <c r="R18" s="143"/>
      <c r="S18" s="143">
        <v>6000000</v>
      </c>
      <c r="T18" s="143"/>
      <c r="U18" s="143">
        <v>600000</v>
      </c>
      <c r="V18" s="143"/>
      <c r="W18" s="143">
        <v>600000</v>
      </c>
      <c r="X18" s="143"/>
      <c r="Y18" s="130"/>
    </row>
    <row r="19" spans="1:25" ht="18" customHeight="1">
      <c r="A19" s="137">
        <v>10</v>
      </c>
      <c r="B19" s="137" t="s">
        <v>542</v>
      </c>
      <c r="C19" s="140" t="s">
        <v>552</v>
      </c>
      <c r="D19" s="140" t="s">
        <v>553</v>
      </c>
      <c r="E19" s="137" t="s">
        <v>668</v>
      </c>
      <c r="F19" s="144">
        <v>100000</v>
      </c>
      <c r="G19" s="144"/>
      <c r="H19" s="144">
        <v>100000</v>
      </c>
      <c r="I19" s="144"/>
      <c r="J19" s="142">
        <v>29.73</v>
      </c>
      <c r="K19" s="142"/>
      <c r="L19" s="286">
        <v>29.73</v>
      </c>
      <c r="M19" s="143">
        <v>22489661.94</v>
      </c>
      <c r="N19" s="143"/>
      <c r="O19" s="143">
        <v>22726685.58</v>
      </c>
      <c r="P19" s="143"/>
      <c r="Q19" s="143">
        <v>33191684</v>
      </c>
      <c r="R19" s="143"/>
      <c r="S19" s="143">
        <v>33191684</v>
      </c>
      <c r="T19" s="143"/>
      <c r="U19" s="143">
        <v>0</v>
      </c>
      <c r="V19" s="143"/>
      <c r="W19" s="143">
        <v>0</v>
      </c>
      <c r="X19" s="143"/>
      <c r="Y19" s="130"/>
    </row>
    <row r="20" spans="1:25" ht="18" customHeight="1">
      <c r="A20" s="137">
        <v>11</v>
      </c>
      <c r="B20" s="137" t="s">
        <v>542</v>
      </c>
      <c r="C20" s="140" t="s">
        <v>554</v>
      </c>
      <c r="D20" s="140" t="s">
        <v>555</v>
      </c>
      <c r="E20" s="137" t="s">
        <v>559</v>
      </c>
      <c r="F20" s="144">
        <v>40000</v>
      </c>
      <c r="G20" s="144"/>
      <c r="H20" s="144">
        <v>40000</v>
      </c>
      <c r="I20" s="144"/>
      <c r="J20" s="142">
        <v>28.15</v>
      </c>
      <c r="K20" s="142"/>
      <c r="L20" s="286">
        <v>28.15</v>
      </c>
      <c r="M20" s="143">
        <v>56875006.57</v>
      </c>
      <c r="N20" s="143"/>
      <c r="O20" s="143">
        <v>53444975.95000001</v>
      </c>
      <c r="P20" s="143"/>
      <c r="Q20" s="143">
        <v>11258200</v>
      </c>
      <c r="R20" s="143"/>
      <c r="S20" s="143">
        <v>11258200</v>
      </c>
      <c r="T20" s="143"/>
      <c r="U20" s="143">
        <v>1688730</v>
      </c>
      <c r="V20" s="143"/>
      <c r="W20" s="143">
        <v>1688730</v>
      </c>
      <c r="X20" s="143"/>
      <c r="Y20" s="130"/>
    </row>
    <row r="21" spans="1:25" ht="18" customHeight="1">
      <c r="A21" s="137">
        <v>12</v>
      </c>
      <c r="B21" s="137" t="s">
        <v>542</v>
      </c>
      <c r="C21" s="140" t="s">
        <v>556</v>
      </c>
      <c r="D21" s="140" t="s">
        <v>557</v>
      </c>
      <c r="E21" s="137" t="s">
        <v>534</v>
      </c>
      <c r="F21" s="144">
        <v>300000</v>
      </c>
      <c r="G21" s="144"/>
      <c r="H21" s="144">
        <v>300000</v>
      </c>
      <c r="I21" s="144"/>
      <c r="J21" s="142">
        <v>24.8</v>
      </c>
      <c r="K21" s="142"/>
      <c r="L21" s="286">
        <v>24.8</v>
      </c>
      <c r="M21" s="143">
        <v>424878589.95</v>
      </c>
      <c r="N21" s="143"/>
      <c r="O21" s="143">
        <v>422621669.7199999</v>
      </c>
      <c r="P21" s="143"/>
      <c r="Q21" s="143">
        <v>74400000</v>
      </c>
      <c r="R21" s="143"/>
      <c r="S21" s="143">
        <v>74400000</v>
      </c>
      <c r="T21" s="143"/>
      <c r="U21" s="143">
        <f>28414848+12177792</f>
        <v>40592640</v>
      </c>
      <c r="V21" s="143"/>
      <c r="W21" s="143">
        <f>24611520+10914480</f>
        <v>35526000</v>
      </c>
      <c r="X21" s="143"/>
      <c r="Y21" s="130"/>
    </row>
    <row r="22" spans="1:25" ht="18" customHeight="1">
      <c r="A22" s="137">
        <v>13</v>
      </c>
      <c r="B22" s="137" t="s">
        <v>542</v>
      </c>
      <c r="C22" s="140" t="s">
        <v>558</v>
      </c>
      <c r="D22" s="140" t="s">
        <v>555</v>
      </c>
      <c r="E22" s="137" t="s">
        <v>559</v>
      </c>
      <c r="F22" s="144">
        <v>20000</v>
      </c>
      <c r="G22" s="144"/>
      <c r="H22" s="144">
        <v>20000</v>
      </c>
      <c r="I22" s="144"/>
      <c r="J22" s="142">
        <v>26.25</v>
      </c>
      <c r="K22" s="142"/>
      <c r="L22" s="286">
        <v>26.25</v>
      </c>
      <c r="M22" s="143">
        <v>136098337.87</v>
      </c>
      <c r="N22" s="143"/>
      <c r="O22" s="143">
        <v>136451406.1</v>
      </c>
      <c r="P22" s="143"/>
      <c r="Q22" s="143">
        <v>5250000</v>
      </c>
      <c r="R22" s="143"/>
      <c r="S22" s="143">
        <v>5250000</v>
      </c>
      <c r="T22" s="143"/>
      <c r="U22" s="143">
        <v>0</v>
      </c>
      <c r="V22" s="143"/>
      <c r="W22" s="143">
        <v>0</v>
      </c>
      <c r="X22" s="143"/>
      <c r="Y22" s="130"/>
    </row>
    <row r="23" spans="1:25" ht="18" customHeight="1">
      <c r="A23" s="137">
        <v>14</v>
      </c>
      <c r="B23" s="137" t="s">
        <v>542</v>
      </c>
      <c r="C23" s="140" t="s">
        <v>560</v>
      </c>
      <c r="D23" s="140" t="s">
        <v>561</v>
      </c>
      <c r="E23" s="137" t="s">
        <v>559</v>
      </c>
      <c r="F23" s="144">
        <v>60000</v>
      </c>
      <c r="G23" s="144"/>
      <c r="H23" s="144">
        <v>60000</v>
      </c>
      <c r="I23" s="144"/>
      <c r="J23" s="142">
        <v>25</v>
      </c>
      <c r="K23" s="142"/>
      <c r="L23" s="286">
        <v>25</v>
      </c>
      <c r="M23" s="143">
        <v>489213598.07</v>
      </c>
      <c r="N23" s="143"/>
      <c r="O23" s="143">
        <v>489602900.17</v>
      </c>
      <c r="P23" s="143"/>
      <c r="Q23" s="143">
        <v>15000000</v>
      </c>
      <c r="R23" s="143"/>
      <c r="S23" s="143">
        <v>15000000</v>
      </c>
      <c r="T23" s="143"/>
      <c r="U23" s="143">
        <v>22500000</v>
      </c>
      <c r="V23" s="143"/>
      <c r="W23" s="143">
        <v>22500000</v>
      </c>
      <c r="X23" s="143"/>
      <c r="Y23" s="130"/>
    </row>
    <row r="24" spans="1:25" ht="18" customHeight="1">
      <c r="A24" s="137">
        <v>15</v>
      </c>
      <c r="B24" s="137" t="s">
        <v>542</v>
      </c>
      <c r="C24" s="140" t="s">
        <v>575</v>
      </c>
      <c r="D24" s="140" t="s">
        <v>576</v>
      </c>
      <c r="E24" s="137" t="s">
        <v>668</v>
      </c>
      <c r="F24" s="144">
        <v>80000</v>
      </c>
      <c r="G24" s="144"/>
      <c r="H24" s="144">
        <v>80000</v>
      </c>
      <c r="I24" s="144"/>
      <c r="J24" s="142">
        <v>23.75</v>
      </c>
      <c r="K24" s="142"/>
      <c r="L24" s="286">
        <v>23.75</v>
      </c>
      <c r="M24" s="143">
        <v>24307512.79</v>
      </c>
      <c r="N24" s="143"/>
      <c r="O24" s="143">
        <v>25503389.5</v>
      </c>
      <c r="P24" s="143"/>
      <c r="Q24" s="143">
        <v>19000000</v>
      </c>
      <c r="R24" s="143"/>
      <c r="S24" s="143">
        <v>18999800</v>
      </c>
      <c r="T24" s="143"/>
      <c r="U24" s="143">
        <v>474995</v>
      </c>
      <c r="V24" s="143"/>
      <c r="W24" s="143">
        <v>474995</v>
      </c>
      <c r="X24" s="143"/>
      <c r="Y24" s="130"/>
    </row>
    <row r="25" spans="1:25" ht="18" customHeight="1">
      <c r="A25" s="137">
        <v>16</v>
      </c>
      <c r="B25" s="137" t="s">
        <v>542</v>
      </c>
      <c r="C25" s="140" t="s">
        <v>577</v>
      </c>
      <c r="D25" s="140" t="s">
        <v>533</v>
      </c>
      <c r="E25" s="137" t="s">
        <v>559</v>
      </c>
      <c r="F25" s="144">
        <v>40000</v>
      </c>
      <c r="G25" s="144"/>
      <c r="H25" s="144">
        <v>40000</v>
      </c>
      <c r="I25" s="144"/>
      <c r="J25" s="142">
        <v>22.5</v>
      </c>
      <c r="K25" s="142"/>
      <c r="L25" s="286">
        <v>22.5</v>
      </c>
      <c r="M25" s="143">
        <v>50518692.43</v>
      </c>
      <c r="N25" s="143"/>
      <c r="O25" s="143">
        <v>49049380.06999998</v>
      </c>
      <c r="P25" s="143"/>
      <c r="Q25" s="143">
        <v>9000000</v>
      </c>
      <c r="R25" s="143"/>
      <c r="S25" s="143">
        <v>9000000</v>
      </c>
      <c r="T25" s="143"/>
      <c r="U25" s="143">
        <v>2250000</v>
      </c>
      <c r="V25" s="143"/>
      <c r="W25" s="143">
        <v>2250000</v>
      </c>
      <c r="X25" s="143"/>
      <c r="Y25" s="130"/>
    </row>
    <row r="26" spans="1:25" ht="18" customHeight="1">
      <c r="A26" s="137">
        <v>17</v>
      </c>
      <c r="B26" s="137" t="s">
        <v>542</v>
      </c>
      <c r="C26" s="140" t="s">
        <v>578</v>
      </c>
      <c r="D26" s="140" t="s">
        <v>579</v>
      </c>
      <c r="E26" s="137" t="s">
        <v>668</v>
      </c>
      <c r="F26" s="144">
        <v>160000</v>
      </c>
      <c r="G26" s="144"/>
      <c r="H26" s="144">
        <v>160000</v>
      </c>
      <c r="I26" s="144"/>
      <c r="J26" s="142">
        <v>21</v>
      </c>
      <c r="K26" s="142"/>
      <c r="L26" s="286">
        <v>21</v>
      </c>
      <c r="M26" s="143">
        <v>85981627.96</v>
      </c>
      <c r="N26" s="143"/>
      <c r="O26" s="143">
        <v>88713297.66000001</v>
      </c>
      <c r="P26" s="143"/>
      <c r="Q26" s="143">
        <v>33600000</v>
      </c>
      <c r="R26" s="143"/>
      <c r="S26" s="143">
        <v>33600000</v>
      </c>
      <c r="T26" s="143"/>
      <c r="U26" s="143">
        <v>3360000</v>
      </c>
      <c r="V26" s="143"/>
      <c r="W26" s="143">
        <v>672000</v>
      </c>
      <c r="X26" s="143"/>
      <c r="Y26" s="130"/>
    </row>
    <row r="27" spans="1:25" ht="18" customHeight="1">
      <c r="A27" s="137">
        <v>18</v>
      </c>
      <c r="B27" s="137" t="s">
        <v>542</v>
      </c>
      <c r="C27" s="140" t="s">
        <v>844</v>
      </c>
      <c r="D27" s="140" t="s">
        <v>533</v>
      </c>
      <c r="E27" s="137" t="s">
        <v>534</v>
      </c>
      <c r="F27" s="144">
        <v>36000</v>
      </c>
      <c r="G27" s="144"/>
      <c r="H27" s="144">
        <v>36000</v>
      </c>
      <c r="I27" s="144"/>
      <c r="J27" s="142">
        <v>20</v>
      </c>
      <c r="K27" s="142"/>
      <c r="L27" s="286">
        <v>20</v>
      </c>
      <c r="M27" s="143">
        <v>17392141.93</v>
      </c>
      <c r="N27" s="143"/>
      <c r="O27" s="143">
        <v>16998166.12</v>
      </c>
      <c r="P27" s="143"/>
      <c r="Q27" s="143">
        <v>7200000</v>
      </c>
      <c r="R27" s="143"/>
      <c r="S27" s="143">
        <v>7200000</v>
      </c>
      <c r="T27" s="143"/>
      <c r="U27" s="143">
        <v>432000</v>
      </c>
      <c r="V27" s="143"/>
      <c r="W27" s="143">
        <v>1008000</v>
      </c>
      <c r="X27" s="143"/>
      <c r="Y27" s="130"/>
    </row>
    <row r="28" spans="1:25" ht="18" customHeight="1">
      <c r="A28" s="137">
        <v>19</v>
      </c>
      <c r="B28" s="137" t="s">
        <v>542</v>
      </c>
      <c r="C28" s="140" t="s">
        <v>580</v>
      </c>
      <c r="D28" s="140" t="s">
        <v>544</v>
      </c>
      <c r="E28" s="137" t="s">
        <v>534</v>
      </c>
      <c r="F28" s="144">
        <v>60000</v>
      </c>
      <c r="G28" s="144"/>
      <c r="H28" s="144">
        <v>60000</v>
      </c>
      <c r="I28" s="144"/>
      <c r="J28" s="142">
        <v>20</v>
      </c>
      <c r="K28" s="142"/>
      <c r="L28" s="286">
        <v>20</v>
      </c>
      <c r="M28" s="143">
        <v>62146443.01</v>
      </c>
      <c r="N28" s="143"/>
      <c r="O28" s="143">
        <v>60321696.14000001</v>
      </c>
      <c r="P28" s="143"/>
      <c r="Q28" s="143">
        <v>11625000</v>
      </c>
      <c r="R28" s="143"/>
      <c r="S28" s="143">
        <v>11625000</v>
      </c>
      <c r="T28" s="143"/>
      <c r="U28" s="143">
        <v>3600000</v>
      </c>
      <c r="V28" s="143"/>
      <c r="W28" s="143">
        <v>3600000</v>
      </c>
      <c r="X28" s="143"/>
      <c r="Y28" s="130"/>
    </row>
    <row r="29" spans="1:25" ht="18" customHeight="1">
      <c r="A29" s="137">
        <v>20</v>
      </c>
      <c r="B29" s="137" t="s">
        <v>542</v>
      </c>
      <c r="C29" s="140" t="s">
        <v>581</v>
      </c>
      <c r="D29" s="140" t="s">
        <v>582</v>
      </c>
      <c r="E29" s="137" t="s">
        <v>559</v>
      </c>
      <c r="F29" s="144">
        <v>250000</v>
      </c>
      <c r="G29" s="144"/>
      <c r="H29" s="144">
        <v>250000</v>
      </c>
      <c r="I29" s="144"/>
      <c r="J29" s="142">
        <v>40</v>
      </c>
      <c r="K29" s="142"/>
      <c r="L29" s="286">
        <v>40</v>
      </c>
      <c r="M29" s="143">
        <v>94960012.42</v>
      </c>
      <c r="N29" s="143"/>
      <c r="O29" s="143">
        <f>134596917.22-39715498.24</f>
        <v>94881418.97999999</v>
      </c>
      <c r="P29" s="143"/>
      <c r="Q29" s="143">
        <f>99999825+175</f>
        <v>100000000</v>
      </c>
      <c r="R29" s="143"/>
      <c r="S29" s="143">
        <f>99999825+175</f>
        <v>100000000</v>
      </c>
      <c r="T29" s="143"/>
      <c r="U29" s="143">
        <v>3000000</v>
      </c>
      <c r="V29" s="143"/>
      <c r="W29" s="143">
        <v>0</v>
      </c>
      <c r="X29" s="143"/>
      <c r="Y29" s="130"/>
    </row>
    <row r="30" spans="1:25" ht="18" customHeight="1">
      <c r="A30" s="137">
        <v>21</v>
      </c>
      <c r="B30" s="137" t="s">
        <v>542</v>
      </c>
      <c r="C30" s="140" t="s">
        <v>583</v>
      </c>
      <c r="D30" s="140" t="s">
        <v>584</v>
      </c>
      <c r="E30" s="137" t="s">
        <v>559</v>
      </c>
      <c r="F30" s="144">
        <v>10000</v>
      </c>
      <c r="G30" s="144"/>
      <c r="H30" s="144">
        <v>10000</v>
      </c>
      <c r="I30" s="144"/>
      <c r="J30" s="142">
        <v>20</v>
      </c>
      <c r="K30" s="142"/>
      <c r="L30" s="286">
        <v>20</v>
      </c>
      <c r="M30" s="143">
        <v>4349252.85</v>
      </c>
      <c r="N30" s="143"/>
      <c r="O30" s="143">
        <v>3811648.3599999994</v>
      </c>
      <c r="P30" s="143"/>
      <c r="Q30" s="143">
        <v>2000000</v>
      </c>
      <c r="R30" s="143"/>
      <c r="S30" s="143">
        <v>2000000</v>
      </c>
      <c r="T30" s="143"/>
      <c r="U30" s="143">
        <v>300000</v>
      </c>
      <c r="V30" s="143"/>
      <c r="W30" s="143">
        <v>200000</v>
      </c>
      <c r="X30" s="143"/>
      <c r="Y30" s="130"/>
    </row>
    <row r="31" spans="2:25" ht="18" customHeight="1">
      <c r="B31" s="132"/>
      <c r="C31" s="132" t="s">
        <v>511</v>
      </c>
      <c r="E31" s="129"/>
      <c r="L31" s="147"/>
      <c r="M31" s="146">
        <f>SUM(M10:M30)</f>
        <v>9096138983.210003</v>
      </c>
      <c r="N31" s="147"/>
      <c r="O31" s="146">
        <f>SUM(O10:O30)</f>
        <v>8828002027.913801</v>
      </c>
      <c r="P31" s="147"/>
      <c r="Q31" s="146">
        <f>SUM(Q10:Q30)</f>
        <v>1487661371.12</v>
      </c>
      <c r="R31" s="147"/>
      <c r="S31" s="146">
        <f>SUM(S10:S30)</f>
        <v>1487661171.12</v>
      </c>
      <c r="T31" s="147"/>
      <c r="U31" s="146">
        <f>SUM(U10:U30)</f>
        <v>323174312.75</v>
      </c>
      <c r="V31" s="147"/>
      <c r="W31" s="146">
        <f>SUM(W10:W30)</f>
        <v>337653695.98</v>
      </c>
      <c r="X31" s="147"/>
      <c r="Y31" s="130"/>
    </row>
    <row r="32" spans="2:25" ht="18" customHeight="1">
      <c r="B32" s="148" t="s">
        <v>848</v>
      </c>
      <c r="E32" s="129"/>
      <c r="M32" s="407">
        <v>0</v>
      </c>
      <c r="N32" s="149"/>
      <c r="O32" s="408">
        <v>0</v>
      </c>
      <c r="P32" s="149"/>
      <c r="Q32" s="149">
        <f>-31601553.67+943438.76</f>
        <v>-30658114.91</v>
      </c>
      <c r="R32" s="149"/>
      <c r="S32" s="149">
        <f>-31601553.67+943438.76</f>
        <v>-30658114.91</v>
      </c>
      <c r="T32" s="149"/>
      <c r="U32" s="147">
        <v>0</v>
      </c>
      <c r="V32" s="147"/>
      <c r="W32" s="147">
        <v>0</v>
      </c>
      <c r="X32" s="147"/>
      <c r="Y32" s="130"/>
    </row>
    <row r="33" spans="2:26" ht="18" customHeight="1" thickBot="1">
      <c r="B33" s="132" t="s">
        <v>586</v>
      </c>
      <c r="E33" s="129"/>
      <c r="M33" s="150">
        <f>SUM(M31:M32)</f>
        <v>9096138983.210003</v>
      </c>
      <c r="N33" s="147"/>
      <c r="O33" s="150">
        <f>SUM(O31:O32)</f>
        <v>8828002027.913801</v>
      </c>
      <c r="P33" s="147"/>
      <c r="Q33" s="150">
        <f>SUM(Q31:Q32)</f>
        <v>1457003256.2099998</v>
      </c>
      <c r="R33" s="147"/>
      <c r="S33" s="150">
        <f>SUM(S31:S32)</f>
        <v>1457003056.2099998</v>
      </c>
      <c r="T33" s="147"/>
      <c r="U33" s="150">
        <f>SUM(U31:U32)</f>
        <v>323174312.75</v>
      </c>
      <c r="V33" s="147"/>
      <c r="W33" s="150">
        <f>SUM(W31:W32)</f>
        <v>337653695.98</v>
      </c>
      <c r="X33" s="147"/>
      <c r="Y33" s="130"/>
      <c r="Z33" s="287"/>
    </row>
    <row r="34" spans="2:25" ht="18" customHeight="1" thickTop="1">
      <c r="B34" s="132"/>
      <c r="E34" s="129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30"/>
    </row>
    <row r="35" spans="2:25" s="153" customFormat="1" ht="18" customHeight="1">
      <c r="B35" s="465" t="s">
        <v>161</v>
      </c>
      <c r="I35" s="467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2"/>
    </row>
    <row r="36" spans="1:25" s="153" customFormat="1" ht="18" customHeight="1">
      <c r="A36" s="521" t="s">
        <v>160</v>
      </c>
      <c r="B36" s="466"/>
      <c r="I36" s="467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2"/>
    </row>
    <row r="37" spans="1:25" s="153" customFormat="1" ht="18" customHeight="1">
      <c r="A37" s="465"/>
      <c r="B37" s="466"/>
      <c r="I37" s="467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2"/>
    </row>
    <row r="38" spans="2:25" ht="18" customHeight="1">
      <c r="B38" s="132"/>
      <c r="E38" s="129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30"/>
    </row>
    <row r="39" spans="1:25" ht="18" customHeight="1">
      <c r="A39" s="117"/>
      <c r="E39" s="154"/>
      <c r="F39" s="288" t="s">
        <v>16</v>
      </c>
      <c r="G39" s="288"/>
      <c r="Y39" s="130"/>
    </row>
    <row r="40" spans="5:7" ht="18" customHeight="1">
      <c r="E40" s="154"/>
      <c r="F40" s="289"/>
      <c r="G40" s="289"/>
    </row>
    <row r="41" spans="1:5" ht="18" customHeight="1">
      <c r="A41" s="155"/>
      <c r="E41" s="129"/>
    </row>
    <row r="42" ht="18" customHeight="1">
      <c r="E42" s="129"/>
    </row>
    <row r="43" ht="18" customHeight="1">
      <c r="E43" s="129"/>
    </row>
    <row r="44" ht="18" customHeight="1">
      <c r="E44" s="129"/>
    </row>
    <row r="45" ht="18" customHeight="1">
      <c r="E45" s="129"/>
    </row>
    <row r="46" ht="18" customHeight="1">
      <c r="E46" s="129"/>
    </row>
    <row r="47" ht="18" customHeight="1">
      <c r="E47" s="129"/>
    </row>
    <row r="48" ht="18" customHeight="1">
      <c r="E48" s="129"/>
    </row>
    <row r="49" ht="18" customHeight="1">
      <c r="E49" s="129"/>
    </row>
    <row r="50" ht="18" customHeight="1">
      <c r="E50" s="129"/>
    </row>
    <row r="51" ht="18" customHeight="1">
      <c r="E51" s="129"/>
    </row>
    <row r="52" ht="18" customHeight="1">
      <c r="E52" s="129"/>
    </row>
    <row r="53" ht="18" customHeight="1">
      <c r="E53" s="129"/>
    </row>
    <row r="54" ht="18" customHeight="1">
      <c r="E54" s="129"/>
    </row>
    <row r="55" ht="18" customHeight="1">
      <c r="E55" s="129"/>
    </row>
    <row r="56" ht="18" customHeight="1">
      <c r="E56" s="129"/>
    </row>
    <row r="57" ht="18" customHeight="1">
      <c r="E57" s="129"/>
    </row>
    <row r="58" ht="18" customHeight="1">
      <c r="E58" s="129"/>
    </row>
    <row r="59" ht="18" customHeight="1">
      <c r="E59" s="129"/>
    </row>
    <row r="60" ht="18" customHeight="1">
      <c r="E60" s="129"/>
    </row>
    <row r="61" ht="18" customHeight="1">
      <c r="E61" s="129"/>
    </row>
    <row r="62" ht="18" customHeight="1">
      <c r="E62" s="129"/>
    </row>
    <row r="63" ht="18" customHeight="1">
      <c r="E63" s="129"/>
    </row>
    <row r="64" ht="18" customHeight="1">
      <c r="E64" s="129"/>
    </row>
    <row r="65" ht="18" customHeight="1">
      <c r="E65" s="129"/>
    </row>
    <row r="66" ht="18" customHeight="1">
      <c r="E66" s="129"/>
    </row>
    <row r="67" ht="18" customHeight="1">
      <c r="E67" s="129"/>
    </row>
    <row r="68" ht="18" customHeight="1">
      <c r="E68" s="129"/>
    </row>
    <row r="69" ht="18" customHeight="1">
      <c r="E69" s="129"/>
    </row>
    <row r="70" ht="18" customHeight="1">
      <c r="E70" s="129"/>
    </row>
    <row r="71" ht="18" customHeight="1">
      <c r="E71" s="129"/>
    </row>
    <row r="72" ht="18" customHeight="1">
      <c r="E72" s="129"/>
    </row>
    <row r="73" ht="18" customHeight="1">
      <c r="E73" s="129"/>
    </row>
    <row r="74" ht="18" customHeight="1">
      <c r="E74" s="129"/>
    </row>
    <row r="75" ht="18" customHeight="1">
      <c r="E75" s="129"/>
    </row>
    <row r="76" ht="18" customHeight="1">
      <c r="E76" s="129"/>
    </row>
    <row r="77" ht="18" customHeight="1">
      <c r="E77" s="129"/>
    </row>
    <row r="78" ht="18" customHeight="1">
      <c r="E78" s="129"/>
    </row>
    <row r="79" ht="18" customHeight="1">
      <c r="E79" s="129"/>
    </row>
    <row r="80" ht="18" customHeight="1">
      <c r="E80" s="129"/>
    </row>
    <row r="81" ht="18" customHeight="1">
      <c r="E81" s="129"/>
    </row>
    <row r="82" ht="18" customHeight="1">
      <c r="E82" s="129"/>
    </row>
    <row r="83" ht="18" customHeight="1">
      <c r="E83" s="129"/>
    </row>
    <row r="84" ht="18" customHeight="1">
      <c r="E84" s="129"/>
    </row>
    <row r="85" ht="18" customHeight="1">
      <c r="E85" s="129"/>
    </row>
    <row r="86" ht="18" customHeight="1">
      <c r="E86" s="129"/>
    </row>
    <row r="87" ht="18" customHeight="1">
      <c r="E87" s="129"/>
    </row>
    <row r="88" ht="18" customHeight="1">
      <c r="E88" s="129"/>
    </row>
    <row r="89" ht="18" customHeight="1">
      <c r="E89" s="129"/>
    </row>
    <row r="90" ht="18" customHeight="1">
      <c r="E90" s="129"/>
    </row>
    <row r="91" ht="18" customHeight="1">
      <c r="E91" s="129"/>
    </row>
    <row r="92" ht="18" customHeight="1">
      <c r="E92" s="129"/>
    </row>
    <row r="93" ht="18" customHeight="1">
      <c r="E93" s="129"/>
    </row>
    <row r="94" ht="18" customHeight="1">
      <c r="E94" s="129"/>
    </row>
    <row r="95" ht="18" customHeight="1">
      <c r="E95" s="129"/>
    </row>
    <row r="96" ht="18" customHeight="1">
      <c r="E96" s="129"/>
    </row>
    <row r="97" ht="18" customHeight="1">
      <c r="E97" s="129"/>
    </row>
    <row r="98" ht="18" customHeight="1">
      <c r="E98" s="129"/>
    </row>
    <row r="99" ht="18" customHeight="1">
      <c r="E99" s="129"/>
    </row>
    <row r="100" ht="18" customHeight="1">
      <c r="E100" s="129"/>
    </row>
    <row r="101" ht="18" customHeight="1">
      <c r="E101" s="129"/>
    </row>
    <row r="102" ht="18" customHeight="1">
      <c r="E102" s="129"/>
    </row>
    <row r="103" ht="18" customHeight="1">
      <c r="E103" s="129"/>
    </row>
    <row r="104" ht="18" customHeight="1">
      <c r="E104" s="129"/>
    </row>
    <row r="105" ht="18" customHeight="1">
      <c r="E105" s="129"/>
    </row>
    <row r="106" ht="18" customHeight="1">
      <c r="E106" s="129"/>
    </row>
    <row r="107" ht="18" customHeight="1">
      <c r="E107" s="129"/>
    </row>
    <row r="108" ht="18" customHeight="1">
      <c r="E108" s="129"/>
    </row>
    <row r="109" ht="18" customHeight="1">
      <c r="E109" s="129"/>
    </row>
    <row r="110" ht="18" customHeight="1">
      <c r="E110" s="129"/>
    </row>
    <row r="111" ht="18" customHeight="1">
      <c r="E111" s="129"/>
    </row>
    <row r="112" ht="18" customHeight="1">
      <c r="E112" s="129"/>
    </row>
    <row r="113" ht="18" customHeight="1">
      <c r="E113" s="129"/>
    </row>
    <row r="114" ht="18" customHeight="1">
      <c r="E114" s="129"/>
    </row>
    <row r="115" ht="18" customHeight="1">
      <c r="E115" s="129"/>
    </row>
    <row r="116" ht="18" customHeight="1">
      <c r="E116" s="129"/>
    </row>
    <row r="117" ht="18" customHeight="1">
      <c r="E117" s="129"/>
    </row>
    <row r="118" ht="18" customHeight="1">
      <c r="E118" s="129"/>
    </row>
    <row r="119" ht="18" customHeight="1">
      <c r="E119" s="129"/>
    </row>
    <row r="120" ht="18" customHeight="1">
      <c r="E120" s="129"/>
    </row>
  </sheetData>
  <sheetProtection/>
  <mergeCells count="16">
    <mergeCell ref="A1:W1"/>
    <mergeCell ref="F5:H5"/>
    <mergeCell ref="J5:L5"/>
    <mergeCell ref="M5:O5"/>
    <mergeCell ref="Q5:S5"/>
    <mergeCell ref="U5:W5"/>
    <mergeCell ref="U6:W6"/>
    <mergeCell ref="F7:H7"/>
    <mergeCell ref="J7:L7"/>
    <mergeCell ref="M7:O7"/>
    <mergeCell ref="Q7:S7"/>
    <mergeCell ref="U7:W7"/>
    <mergeCell ref="F6:H6"/>
    <mergeCell ref="J6:L6"/>
    <mergeCell ref="M6:O6"/>
    <mergeCell ref="Q6:S6"/>
  </mergeCells>
  <printOptions verticalCentered="1"/>
  <pageMargins left="0.7480314960629921" right="0" top="0.2755905511811024" bottom="0.34" header="0.15748031496062992" footer="0.118110236220472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SheetLayoutView="90" zoomScalePageLayoutView="0" workbookViewId="0" topLeftCell="A6">
      <selection activeCell="I17" sqref="I17"/>
    </sheetView>
  </sheetViews>
  <sheetFormatPr defaultColWidth="9.140625" defaultRowHeight="25.5" customHeight="1"/>
  <cols>
    <col min="1" max="1" width="6.421875" style="122" customWidth="1"/>
    <col min="2" max="2" width="25.8515625" style="122" customWidth="1"/>
    <col min="3" max="3" width="10.00390625" style="122" customWidth="1"/>
    <col min="4" max="4" width="9.8515625" style="122" customWidth="1"/>
    <col min="5" max="5" width="9.7109375" style="122" bestFit="1" customWidth="1"/>
    <col min="6" max="6" width="10.00390625" style="122" customWidth="1"/>
    <col min="7" max="7" width="17.00390625" style="122" customWidth="1"/>
    <col min="8" max="8" width="1.7109375" style="122" customWidth="1"/>
    <col min="9" max="9" width="16.8515625" style="122" customWidth="1"/>
    <col min="10" max="10" width="4.57421875" style="122" customWidth="1"/>
    <col min="11" max="11" width="9.140625" style="122" customWidth="1"/>
    <col min="12" max="12" width="16.140625" style="122" bestFit="1" customWidth="1"/>
    <col min="13" max="16384" width="9.140625" style="122" customWidth="1"/>
  </cols>
  <sheetData>
    <row r="1" spans="1:9" ht="29.25" customHeight="1">
      <c r="A1" s="561" t="s">
        <v>31</v>
      </c>
      <c r="B1" s="561"/>
      <c r="C1" s="561"/>
      <c r="D1" s="561"/>
      <c r="E1" s="561"/>
      <c r="F1" s="561"/>
      <c r="G1" s="561"/>
      <c r="H1" s="561"/>
      <c r="I1" s="561"/>
    </row>
    <row r="2" spans="1:9" ht="29.25" customHeight="1">
      <c r="A2" s="409"/>
      <c r="B2" s="409"/>
      <c r="C2" s="409"/>
      <c r="D2" s="409"/>
      <c r="E2" s="409"/>
      <c r="F2" s="409"/>
      <c r="G2" s="409"/>
      <c r="H2" s="409"/>
      <c r="I2" s="409"/>
    </row>
    <row r="3" spans="1:9" s="124" customFormat="1" ht="29.25" customHeight="1">
      <c r="A3" s="123" t="s">
        <v>871</v>
      </c>
      <c r="B3" s="120"/>
      <c r="C3" s="120"/>
      <c r="D3" s="120"/>
      <c r="E3" s="120"/>
      <c r="F3" s="120"/>
      <c r="G3" s="120"/>
      <c r="H3" s="120"/>
      <c r="I3" s="120"/>
    </row>
    <row r="4" spans="1:9" s="124" customFormat="1" ht="29.25" customHeight="1">
      <c r="A4" s="123"/>
      <c r="B4" s="120" t="s">
        <v>91</v>
      </c>
      <c r="C4" s="120"/>
      <c r="D4" s="120"/>
      <c r="E4" s="120"/>
      <c r="F4" s="120"/>
      <c r="G4" s="120"/>
      <c r="H4" s="120"/>
      <c r="I4" s="120"/>
    </row>
    <row r="5" spans="1:9" s="124" customFormat="1" ht="29.25" customHeight="1">
      <c r="A5" s="123"/>
      <c r="B5" s="120" t="s">
        <v>290</v>
      </c>
      <c r="C5" s="120"/>
      <c r="D5" s="120"/>
      <c r="E5" s="120"/>
      <c r="F5" s="120"/>
      <c r="G5" s="120"/>
      <c r="H5" s="120"/>
      <c r="I5" s="120"/>
    </row>
    <row r="6" spans="1:9" s="124" customFormat="1" ht="29.25" customHeight="1">
      <c r="A6" s="123"/>
      <c r="B6" s="120" t="s">
        <v>90</v>
      </c>
      <c r="C6" s="120"/>
      <c r="D6" s="120"/>
      <c r="E6" s="120"/>
      <c r="F6" s="120"/>
      <c r="G6" s="120"/>
      <c r="H6" s="120"/>
      <c r="I6" s="120"/>
    </row>
    <row r="7" spans="1:9" s="124" customFormat="1" ht="29.25" customHeight="1">
      <c r="A7" s="123"/>
      <c r="B7" s="120"/>
      <c r="C7" s="120"/>
      <c r="D7" s="120"/>
      <c r="E7" s="120"/>
      <c r="F7" s="120"/>
      <c r="G7" s="120"/>
      <c r="H7" s="120"/>
      <c r="I7" s="120"/>
    </row>
    <row r="8" spans="1:9" s="124" customFormat="1" ht="29.25" customHeight="1">
      <c r="A8" s="123"/>
      <c r="B8" s="120" t="s">
        <v>14</v>
      </c>
      <c r="C8" s="120"/>
      <c r="D8" s="120"/>
      <c r="E8" s="120"/>
      <c r="F8" s="120"/>
      <c r="G8" s="120"/>
      <c r="H8" s="120"/>
      <c r="I8" s="120"/>
    </row>
    <row r="9" spans="1:9" s="124" customFormat="1" ht="29.25" customHeight="1">
      <c r="A9" s="123"/>
      <c r="B9" s="120"/>
      <c r="C9" s="120"/>
      <c r="D9" s="120"/>
      <c r="E9" s="120"/>
      <c r="F9" s="120"/>
      <c r="G9" s="120"/>
      <c r="H9" s="120"/>
      <c r="I9" s="127" t="s">
        <v>892</v>
      </c>
    </row>
    <row r="10" spans="1:9" s="124" customFormat="1" ht="29.25" customHeight="1">
      <c r="A10" s="123"/>
      <c r="C10" s="562" t="s">
        <v>887</v>
      </c>
      <c r="D10" s="562"/>
      <c r="E10" s="562"/>
      <c r="F10" s="120"/>
      <c r="G10" s="125" t="s">
        <v>101</v>
      </c>
      <c r="H10" s="120"/>
      <c r="I10" s="125" t="s">
        <v>420</v>
      </c>
    </row>
    <row r="11" spans="1:9" s="124" customFormat="1" ht="29.25" customHeight="1">
      <c r="A11" s="123"/>
      <c r="B11" s="120"/>
      <c r="C11" s="120" t="s">
        <v>889</v>
      </c>
      <c r="D11" s="120"/>
      <c r="E11" s="120"/>
      <c r="F11" s="120"/>
      <c r="G11" s="126">
        <v>491042268</v>
      </c>
      <c r="H11" s="120"/>
      <c r="I11" s="126">
        <v>502330596</v>
      </c>
    </row>
    <row r="12" spans="1:9" s="124" customFormat="1" ht="29.25" customHeight="1">
      <c r="A12" s="123"/>
      <c r="C12" s="120" t="s">
        <v>888</v>
      </c>
      <c r="D12" s="120"/>
      <c r="E12" s="120"/>
      <c r="F12" s="120"/>
      <c r="G12" s="118">
        <v>3393430848</v>
      </c>
      <c r="H12" s="120"/>
      <c r="I12" s="118">
        <v>2678610924</v>
      </c>
    </row>
    <row r="13" spans="1:9" s="124" customFormat="1" ht="29.25" customHeight="1">
      <c r="A13" s="123"/>
      <c r="B13" s="120"/>
      <c r="C13" s="120" t="s">
        <v>13</v>
      </c>
      <c r="D13" s="120"/>
      <c r="E13" s="120"/>
      <c r="F13" s="120"/>
      <c r="G13" s="118">
        <v>1046012500</v>
      </c>
      <c r="H13" s="120"/>
      <c r="I13" s="118">
        <v>963096875</v>
      </c>
    </row>
    <row r="14" spans="1:9" s="124" customFormat="1" ht="29.25" customHeight="1">
      <c r="A14" s="123"/>
      <c r="B14" s="120"/>
      <c r="C14" s="120" t="s">
        <v>890</v>
      </c>
      <c r="D14" s="120"/>
      <c r="E14" s="120"/>
      <c r="F14" s="120"/>
      <c r="G14" s="118">
        <v>1675257307.5</v>
      </c>
      <c r="H14" s="120"/>
      <c r="I14" s="118">
        <v>1248230935</v>
      </c>
    </row>
    <row r="15" spans="1:9" s="124" customFormat="1" ht="29.25" customHeight="1">
      <c r="A15" s="123"/>
      <c r="B15" s="120"/>
      <c r="C15" s="120" t="s">
        <v>891</v>
      </c>
      <c r="D15" s="120"/>
      <c r="E15" s="120"/>
      <c r="F15" s="120"/>
      <c r="G15" s="118">
        <v>2521091870</v>
      </c>
      <c r="H15" s="120"/>
      <c r="I15" s="410">
        <v>2505033960</v>
      </c>
    </row>
    <row r="16" spans="1:9" s="124" customFormat="1" ht="29.25" customHeight="1" thickBot="1">
      <c r="A16" s="123"/>
      <c r="B16" s="120"/>
      <c r="C16" s="120"/>
      <c r="D16" s="119" t="s">
        <v>511</v>
      </c>
      <c r="E16" s="120"/>
      <c r="F16" s="120"/>
      <c r="G16" s="121">
        <f>SUM(G11:G15)</f>
        <v>9126834793.5</v>
      </c>
      <c r="H16" s="120"/>
      <c r="I16" s="121">
        <f>SUM(I11:I15)</f>
        <v>7897303290</v>
      </c>
    </row>
    <row r="17" spans="1:9" s="124" customFormat="1" ht="29.25" customHeight="1" thickTop="1">
      <c r="A17" s="123"/>
      <c r="B17" s="120"/>
      <c r="C17" s="120"/>
      <c r="D17" s="120"/>
      <c r="E17" s="120"/>
      <c r="F17" s="120"/>
      <c r="G17" s="120"/>
      <c r="H17" s="120"/>
      <c r="I17" s="120"/>
    </row>
    <row r="18" spans="1:9" s="124" customFormat="1" ht="27.75" customHeight="1">
      <c r="A18" s="123"/>
      <c r="B18" s="120"/>
      <c r="C18" s="120"/>
      <c r="D18" s="120"/>
      <c r="E18" s="120"/>
      <c r="F18" s="120"/>
      <c r="G18" s="120"/>
      <c r="H18" s="120"/>
      <c r="I18" s="120"/>
    </row>
    <row r="19" spans="1:9" s="124" customFormat="1" ht="27.75" customHeight="1">
      <c r="A19" s="123"/>
      <c r="B19" s="120"/>
      <c r="C19" s="120"/>
      <c r="D19" s="120"/>
      <c r="E19" s="120"/>
      <c r="F19" s="120"/>
      <c r="G19" s="120"/>
      <c r="H19" s="120"/>
      <c r="I19" s="120"/>
    </row>
    <row r="20" spans="1:9" s="124" customFormat="1" ht="27.75" customHeight="1">
      <c r="A20" s="411"/>
      <c r="D20" s="120"/>
      <c r="E20" s="120"/>
      <c r="F20" s="120"/>
      <c r="G20" s="120"/>
      <c r="H20" s="120"/>
      <c r="I20" s="120"/>
    </row>
    <row r="21" spans="1:9" s="124" customFormat="1" ht="26.25" customHeight="1">
      <c r="A21" s="123"/>
      <c r="B21" s="120"/>
      <c r="C21" s="356"/>
      <c r="D21" s="120"/>
      <c r="E21" s="120"/>
      <c r="F21" s="120"/>
      <c r="G21" s="120"/>
      <c r="H21" s="120"/>
      <c r="I21" s="120"/>
    </row>
    <row r="22" spans="1:9" s="124" customFormat="1" ht="26.25" customHeight="1">
      <c r="A22" s="123"/>
      <c r="B22" s="120"/>
      <c r="C22" s="120"/>
      <c r="D22" s="120"/>
      <c r="E22" s="120"/>
      <c r="F22" s="120"/>
      <c r="G22" s="120"/>
      <c r="H22" s="120"/>
      <c r="I22" s="120"/>
    </row>
    <row r="23" spans="1:9" s="124" customFormat="1" ht="26.25" customHeight="1">
      <c r="A23" s="123"/>
      <c r="B23" s="120"/>
      <c r="C23" s="120"/>
      <c r="D23" s="120"/>
      <c r="E23" s="120"/>
      <c r="F23" s="120"/>
      <c r="G23" s="120"/>
      <c r="H23" s="120"/>
      <c r="I23" s="120"/>
    </row>
    <row r="24" spans="1:9" s="124" customFormat="1" ht="26.25" customHeight="1">
      <c r="A24" s="123"/>
      <c r="B24" s="120"/>
      <c r="C24" s="120"/>
      <c r="D24" s="120"/>
      <c r="E24" s="120"/>
      <c r="F24" s="120"/>
      <c r="G24" s="120"/>
      <c r="H24" s="120"/>
      <c r="I24" s="120"/>
    </row>
    <row r="25" ht="25.5" customHeight="1">
      <c r="B25" s="202" t="s">
        <v>822</v>
      </c>
    </row>
  </sheetData>
  <sheetProtection/>
  <mergeCells count="2">
    <mergeCell ref="A1:I1"/>
    <mergeCell ref="C10:E10"/>
  </mergeCells>
  <printOptions/>
  <pageMargins left="0.51" right="0" top="0.61" bottom="0.3937007874015748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1"/>
  <sheetViews>
    <sheetView zoomScaleSheetLayoutView="90" zoomScalePageLayoutView="0" workbookViewId="0" topLeftCell="A208">
      <selection activeCell="A225" sqref="A225"/>
    </sheetView>
  </sheetViews>
  <sheetFormatPr defaultColWidth="9.140625" defaultRowHeight="25.5" customHeight="1"/>
  <cols>
    <col min="1" max="1" width="4.57421875" style="14" customWidth="1"/>
    <col min="2" max="2" width="24.28125" style="14" customWidth="1"/>
    <col min="3" max="3" width="11.140625" style="14" customWidth="1"/>
    <col min="4" max="4" width="9.8515625" style="14" customWidth="1"/>
    <col min="5" max="6" width="9.7109375" style="14" customWidth="1"/>
    <col min="7" max="7" width="8.8515625" style="14" customWidth="1"/>
    <col min="8" max="8" width="9.140625" style="14" customWidth="1"/>
    <col min="9" max="9" width="12.140625" style="14" customWidth="1"/>
    <col min="10" max="10" width="14.00390625" style="14" customWidth="1"/>
    <col min="11" max="11" width="11.8515625" style="14" customWidth="1"/>
    <col min="12" max="12" width="12.00390625" style="14" customWidth="1"/>
    <col min="13" max="13" width="3.7109375" style="14" customWidth="1"/>
    <col min="14" max="14" width="1.57421875" style="14" customWidth="1"/>
    <col min="15" max="16384" width="9.140625" style="14" customWidth="1"/>
  </cols>
  <sheetData>
    <row r="1" spans="1:12" ht="26.25" customHeight="1">
      <c r="A1" s="397" t="s">
        <v>32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 ht="26.2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26.25" customHeight="1">
      <c r="A3" s="15" t="s">
        <v>24</v>
      </c>
    </row>
    <row r="4" spans="1:12" s="15" customFormat="1" ht="26.25" customHeight="1">
      <c r="A4" s="16" t="s">
        <v>25</v>
      </c>
      <c r="B4" s="17"/>
      <c r="C4" s="17"/>
      <c r="D4" s="17"/>
      <c r="E4" s="17"/>
      <c r="F4" s="17"/>
      <c r="G4" s="17"/>
      <c r="H4" s="17"/>
      <c r="I4" s="17"/>
      <c r="J4" s="18"/>
      <c r="K4" s="17"/>
      <c r="L4" s="17"/>
    </row>
    <row r="5" spans="1:12" s="15" customFormat="1" ht="26.25" customHeight="1">
      <c r="A5" s="19" t="s">
        <v>523</v>
      </c>
      <c r="B5" s="19" t="s">
        <v>674</v>
      </c>
      <c r="C5" s="19" t="s">
        <v>591</v>
      </c>
      <c r="D5" s="19" t="s">
        <v>520</v>
      </c>
      <c r="E5" s="567" t="s">
        <v>526</v>
      </c>
      <c r="F5" s="567"/>
      <c r="G5" s="567" t="s">
        <v>675</v>
      </c>
      <c r="H5" s="567"/>
      <c r="I5" s="567" t="s">
        <v>527</v>
      </c>
      <c r="J5" s="567"/>
      <c r="K5" s="568" t="s">
        <v>528</v>
      </c>
      <c r="L5" s="568"/>
    </row>
    <row r="6" spans="1:12" s="15" customFormat="1" ht="26.25" customHeight="1">
      <c r="A6" s="19" t="s">
        <v>676</v>
      </c>
      <c r="C6" s="19" t="s">
        <v>677</v>
      </c>
      <c r="D6" s="19" t="s">
        <v>521</v>
      </c>
      <c r="E6" s="563" t="s">
        <v>529</v>
      </c>
      <c r="F6" s="563"/>
      <c r="G6" s="564" t="s">
        <v>678</v>
      </c>
      <c r="H6" s="564"/>
      <c r="I6" s="565" t="s">
        <v>530</v>
      </c>
      <c r="J6" s="565"/>
      <c r="K6" s="565" t="s">
        <v>530</v>
      </c>
      <c r="L6" s="565"/>
    </row>
    <row r="7" spans="1:12" s="15" customFormat="1" ht="18">
      <c r="A7" s="19"/>
      <c r="C7" s="19"/>
      <c r="D7" s="19"/>
      <c r="E7" s="475" t="s">
        <v>104</v>
      </c>
      <c r="F7" s="476" t="s">
        <v>337</v>
      </c>
      <c r="G7" s="475" t="s">
        <v>104</v>
      </c>
      <c r="H7" s="476" t="s">
        <v>337</v>
      </c>
      <c r="I7" s="475" t="s">
        <v>104</v>
      </c>
      <c r="J7" s="476" t="s">
        <v>337</v>
      </c>
      <c r="K7" s="475" t="s">
        <v>104</v>
      </c>
      <c r="L7" s="476" t="s">
        <v>337</v>
      </c>
    </row>
    <row r="8" spans="1:12" ht="18">
      <c r="A8" s="16"/>
      <c r="B8" s="16"/>
      <c r="C8" s="20"/>
      <c r="D8" s="20"/>
      <c r="E8" s="477" t="s">
        <v>73</v>
      </c>
      <c r="F8" s="477" t="s">
        <v>10</v>
      </c>
      <c r="G8" s="477" t="s">
        <v>73</v>
      </c>
      <c r="H8" s="477" t="s">
        <v>10</v>
      </c>
      <c r="I8" s="477" t="s">
        <v>73</v>
      </c>
      <c r="J8" s="477" t="s">
        <v>10</v>
      </c>
      <c r="K8" s="477" t="s">
        <v>73</v>
      </c>
      <c r="L8" s="477" t="s">
        <v>10</v>
      </c>
    </row>
    <row r="9" spans="1:4" ht="26.25" customHeight="1">
      <c r="A9" s="22">
        <v>1</v>
      </c>
      <c r="B9" s="23" t="s">
        <v>679</v>
      </c>
      <c r="C9" s="24"/>
      <c r="D9" s="24"/>
    </row>
    <row r="10" spans="1:12" ht="26.25" customHeight="1">
      <c r="A10" s="25"/>
      <c r="B10" s="23" t="s">
        <v>680</v>
      </c>
      <c r="C10" s="24" t="s">
        <v>681</v>
      </c>
      <c r="D10" s="26" t="s">
        <v>431</v>
      </c>
      <c r="E10" s="27">
        <v>104814</v>
      </c>
      <c r="F10" s="27">
        <v>104814</v>
      </c>
      <c r="G10" s="28">
        <v>15.37</v>
      </c>
      <c r="H10" s="28">
        <v>15.37</v>
      </c>
      <c r="I10" s="28">
        <v>47184575.82</v>
      </c>
      <c r="J10" s="28">
        <v>47184575.82</v>
      </c>
      <c r="K10" s="29">
        <v>16111250</v>
      </c>
      <c r="L10" s="29">
        <v>16111250</v>
      </c>
    </row>
    <row r="11" spans="1:12" ht="26.25" customHeight="1">
      <c r="A11" s="22">
        <v>2</v>
      </c>
      <c r="B11" s="23" t="s">
        <v>682</v>
      </c>
      <c r="C11" s="24" t="s">
        <v>683</v>
      </c>
      <c r="D11" s="26" t="s">
        <v>431</v>
      </c>
      <c r="E11" s="27">
        <v>60000</v>
      </c>
      <c r="F11" s="27">
        <v>60000</v>
      </c>
      <c r="G11" s="28">
        <v>12.73</v>
      </c>
      <c r="H11" s="28">
        <v>12.73</v>
      </c>
      <c r="I11" s="28">
        <v>12215983.3</v>
      </c>
      <c r="J11" s="28">
        <v>12215983.3</v>
      </c>
      <c r="K11" s="29">
        <v>4199250</v>
      </c>
      <c r="L11" s="29">
        <v>3817500</v>
      </c>
    </row>
    <row r="12" spans="1:12" ht="26.25" customHeight="1">
      <c r="A12" s="22">
        <v>3</v>
      </c>
      <c r="B12" s="23" t="s">
        <v>684</v>
      </c>
      <c r="C12" s="24" t="s">
        <v>685</v>
      </c>
      <c r="D12" s="26" t="s">
        <v>545</v>
      </c>
      <c r="E12" s="27">
        <v>131700</v>
      </c>
      <c r="F12" s="27">
        <v>131700</v>
      </c>
      <c r="G12" s="28">
        <v>11.1</v>
      </c>
      <c r="H12" s="28">
        <v>11.1</v>
      </c>
      <c r="I12" s="28">
        <v>19053150</v>
      </c>
      <c r="J12" s="28">
        <v>19053150</v>
      </c>
      <c r="K12" s="29" t="s">
        <v>512</v>
      </c>
      <c r="L12" s="29" t="s">
        <v>512</v>
      </c>
    </row>
    <row r="13" spans="1:12" ht="26.25" customHeight="1">
      <c r="A13" s="22">
        <v>4</v>
      </c>
      <c r="B13" s="23" t="s">
        <v>686</v>
      </c>
      <c r="C13" s="24" t="s">
        <v>687</v>
      </c>
      <c r="D13" s="26" t="s">
        <v>432</v>
      </c>
      <c r="E13" s="27">
        <v>1634572</v>
      </c>
      <c r="F13" s="27">
        <v>1634572</v>
      </c>
      <c r="G13" s="28">
        <v>4.48</v>
      </c>
      <c r="H13" s="28">
        <v>4.48</v>
      </c>
      <c r="I13" s="28">
        <v>197844509.73</v>
      </c>
      <c r="J13" s="28">
        <v>197844509.73</v>
      </c>
      <c r="K13" s="29" t="s">
        <v>512</v>
      </c>
      <c r="L13" s="29" t="s">
        <v>512</v>
      </c>
    </row>
    <row r="14" spans="1:6" ht="26.25" customHeight="1">
      <c r="A14" s="22">
        <v>5</v>
      </c>
      <c r="B14" s="23" t="s">
        <v>688</v>
      </c>
      <c r="C14" s="24" t="s">
        <v>533</v>
      </c>
      <c r="E14" s="25"/>
      <c r="F14" s="25"/>
    </row>
    <row r="15" spans="1:12" ht="26.25" customHeight="1">
      <c r="A15" s="22"/>
      <c r="B15" s="23"/>
      <c r="C15" s="24" t="s">
        <v>689</v>
      </c>
      <c r="D15" s="26" t="s">
        <v>431</v>
      </c>
      <c r="E15" s="27">
        <v>120000</v>
      </c>
      <c r="F15" s="27">
        <v>120000</v>
      </c>
      <c r="G15" s="28">
        <v>8.53</v>
      </c>
      <c r="H15" s="28">
        <v>8.53</v>
      </c>
      <c r="I15" s="28">
        <v>34040231.12</v>
      </c>
      <c r="J15" s="28">
        <v>34040231.12</v>
      </c>
      <c r="K15" s="29">
        <v>358400</v>
      </c>
      <c r="L15" s="29">
        <v>112640</v>
      </c>
    </row>
    <row r="16" spans="1:12" ht="26.25" customHeight="1">
      <c r="A16" s="22">
        <v>6</v>
      </c>
      <c r="B16" s="23" t="s">
        <v>690</v>
      </c>
      <c r="C16" s="24" t="s">
        <v>687</v>
      </c>
      <c r="D16" s="26" t="s">
        <v>432</v>
      </c>
      <c r="E16" s="27">
        <v>2700000</v>
      </c>
      <c r="F16" s="27">
        <v>2700000</v>
      </c>
      <c r="G16" s="28">
        <v>5.65</v>
      </c>
      <c r="H16" s="28">
        <v>5.65</v>
      </c>
      <c r="I16" s="28">
        <v>195978047.96</v>
      </c>
      <c r="J16" s="28">
        <v>195978047.96</v>
      </c>
      <c r="K16" s="29" t="s">
        <v>512</v>
      </c>
      <c r="L16" s="29" t="s">
        <v>512</v>
      </c>
    </row>
    <row r="17" spans="1:12" ht="26.25" customHeight="1">
      <c r="A17" s="22">
        <v>7</v>
      </c>
      <c r="B17" s="23" t="s">
        <v>500</v>
      </c>
      <c r="C17" s="24" t="s">
        <v>585</v>
      </c>
      <c r="D17" s="26" t="s">
        <v>559</v>
      </c>
      <c r="E17" s="27">
        <v>955000</v>
      </c>
      <c r="F17" s="27">
        <v>955000</v>
      </c>
      <c r="G17" s="28">
        <v>15.47</v>
      </c>
      <c r="H17" s="28">
        <v>15.47</v>
      </c>
      <c r="I17" s="28">
        <f>257709680.88</f>
        <v>257709680.88</v>
      </c>
      <c r="J17" s="28">
        <f>257709680.88</f>
        <v>257709680.88</v>
      </c>
      <c r="K17" s="29">
        <v>25108495.1</v>
      </c>
      <c r="L17" s="29">
        <v>22154554.5</v>
      </c>
    </row>
    <row r="18" spans="1:12" ht="26.25" customHeight="1">
      <c r="A18" s="22">
        <v>8</v>
      </c>
      <c r="B18" s="14" t="s">
        <v>845</v>
      </c>
      <c r="C18" s="26" t="s">
        <v>557</v>
      </c>
      <c r="D18" s="26" t="s">
        <v>534</v>
      </c>
      <c r="E18" s="30" t="s">
        <v>846</v>
      </c>
      <c r="F18" s="30" t="s">
        <v>846</v>
      </c>
      <c r="G18" s="28">
        <v>0.11</v>
      </c>
      <c r="H18" s="28">
        <v>0.11</v>
      </c>
      <c r="I18" s="28">
        <v>92656195</v>
      </c>
      <c r="J18" s="28">
        <v>92656195</v>
      </c>
      <c r="K18" s="23">
        <v>597901.65</v>
      </c>
      <c r="L18" s="23">
        <v>1213631.4</v>
      </c>
    </row>
    <row r="19" spans="1:12" ht="26.25" customHeight="1">
      <c r="A19" s="22">
        <v>9</v>
      </c>
      <c r="B19" s="64" t="s">
        <v>773</v>
      </c>
      <c r="C19" s="65" t="s">
        <v>683</v>
      </c>
      <c r="D19" s="26" t="s">
        <v>431</v>
      </c>
      <c r="E19" s="27">
        <v>149510</v>
      </c>
      <c r="F19" s="27">
        <v>149510</v>
      </c>
      <c r="G19" s="28">
        <v>15.5</v>
      </c>
      <c r="H19" s="28">
        <v>15.5</v>
      </c>
      <c r="I19" s="28">
        <v>43120478</v>
      </c>
      <c r="J19" s="28">
        <v>43120478</v>
      </c>
      <c r="K19" s="29">
        <v>811208.3</v>
      </c>
      <c r="L19" s="29" t="s">
        <v>512</v>
      </c>
    </row>
    <row r="20" spans="1:12" ht="26.25" customHeight="1">
      <c r="A20" s="22">
        <v>10</v>
      </c>
      <c r="B20" s="57" t="s">
        <v>774</v>
      </c>
      <c r="C20" s="65" t="s">
        <v>533</v>
      </c>
      <c r="D20" s="26" t="s">
        <v>431</v>
      </c>
      <c r="E20" s="27">
        <v>96000</v>
      </c>
      <c r="F20" s="27">
        <v>96000</v>
      </c>
      <c r="G20" s="28">
        <v>12.75</v>
      </c>
      <c r="H20" s="28">
        <v>12.75</v>
      </c>
      <c r="I20" s="28">
        <v>45900132.6</v>
      </c>
      <c r="J20" s="28">
        <v>45900132.6</v>
      </c>
      <c r="K20" s="29">
        <v>7344000</v>
      </c>
      <c r="L20" s="23">
        <v>6609600</v>
      </c>
    </row>
    <row r="21" spans="1:12" ht="26.25" customHeight="1">
      <c r="A21" s="22">
        <v>11</v>
      </c>
      <c r="B21" s="64" t="s">
        <v>775</v>
      </c>
      <c r="C21" s="65" t="s">
        <v>776</v>
      </c>
      <c r="D21" s="26" t="s">
        <v>431</v>
      </c>
      <c r="E21" s="27">
        <v>108000</v>
      </c>
      <c r="F21" s="27">
        <v>108000</v>
      </c>
      <c r="G21" s="28">
        <v>12.03</v>
      </c>
      <c r="H21" s="28">
        <v>12.03</v>
      </c>
      <c r="I21" s="28">
        <v>12993750</v>
      </c>
      <c r="J21" s="28">
        <v>12993750</v>
      </c>
      <c r="K21" s="29">
        <v>3248437.5</v>
      </c>
      <c r="L21" s="23">
        <v>3898125</v>
      </c>
    </row>
    <row r="22" spans="1:12" ht="26.25" customHeight="1">
      <c r="A22" s="22">
        <v>12</v>
      </c>
      <c r="B22" s="64" t="s">
        <v>778</v>
      </c>
      <c r="C22" s="65" t="s">
        <v>779</v>
      </c>
      <c r="D22" s="26" t="s">
        <v>433</v>
      </c>
      <c r="E22" s="27">
        <v>75000</v>
      </c>
      <c r="F22" s="27">
        <v>75000</v>
      </c>
      <c r="G22" s="28">
        <v>13.6</v>
      </c>
      <c r="H22" s="28">
        <v>13.6</v>
      </c>
      <c r="I22" s="28">
        <v>21041040</v>
      </c>
      <c r="J22" s="28">
        <v>21041040</v>
      </c>
      <c r="K22" s="29">
        <v>5100000</v>
      </c>
      <c r="L22" s="23">
        <v>5100000</v>
      </c>
    </row>
    <row r="23" spans="1:12" ht="26.25" customHeight="1">
      <c r="A23" s="22">
        <v>13</v>
      </c>
      <c r="B23" s="64" t="s">
        <v>780</v>
      </c>
      <c r="C23" s="65" t="s">
        <v>781</v>
      </c>
      <c r="D23" s="26" t="s">
        <v>432</v>
      </c>
      <c r="E23" s="27">
        <v>100000</v>
      </c>
      <c r="F23" s="27">
        <v>100000</v>
      </c>
      <c r="G23" s="28">
        <v>5.33</v>
      </c>
      <c r="H23" s="28">
        <v>5.33</v>
      </c>
      <c r="I23" s="28">
        <v>11199960</v>
      </c>
      <c r="J23" s="28">
        <v>11199960</v>
      </c>
      <c r="K23" s="29" t="s">
        <v>512</v>
      </c>
      <c r="L23" s="29" t="s">
        <v>512</v>
      </c>
    </row>
    <row r="24" spans="1:12" ht="26.25" customHeight="1">
      <c r="A24" s="22">
        <v>14</v>
      </c>
      <c r="B24" s="57" t="s">
        <v>782</v>
      </c>
      <c r="C24" s="65" t="s">
        <v>783</v>
      </c>
      <c r="D24" s="26"/>
      <c r="E24" s="27"/>
      <c r="F24" s="27"/>
      <c r="G24" s="28"/>
      <c r="H24" s="28"/>
      <c r="I24" s="28"/>
      <c r="J24" s="28"/>
      <c r="K24" s="23"/>
      <c r="L24" s="23"/>
    </row>
    <row r="25" spans="1:12" ht="26.25" customHeight="1">
      <c r="A25" s="22"/>
      <c r="B25" s="57" t="s">
        <v>784</v>
      </c>
      <c r="C25" s="65" t="s">
        <v>785</v>
      </c>
      <c r="D25" s="26" t="s">
        <v>437</v>
      </c>
      <c r="E25" s="27">
        <v>120000</v>
      </c>
      <c r="F25" s="27">
        <v>120000</v>
      </c>
      <c r="G25" s="28">
        <v>3</v>
      </c>
      <c r="H25" s="28">
        <v>3</v>
      </c>
      <c r="I25" s="28">
        <v>18000000</v>
      </c>
      <c r="J25" s="28">
        <v>18000000</v>
      </c>
      <c r="K25" s="29">
        <v>2595600</v>
      </c>
      <c r="L25" s="23">
        <v>4028400</v>
      </c>
    </row>
    <row r="26" spans="1:12" ht="25.5" customHeight="1">
      <c r="A26" s="22">
        <v>15</v>
      </c>
      <c r="B26" s="64" t="s">
        <v>791</v>
      </c>
      <c r="C26" s="65" t="s">
        <v>736</v>
      </c>
      <c r="D26" s="26" t="s">
        <v>437</v>
      </c>
      <c r="E26" s="27">
        <v>450000</v>
      </c>
      <c r="F26" s="27">
        <v>450000</v>
      </c>
      <c r="G26" s="28">
        <v>2.82</v>
      </c>
      <c r="H26" s="28">
        <v>2.82</v>
      </c>
      <c r="I26" s="18">
        <v>38008800</v>
      </c>
      <c r="J26" s="18">
        <v>38008800</v>
      </c>
      <c r="K26" s="414">
        <v>3990924</v>
      </c>
      <c r="L26" s="31">
        <v>6803575.2</v>
      </c>
    </row>
    <row r="27" spans="1:12" ht="26.25" customHeight="1">
      <c r="A27" s="22"/>
      <c r="B27" s="26" t="s">
        <v>589</v>
      </c>
      <c r="E27" s="32"/>
      <c r="F27" s="32"/>
      <c r="G27" s="28"/>
      <c r="H27" s="28"/>
      <c r="I27" s="28">
        <f>SUM(I10:I26)</f>
        <v>1046946534.4100001</v>
      </c>
      <c r="J27" s="28">
        <f>SUM(J10:J26)</f>
        <v>1046946534.4100001</v>
      </c>
      <c r="K27" s="28">
        <f>SUM(K10:K26)</f>
        <v>69465466.55</v>
      </c>
      <c r="L27" s="28">
        <f>SUM(L10:L26)</f>
        <v>69849276.1</v>
      </c>
    </row>
    <row r="28" spans="1:12" ht="26.25" customHeight="1">
      <c r="A28" s="22"/>
      <c r="B28" s="32" t="s">
        <v>691</v>
      </c>
      <c r="E28" s="32"/>
      <c r="F28" s="32"/>
      <c r="G28" s="28"/>
      <c r="H28" s="28"/>
      <c r="I28" s="28">
        <f>938540225.76+29305060.92</f>
        <v>967845286.68</v>
      </c>
      <c r="J28" s="28">
        <f>421844454.2+450697773.9</f>
        <v>872542228.0999999</v>
      </c>
      <c r="K28" s="225">
        <v>0</v>
      </c>
      <c r="L28" s="225">
        <v>0</v>
      </c>
    </row>
    <row r="29" spans="1:12" ht="26.25" customHeight="1">
      <c r="A29" s="22" t="s">
        <v>847</v>
      </c>
      <c r="B29" s="32" t="s">
        <v>848</v>
      </c>
      <c r="E29" s="32"/>
      <c r="F29" s="32"/>
      <c r="G29" s="28"/>
      <c r="H29" s="28"/>
      <c r="I29" s="18">
        <f>-197844509.73+-11199960</f>
        <v>-209044469.73</v>
      </c>
      <c r="J29" s="18">
        <f>-197844509.73+-11199960</f>
        <v>-209044469.73</v>
      </c>
      <c r="K29" s="225">
        <v>0</v>
      </c>
      <c r="L29" s="225">
        <v>0</v>
      </c>
    </row>
    <row r="30" spans="1:12" ht="26.25" customHeight="1" thickBot="1">
      <c r="A30" s="22"/>
      <c r="B30" s="32" t="s">
        <v>824</v>
      </c>
      <c r="I30" s="116">
        <f>SUM(I27:I29)</f>
        <v>1805747351.3600001</v>
      </c>
      <c r="J30" s="116">
        <f>SUM(J27:J29)</f>
        <v>1710444292.78</v>
      </c>
      <c r="K30" s="116">
        <f>SUM(K27:K29)</f>
        <v>69465466.55</v>
      </c>
      <c r="L30" s="116">
        <f>SUM(L27:L29)</f>
        <v>69849276.1</v>
      </c>
    </row>
    <row r="31" spans="1:12" ht="26.25" customHeight="1" thickTop="1">
      <c r="A31" s="33" t="s">
        <v>26</v>
      </c>
      <c r="C31" s="26"/>
      <c r="D31" s="26"/>
      <c r="E31" s="26"/>
      <c r="F31" s="26"/>
      <c r="G31" s="32"/>
      <c r="H31" s="32"/>
      <c r="I31" s="28"/>
      <c r="J31" s="28"/>
      <c r="K31" s="28"/>
      <c r="L31" s="28"/>
    </row>
    <row r="32" spans="1:12" ht="26.25" customHeight="1">
      <c r="A32" s="22">
        <v>16</v>
      </c>
      <c r="B32" s="23" t="s">
        <v>692</v>
      </c>
      <c r="C32" s="24" t="s">
        <v>693</v>
      </c>
      <c r="D32" s="26" t="s">
        <v>433</v>
      </c>
      <c r="E32" s="27">
        <v>200000</v>
      </c>
      <c r="F32" s="27">
        <v>200000</v>
      </c>
      <c r="G32" s="28">
        <v>18.16</v>
      </c>
      <c r="H32" s="28">
        <v>18.16</v>
      </c>
      <c r="I32" s="28">
        <v>69561939.58</v>
      </c>
      <c r="J32" s="28">
        <v>69561939.58</v>
      </c>
      <c r="K32" s="29" t="s">
        <v>512</v>
      </c>
      <c r="L32" s="29" t="s">
        <v>512</v>
      </c>
    </row>
    <row r="33" spans="1:12" ht="26.25" customHeight="1">
      <c r="A33" s="22">
        <v>17</v>
      </c>
      <c r="B33" s="23" t="s">
        <v>694</v>
      </c>
      <c r="C33" s="24" t="s">
        <v>695</v>
      </c>
      <c r="D33" s="26" t="s">
        <v>559</v>
      </c>
      <c r="E33" s="34">
        <v>10000</v>
      </c>
      <c r="F33" s="34">
        <v>10000</v>
      </c>
      <c r="G33" s="28">
        <v>18</v>
      </c>
      <c r="H33" s="28">
        <v>18</v>
      </c>
      <c r="I33" s="28">
        <f>2952357.5</f>
        <v>2952357.5</v>
      </c>
      <c r="J33" s="28">
        <f>2952357.5</f>
        <v>2952357.5</v>
      </c>
      <c r="K33" s="29" t="s">
        <v>512</v>
      </c>
      <c r="L33" s="29">
        <v>54000</v>
      </c>
    </row>
    <row r="34" spans="1:12" ht="26.25" customHeight="1">
      <c r="A34" s="22">
        <v>18</v>
      </c>
      <c r="B34" s="23" t="s">
        <v>696</v>
      </c>
      <c r="C34" s="24" t="s">
        <v>697</v>
      </c>
      <c r="D34" s="26" t="s">
        <v>668</v>
      </c>
      <c r="E34" s="34">
        <v>127000</v>
      </c>
      <c r="F34" s="34">
        <v>127000</v>
      </c>
      <c r="G34" s="28">
        <v>8.78</v>
      </c>
      <c r="H34" s="28">
        <v>8.78</v>
      </c>
      <c r="I34" s="28">
        <v>15053034.16</v>
      </c>
      <c r="J34" s="28">
        <v>15053034.16</v>
      </c>
      <c r="K34" s="29">
        <v>1672500</v>
      </c>
      <c r="L34" s="29">
        <v>1672500</v>
      </c>
    </row>
    <row r="35" spans="1:12" ht="26.25" customHeight="1">
      <c r="A35" s="22">
        <v>19</v>
      </c>
      <c r="B35" s="23" t="s">
        <v>698</v>
      </c>
      <c r="C35" s="24" t="s">
        <v>699</v>
      </c>
      <c r="D35" s="26" t="s">
        <v>431</v>
      </c>
      <c r="E35" s="34">
        <v>100000</v>
      </c>
      <c r="F35" s="34">
        <v>100000</v>
      </c>
      <c r="G35" s="28">
        <v>15</v>
      </c>
      <c r="H35" s="28">
        <v>15</v>
      </c>
      <c r="I35" s="23">
        <f>16339805.49</f>
        <v>16339805.49</v>
      </c>
      <c r="J35" s="23">
        <f>16339805.49</f>
        <v>16339805.49</v>
      </c>
      <c r="K35" s="29" t="s">
        <v>512</v>
      </c>
      <c r="L35" s="29" t="s">
        <v>512</v>
      </c>
    </row>
    <row r="36" spans="1:12" ht="26.25" customHeight="1">
      <c r="A36" s="22">
        <v>20</v>
      </c>
      <c r="B36" s="23" t="s">
        <v>700</v>
      </c>
      <c r="C36" s="24" t="s">
        <v>701</v>
      </c>
      <c r="D36" s="26" t="s">
        <v>432</v>
      </c>
      <c r="E36" s="34">
        <v>20000</v>
      </c>
      <c r="F36" s="34">
        <v>20000</v>
      </c>
      <c r="G36" s="28">
        <v>19.5</v>
      </c>
      <c r="H36" s="28">
        <v>19.5</v>
      </c>
      <c r="I36" s="23">
        <f>6246583.44</f>
        <v>6246583.44</v>
      </c>
      <c r="J36" s="23">
        <f>6246583.44</f>
        <v>6246583.44</v>
      </c>
      <c r="K36" s="29">
        <v>1364930</v>
      </c>
      <c r="L36" s="29">
        <v>1559920</v>
      </c>
    </row>
    <row r="37" spans="1:12" ht="26.25" customHeight="1">
      <c r="A37" s="22">
        <v>21</v>
      </c>
      <c r="B37" s="23" t="s">
        <v>702</v>
      </c>
      <c r="C37" s="24" t="s">
        <v>533</v>
      </c>
      <c r="D37" s="26" t="s">
        <v>434</v>
      </c>
      <c r="E37" s="34">
        <v>20000</v>
      </c>
      <c r="F37" s="34">
        <v>20000</v>
      </c>
      <c r="G37" s="28">
        <v>19.5</v>
      </c>
      <c r="H37" s="28">
        <v>19.5</v>
      </c>
      <c r="I37" s="23">
        <f>5906141.75</f>
        <v>5906141.75</v>
      </c>
      <c r="J37" s="23">
        <f>5906141.75</f>
        <v>5906141.75</v>
      </c>
      <c r="K37" s="29" t="s">
        <v>512</v>
      </c>
      <c r="L37" s="29" t="s">
        <v>512</v>
      </c>
    </row>
    <row r="39" spans="1:10" ht="26.25" customHeight="1">
      <c r="A39" s="24"/>
      <c r="B39" s="23"/>
      <c r="C39" s="24"/>
      <c r="D39" s="26"/>
      <c r="E39" s="32"/>
      <c r="F39" s="32"/>
      <c r="G39" s="28"/>
      <c r="H39" s="28"/>
      <c r="I39" s="28"/>
      <c r="J39" s="28"/>
    </row>
    <row r="40" spans="3:10" s="226" customFormat="1" ht="26.25" customHeight="1">
      <c r="C40" s="226" t="s">
        <v>818</v>
      </c>
      <c r="E40" s="227"/>
      <c r="F40" s="227"/>
      <c r="H40" s="38"/>
      <c r="I40" s="38"/>
      <c r="J40" s="38"/>
    </row>
    <row r="41" spans="5:10" s="226" customFormat="1" ht="26.25" customHeight="1">
      <c r="E41" s="227"/>
      <c r="F41" s="227"/>
      <c r="H41" s="38"/>
      <c r="I41" s="38"/>
      <c r="J41" s="38"/>
    </row>
    <row r="42" spans="5:10" s="226" customFormat="1" ht="26.25" customHeight="1">
      <c r="E42" s="227"/>
      <c r="F42" s="227"/>
      <c r="H42" s="38"/>
      <c r="I42" s="38"/>
      <c r="J42" s="38"/>
    </row>
    <row r="43" spans="1:12" s="226" customFormat="1" ht="24" customHeight="1">
      <c r="A43" s="566" t="s">
        <v>261</v>
      </c>
      <c r="B43" s="566"/>
      <c r="C43" s="566"/>
      <c r="D43" s="566"/>
      <c r="E43" s="566"/>
      <c r="F43" s="566"/>
      <c r="G43" s="566"/>
      <c r="H43" s="566"/>
      <c r="I43" s="566"/>
      <c r="J43" s="566"/>
      <c r="K43" s="566"/>
      <c r="L43" s="566"/>
    </row>
    <row r="44" spans="1:10" ht="24" customHeight="1">
      <c r="A44" s="24"/>
      <c r="B44" s="23"/>
      <c r="C44" s="24"/>
      <c r="D44" s="26"/>
      <c r="E44" s="32"/>
      <c r="F44" s="32"/>
      <c r="G44" s="28"/>
      <c r="H44" s="28"/>
      <c r="I44" s="28"/>
      <c r="J44" s="28"/>
    </row>
    <row r="45" spans="1:12" s="15" customFormat="1" ht="24" customHeight="1">
      <c r="A45" s="16" t="s">
        <v>335</v>
      </c>
      <c r="B45" s="17"/>
      <c r="C45" s="39"/>
      <c r="D45" s="39"/>
      <c r="E45" s="17"/>
      <c r="F45" s="17"/>
      <c r="G45" s="18"/>
      <c r="H45" s="18"/>
      <c r="I45" s="18"/>
      <c r="J45" s="18"/>
      <c r="K45" s="17"/>
      <c r="L45" s="17"/>
    </row>
    <row r="46" spans="1:12" s="15" customFormat="1" ht="24" customHeight="1">
      <c r="A46" s="19" t="s">
        <v>523</v>
      </c>
      <c r="B46" s="19" t="s">
        <v>674</v>
      </c>
      <c r="C46" s="19" t="s">
        <v>591</v>
      </c>
      <c r="D46" s="19" t="s">
        <v>520</v>
      </c>
      <c r="E46" s="567" t="s">
        <v>526</v>
      </c>
      <c r="F46" s="567"/>
      <c r="G46" s="567" t="s">
        <v>675</v>
      </c>
      <c r="H46" s="567"/>
      <c r="I46" s="567" t="s">
        <v>527</v>
      </c>
      <c r="J46" s="567"/>
      <c r="K46" s="568" t="s">
        <v>528</v>
      </c>
      <c r="L46" s="568"/>
    </row>
    <row r="47" spans="1:12" s="15" customFormat="1" ht="24" customHeight="1">
      <c r="A47" s="19" t="s">
        <v>676</v>
      </c>
      <c r="C47" s="19" t="s">
        <v>677</v>
      </c>
      <c r="D47" s="19" t="s">
        <v>521</v>
      </c>
      <c r="E47" s="563" t="s">
        <v>529</v>
      </c>
      <c r="F47" s="563"/>
      <c r="G47" s="564" t="s">
        <v>678</v>
      </c>
      <c r="H47" s="564"/>
      <c r="I47" s="565" t="s">
        <v>530</v>
      </c>
      <c r="J47" s="565"/>
      <c r="K47" s="565" t="s">
        <v>530</v>
      </c>
      <c r="L47" s="565"/>
    </row>
    <row r="48" spans="1:12" s="15" customFormat="1" ht="18">
      <c r="A48" s="19"/>
      <c r="C48" s="19"/>
      <c r="D48" s="19"/>
      <c r="E48" s="475" t="s">
        <v>104</v>
      </c>
      <c r="F48" s="476" t="s">
        <v>337</v>
      </c>
      <c r="G48" s="475" t="s">
        <v>104</v>
      </c>
      <c r="H48" s="476" t="s">
        <v>337</v>
      </c>
      <c r="I48" s="475" t="s">
        <v>104</v>
      </c>
      <c r="J48" s="476" t="s">
        <v>337</v>
      </c>
      <c r="K48" s="475" t="s">
        <v>104</v>
      </c>
      <c r="L48" s="476" t="s">
        <v>337</v>
      </c>
    </row>
    <row r="49" spans="1:12" ht="18">
      <c r="A49" s="16"/>
      <c r="B49" s="16"/>
      <c r="C49" s="20"/>
      <c r="D49" s="20"/>
      <c r="E49" s="477" t="s">
        <v>73</v>
      </c>
      <c r="F49" s="477" t="s">
        <v>10</v>
      </c>
      <c r="G49" s="477" t="s">
        <v>73</v>
      </c>
      <c r="H49" s="477" t="s">
        <v>10</v>
      </c>
      <c r="I49" s="477" t="s">
        <v>73</v>
      </c>
      <c r="J49" s="477" t="s">
        <v>10</v>
      </c>
      <c r="K49" s="477" t="s">
        <v>73</v>
      </c>
      <c r="L49" s="477" t="s">
        <v>10</v>
      </c>
    </row>
    <row r="50" spans="1:12" ht="26.25" customHeight="1">
      <c r="A50" s="22">
        <v>22</v>
      </c>
      <c r="B50" s="23" t="s">
        <v>703</v>
      </c>
      <c r="C50" s="24" t="s">
        <v>704</v>
      </c>
      <c r="D50" s="26"/>
      <c r="E50" s="34"/>
      <c r="F50" s="34"/>
      <c r="G50" s="28"/>
      <c r="H50" s="28"/>
      <c r="I50" s="28"/>
      <c r="J50" s="28"/>
      <c r="K50" s="24"/>
      <c r="L50" s="24"/>
    </row>
    <row r="51" spans="1:12" ht="26.25" customHeight="1">
      <c r="A51" s="22"/>
      <c r="B51" s="23" t="s">
        <v>705</v>
      </c>
      <c r="C51" s="24" t="s">
        <v>706</v>
      </c>
      <c r="D51" s="26" t="s">
        <v>431</v>
      </c>
      <c r="E51" s="34">
        <v>20000</v>
      </c>
      <c r="F51" s="34">
        <v>20000</v>
      </c>
      <c r="G51" s="14">
        <v>18</v>
      </c>
      <c r="H51" s="14">
        <v>18</v>
      </c>
      <c r="I51" s="23">
        <f>14052348.45</f>
        <v>14052348.45</v>
      </c>
      <c r="J51" s="23">
        <f>14052348.45</f>
        <v>14052348.45</v>
      </c>
      <c r="K51" s="29">
        <v>720000</v>
      </c>
      <c r="L51" s="29">
        <v>1800000</v>
      </c>
    </row>
    <row r="52" spans="1:12" ht="26.25" customHeight="1">
      <c r="A52" s="22">
        <v>23</v>
      </c>
      <c r="B52" s="23" t="s">
        <v>707</v>
      </c>
      <c r="D52" s="26"/>
      <c r="E52" s="32"/>
      <c r="F52" s="32"/>
      <c r="I52" s="28"/>
      <c r="J52" s="28"/>
      <c r="K52" s="32"/>
      <c r="L52" s="32"/>
    </row>
    <row r="53" spans="1:12" ht="26.25" customHeight="1">
      <c r="A53" s="22"/>
      <c r="B53" s="23" t="s">
        <v>708</v>
      </c>
      <c r="C53" s="24" t="s">
        <v>709</v>
      </c>
      <c r="D53" s="26" t="s">
        <v>534</v>
      </c>
      <c r="E53" s="26" t="s">
        <v>590</v>
      </c>
      <c r="F53" s="26" t="s">
        <v>590</v>
      </c>
      <c r="G53" s="28">
        <v>18</v>
      </c>
      <c r="H53" s="28">
        <v>18</v>
      </c>
      <c r="I53" s="23">
        <f>2161197.26</f>
        <v>2161197.26</v>
      </c>
      <c r="J53" s="23">
        <f>2161197.26</f>
        <v>2161197.26</v>
      </c>
      <c r="K53" s="29" t="s">
        <v>512</v>
      </c>
      <c r="L53" s="29" t="s">
        <v>512</v>
      </c>
    </row>
    <row r="54" spans="1:12" ht="26.25" customHeight="1">
      <c r="A54" s="22">
        <v>24</v>
      </c>
      <c r="B54" s="23" t="s">
        <v>711</v>
      </c>
      <c r="C54" s="24" t="s">
        <v>538</v>
      </c>
      <c r="D54" s="26" t="s">
        <v>431</v>
      </c>
      <c r="E54" s="34">
        <v>30000</v>
      </c>
      <c r="F54" s="34">
        <v>30000</v>
      </c>
      <c r="G54" s="28">
        <v>16</v>
      </c>
      <c r="H54" s="28">
        <v>16</v>
      </c>
      <c r="I54" s="28">
        <v>4922582.5</v>
      </c>
      <c r="J54" s="28">
        <v>4922582.5</v>
      </c>
      <c r="K54" s="29">
        <v>1920000</v>
      </c>
      <c r="L54" s="29">
        <v>1440000</v>
      </c>
    </row>
    <row r="55" spans="1:10" ht="26.25" customHeight="1">
      <c r="A55" s="22">
        <v>25</v>
      </c>
      <c r="B55" s="23" t="s">
        <v>712</v>
      </c>
      <c r="C55" s="24"/>
      <c r="D55" s="26"/>
      <c r="E55" s="34"/>
      <c r="F55" s="34"/>
      <c r="G55" s="28"/>
      <c r="H55" s="28"/>
      <c r="I55" s="28"/>
      <c r="J55" s="28"/>
    </row>
    <row r="56" spans="1:12" ht="26.25" customHeight="1">
      <c r="A56" s="22"/>
      <c r="B56" s="23" t="s">
        <v>713</v>
      </c>
      <c r="C56" s="24" t="s">
        <v>714</v>
      </c>
      <c r="D56" s="26" t="s">
        <v>559</v>
      </c>
      <c r="E56" s="34">
        <v>1200000</v>
      </c>
      <c r="F56" s="34">
        <v>1200000</v>
      </c>
      <c r="G56" s="28">
        <v>3</v>
      </c>
      <c r="H56" s="28">
        <v>3</v>
      </c>
      <c r="I56" s="28">
        <v>36000000</v>
      </c>
      <c r="J56" s="28">
        <v>36000000</v>
      </c>
      <c r="K56" s="29" t="s">
        <v>512</v>
      </c>
      <c r="L56" s="29">
        <v>108000000</v>
      </c>
    </row>
    <row r="57" spans="1:12" ht="26.25" customHeight="1">
      <c r="A57" s="22">
        <v>26</v>
      </c>
      <c r="B57" s="23" t="s">
        <v>715</v>
      </c>
      <c r="C57" s="24" t="s">
        <v>716</v>
      </c>
      <c r="D57" s="26" t="s">
        <v>559</v>
      </c>
      <c r="E57" s="34">
        <v>237500</v>
      </c>
      <c r="F57" s="34">
        <v>237500</v>
      </c>
      <c r="G57" s="28">
        <v>10</v>
      </c>
      <c r="H57" s="28">
        <v>10</v>
      </c>
      <c r="I57" s="28">
        <v>23760000</v>
      </c>
      <c r="J57" s="28">
        <v>23760000</v>
      </c>
      <c r="K57" s="36">
        <v>3088800</v>
      </c>
      <c r="L57" s="36">
        <v>4276800</v>
      </c>
    </row>
    <row r="58" spans="1:10" ht="26.25" customHeight="1">
      <c r="A58" s="22">
        <v>27</v>
      </c>
      <c r="B58" s="23" t="s">
        <v>717</v>
      </c>
      <c r="C58" s="24" t="s">
        <v>718</v>
      </c>
      <c r="D58" s="26"/>
      <c r="E58" s="34"/>
      <c r="F58" s="34"/>
      <c r="G58" s="28"/>
      <c r="H58" s="28"/>
      <c r="I58" s="28"/>
      <c r="J58" s="28"/>
    </row>
    <row r="59" spans="3:12" ht="26.25" customHeight="1">
      <c r="C59" s="24" t="s">
        <v>719</v>
      </c>
      <c r="D59" s="26" t="s">
        <v>559</v>
      </c>
      <c r="E59" s="34">
        <v>378857</v>
      </c>
      <c r="F59" s="34">
        <v>378857</v>
      </c>
      <c r="G59" s="28">
        <v>15</v>
      </c>
      <c r="H59" s="28">
        <v>15</v>
      </c>
      <c r="I59" s="28">
        <f>94678656+1400</f>
        <v>94680056</v>
      </c>
      <c r="J59" s="28">
        <f>94678656+1400</f>
        <v>94680056</v>
      </c>
      <c r="K59" s="29">
        <v>4500000</v>
      </c>
      <c r="L59" s="29">
        <v>4500000</v>
      </c>
    </row>
    <row r="60" spans="1:10" ht="24" customHeight="1">
      <c r="A60" s="22">
        <v>28</v>
      </c>
      <c r="B60" s="23" t="s">
        <v>849</v>
      </c>
      <c r="D60" s="26"/>
      <c r="E60" s="32"/>
      <c r="F60" s="32"/>
      <c r="G60" s="28"/>
      <c r="H60" s="28"/>
      <c r="I60" s="28"/>
      <c r="J60" s="28"/>
    </row>
    <row r="61" spans="1:12" ht="24" customHeight="1">
      <c r="A61" s="22"/>
      <c r="B61" s="23" t="s">
        <v>720</v>
      </c>
      <c r="C61" s="24" t="s">
        <v>710</v>
      </c>
      <c r="D61" s="26" t="s">
        <v>431</v>
      </c>
      <c r="E61" s="34">
        <v>80000</v>
      </c>
      <c r="F61" s="34">
        <v>80000</v>
      </c>
      <c r="G61" s="28">
        <v>11.97</v>
      </c>
      <c r="H61" s="28">
        <v>11.97</v>
      </c>
      <c r="I61" s="28">
        <v>9572050</v>
      </c>
      <c r="J61" s="28">
        <v>9572050</v>
      </c>
      <c r="K61" s="29">
        <v>38288200</v>
      </c>
      <c r="L61" s="29">
        <v>58168045</v>
      </c>
    </row>
    <row r="62" spans="1:12" ht="24" customHeight="1">
      <c r="A62" s="22">
        <v>29</v>
      </c>
      <c r="B62" s="23" t="s">
        <v>861</v>
      </c>
      <c r="C62" s="24" t="s">
        <v>721</v>
      </c>
      <c r="D62" s="26" t="s">
        <v>431</v>
      </c>
      <c r="E62" s="34">
        <v>88000</v>
      </c>
      <c r="F62" s="34">
        <v>88000</v>
      </c>
      <c r="G62" s="28">
        <v>9</v>
      </c>
      <c r="H62" s="28">
        <v>9</v>
      </c>
      <c r="I62" s="28">
        <v>7920000</v>
      </c>
      <c r="J62" s="28">
        <v>7920000</v>
      </c>
      <c r="K62" s="29">
        <v>1980000</v>
      </c>
      <c r="L62" s="29">
        <v>2145528</v>
      </c>
    </row>
    <row r="63" spans="1:12" ht="24" customHeight="1">
      <c r="A63" s="22">
        <v>30</v>
      </c>
      <c r="B63" s="23" t="s">
        <v>722</v>
      </c>
      <c r="C63" s="24"/>
      <c r="D63" s="26"/>
      <c r="E63" s="34"/>
      <c r="F63" s="34"/>
      <c r="G63" s="28"/>
      <c r="H63" s="28"/>
      <c r="I63" s="28"/>
      <c r="J63" s="28"/>
      <c r="K63" s="37"/>
      <c r="L63" s="37"/>
    </row>
    <row r="64" spans="1:12" ht="24" customHeight="1">
      <c r="A64" s="22"/>
      <c r="B64" s="23" t="s">
        <v>723</v>
      </c>
      <c r="C64" s="24" t="s">
        <v>685</v>
      </c>
      <c r="D64" s="26" t="s">
        <v>435</v>
      </c>
      <c r="E64" s="34">
        <v>102300</v>
      </c>
      <c r="F64" s="34">
        <v>102300</v>
      </c>
      <c r="G64" s="28">
        <v>19.55</v>
      </c>
      <c r="H64" s="28">
        <v>19.55</v>
      </c>
      <c r="I64" s="28">
        <f>15000000+3750000+14312.5</f>
        <v>18764312.5</v>
      </c>
      <c r="J64" s="28">
        <f>15000000+3750000+14312.5</f>
        <v>18764312.5</v>
      </c>
      <c r="K64" s="29" t="s">
        <v>512</v>
      </c>
      <c r="L64" s="29" t="s">
        <v>512</v>
      </c>
    </row>
    <row r="65" spans="1:12" ht="24" customHeight="1">
      <c r="A65" s="22">
        <v>31</v>
      </c>
      <c r="B65" s="23" t="s">
        <v>724</v>
      </c>
      <c r="C65" s="24" t="s">
        <v>533</v>
      </c>
      <c r="D65" s="26" t="s">
        <v>431</v>
      </c>
      <c r="E65" s="34">
        <v>10000</v>
      </c>
      <c r="F65" s="34">
        <v>10000</v>
      </c>
      <c r="G65" s="28">
        <v>15</v>
      </c>
      <c r="H65" s="28">
        <v>15</v>
      </c>
      <c r="I65" s="28">
        <v>1500000</v>
      </c>
      <c r="J65" s="28">
        <v>1500000</v>
      </c>
      <c r="K65" s="29">
        <v>3000000</v>
      </c>
      <c r="L65" s="29">
        <v>3000000</v>
      </c>
    </row>
    <row r="66" spans="1:12" ht="24" customHeight="1">
      <c r="A66" s="22">
        <v>32</v>
      </c>
      <c r="B66" s="23" t="s">
        <v>725</v>
      </c>
      <c r="C66" s="40" t="s">
        <v>726</v>
      </c>
      <c r="D66" s="26" t="s">
        <v>425</v>
      </c>
      <c r="E66" s="34">
        <v>15000</v>
      </c>
      <c r="F66" s="34">
        <v>60000</v>
      </c>
      <c r="G66" s="28">
        <v>15</v>
      </c>
      <c r="H66" s="28">
        <v>15</v>
      </c>
      <c r="I66" s="23">
        <v>2250000</v>
      </c>
      <c r="J66" s="23">
        <v>9000000</v>
      </c>
      <c r="K66" s="29" t="s">
        <v>512</v>
      </c>
      <c r="L66" s="29">
        <v>2340000</v>
      </c>
    </row>
    <row r="67" spans="1:10" ht="24" customHeight="1">
      <c r="A67" s="22">
        <v>33</v>
      </c>
      <c r="B67" s="23" t="s">
        <v>727</v>
      </c>
      <c r="C67" s="24" t="s">
        <v>728</v>
      </c>
      <c r="D67" s="26"/>
      <c r="E67" s="34"/>
      <c r="F67" s="34"/>
      <c r="G67" s="28"/>
      <c r="H67" s="28"/>
      <c r="I67" s="28"/>
      <c r="J67" s="28"/>
    </row>
    <row r="68" spans="1:12" ht="24" customHeight="1">
      <c r="A68" s="22"/>
      <c r="B68" s="23" t="s">
        <v>729</v>
      </c>
      <c r="C68" s="24" t="s">
        <v>730</v>
      </c>
      <c r="D68" s="26" t="s">
        <v>431</v>
      </c>
      <c r="E68" s="34">
        <v>310000</v>
      </c>
      <c r="F68" s="34">
        <v>310000</v>
      </c>
      <c r="G68" s="28">
        <v>15</v>
      </c>
      <c r="H68" s="28">
        <v>15</v>
      </c>
      <c r="I68" s="23">
        <f>42502500</f>
        <v>42502500</v>
      </c>
      <c r="J68" s="23">
        <f>42502500</f>
        <v>42502500</v>
      </c>
      <c r="K68" s="29" t="s">
        <v>512</v>
      </c>
      <c r="L68" s="29" t="s">
        <v>512</v>
      </c>
    </row>
    <row r="69" spans="1:12" ht="24" customHeight="1">
      <c r="A69" s="22">
        <v>34</v>
      </c>
      <c r="B69" s="23" t="s">
        <v>731</v>
      </c>
      <c r="C69" s="24" t="s">
        <v>732</v>
      </c>
      <c r="D69" s="26" t="s">
        <v>668</v>
      </c>
      <c r="E69" s="34">
        <v>81000</v>
      </c>
      <c r="F69" s="34">
        <v>81000</v>
      </c>
      <c r="G69" s="28">
        <v>12.41</v>
      </c>
      <c r="H69" s="28">
        <v>12.41</v>
      </c>
      <c r="I69" s="28">
        <v>5053360</v>
      </c>
      <c r="J69" s="28">
        <v>5053360</v>
      </c>
      <c r="K69" s="29">
        <v>2011040</v>
      </c>
      <c r="L69" s="29">
        <v>2011040</v>
      </c>
    </row>
    <row r="70" spans="1:6" ht="24" customHeight="1">
      <c r="A70" s="22">
        <v>35</v>
      </c>
      <c r="B70" s="23" t="s">
        <v>733</v>
      </c>
      <c r="C70" s="24" t="s">
        <v>734</v>
      </c>
      <c r="E70" s="25"/>
      <c r="F70" s="25"/>
    </row>
    <row r="71" spans="1:12" ht="24" customHeight="1">
      <c r="A71" s="22"/>
      <c r="B71" s="23"/>
      <c r="C71" s="24" t="s">
        <v>735</v>
      </c>
      <c r="D71" s="26" t="s">
        <v>559</v>
      </c>
      <c r="E71" s="34">
        <v>60000</v>
      </c>
      <c r="F71" s="34">
        <v>60000</v>
      </c>
      <c r="G71" s="28">
        <v>10</v>
      </c>
      <c r="H71" s="28">
        <v>10</v>
      </c>
      <c r="I71" s="28">
        <v>6000000</v>
      </c>
      <c r="J71" s="28">
        <v>6000000</v>
      </c>
      <c r="K71" s="29">
        <v>510000</v>
      </c>
      <c r="L71" s="29">
        <v>600000</v>
      </c>
    </row>
    <row r="72" spans="1:10" ht="24" customHeight="1">
      <c r="A72" s="22">
        <v>36</v>
      </c>
      <c r="B72" s="23" t="s">
        <v>737</v>
      </c>
      <c r="C72" s="24" t="s">
        <v>738</v>
      </c>
      <c r="D72" s="26"/>
      <c r="E72" s="34"/>
      <c r="F72" s="34"/>
      <c r="G72" s="28"/>
      <c r="H72" s="28"/>
      <c r="I72" s="28"/>
      <c r="J72" s="28"/>
    </row>
    <row r="73" spans="1:12" ht="24" customHeight="1">
      <c r="A73" s="22"/>
      <c r="C73" s="24" t="s">
        <v>739</v>
      </c>
      <c r="D73" s="26" t="s">
        <v>559</v>
      </c>
      <c r="E73" s="34">
        <v>126000</v>
      </c>
      <c r="F73" s="34">
        <v>126000</v>
      </c>
      <c r="G73" s="28">
        <v>14.75</v>
      </c>
      <c r="H73" s="28">
        <v>14.75</v>
      </c>
      <c r="I73" s="28">
        <v>19202504.36</v>
      </c>
      <c r="J73" s="28">
        <v>19202504.36</v>
      </c>
      <c r="K73" s="29">
        <v>3717000</v>
      </c>
      <c r="L73" s="29">
        <v>9292500</v>
      </c>
    </row>
    <row r="74" spans="1:10" ht="24" customHeight="1">
      <c r="A74" s="22">
        <v>37</v>
      </c>
      <c r="B74" s="23" t="s">
        <v>740</v>
      </c>
      <c r="C74" s="24"/>
      <c r="D74" s="26"/>
      <c r="E74" s="34"/>
      <c r="F74" s="34"/>
      <c r="G74" s="28"/>
      <c r="H74" s="28"/>
      <c r="I74" s="28"/>
      <c r="J74" s="28"/>
    </row>
    <row r="75" spans="1:12" ht="24" customHeight="1">
      <c r="A75" s="22"/>
      <c r="B75" s="23" t="s">
        <v>741</v>
      </c>
      <c r="C75" s="24" t="s">
        <v>742</v>
      </c>
      <c r="D75" s="26" t="s">
        <v>668</v>
      </c>
      <c r="E75" s="34">
        <v>270000</v>
      </c>
      <c r="F75" s="34">
        <v>270000</v>
      </c>
      <c r="G75" s="28">
        <v>19.71</v>
      </c>
      <c r="H75" s="28">
        <v>19.71</v>
      </c>
      <c r="I75" s="23">
        <f>65967242.82</f>
        <v>65967242.82</v>
      </c>
      <c r="J75" s="23">
        <f>65967242.82</f>
        <v>65967242.82</v>
      </c>
      <c r="K75" s="29">
        <v>1596292.2</v>
      </c>
      <c r="L75" s="29">
        <v>532097.4</v>
      </c>
    </row>
    <row r="76" spans="1:12" ht="24" customHeight="1">
      <c r="A76" s="22">
        <v>38</v>
      </c>
      <c r="B76" s="23" t="s">
        <v>743</v>
      </c>
      <c r="C76" s="24" t="s">
        <v>744</v>
      </c>
      <c r="D76" s="26" t="s">
        <v>534</v>
      </c>
      <c r="E76" s="34">
        <v>16500</v>
      </c>
      <c r="F76" s="34">
        <v>16500</v>
      </c>
      <c r="G76" s="28">
        <v>6</v>
      </c>
      <c r="H76" s="28">
        <v>6</v>
      </c>
      <c r="I76" s="28">
        <v>3000000</v>
      </c>
      <c r="J76" s="28">
        <v>3000000</v>
      </c>
      <c r="K76" s="29">
        <v>99000</v>
      </c>
      <c r="L76" s="29">
        <v>247500</v>
      </c>
    </row>
    <row r="77" spans="1:12" ht="24" customHeight="1">
      <c r="A77" s="22">
        <v>39</v>
      </c>
      <c r="B77" s="23" t="s">
        <v>745</v>
      </c>
      <c r="C77" s="24" t="s">
        <v>746</v>
      </c>
      <c r="D77" s="26"/>
      <c r="E77" s="34"/>
      <c r="F77" s="34"/>
      <c r="G77" s="28"/>
      <c r="H77" s="28"/>
      <c r="I77" s="28"/>
      <c r="J77" s="28"/>
      <c r="K77" s="35"/>
      <c r="L77" s="35"/>
    </row>
    <row r="78" spans="1:12" ht="24" customHeight="1">
      <c r="A78" s="22"/>
      <c r="C78" s="24" t="s">
        <v>747</v>
      </c>
      <c r="D78" s="26" t="s">
        <v>431</v>
      </c>
      <c r="E78" s="34">
        <v>40000</v>
      </c>
      <c r="F78" s="34">
        <v>40000</v>
      </c>
      <c r="G78" s="28">
        <v>10</v>
      </c>
      <c r="H78" s="28">
        <v>10</v>
      </c>
      <c r="I78" s="28">
        <v>4000000</v>
      </c>
      <c r="J78" s="28">
        <v>4000000</v>
      </c>
      <c r="K78" s="29">
        <v>400000</v>
      </c>
      <c r="L78" s="29">
        <v>800000</v>
      </c>
    </row>
    <row r="79" spans="1:12" ht="24" customHeight="1">
      <c r="A79" s="22">
        <v>40</v>
      </c>
      <c r="B79" s="23" t="s">
        <v>748</v>
      </c>
      <c r="C79" s="24" t="s">
        <v>749</v>
      </c>
      <c r="D79" s="26" t="s">
        <v>549</v>
      </c>
      <c r="E79" s="34">
        <v>1420000</v>
      </c>
      <c r="F79" s="34">
        <v>1420000</v>
      </c>
      <c r="G79" s="28">
        <v>0.77</v>
      </c>
      <c r="H79" s="28">
        <v>0.77</v>
      </c>
      <c r="I79" s="28">
        <v>11000000</v>
      </c>
      <c r="J79" s="28">
        <v>11000000</v>
      </c>
      <c r="K79" s="29" t="s">
        <v>512</v>
      </c>
      <c r="L79" s="29" t="s">
        <v>512</v>
      </c>
    </row>
    <row r="82" spans="1:12" ht="24" customHeight="1">
      <c r="A82" s="24"/>
      <c r="C82" s="24"/>
      <c r="D82" s="26"/>
      <c r="E82" s="34"/>
      <c r="F82" s="34"/>
      <c r="G82" s="28"/>
      <c r="H82" s="28"/>
      <c r="I82" s="28"/>
      <c r="J82" s="28"/>
      <c r="K82" s="29"/>
      <c r="L82" s="24"/>
    </row>
    <row r="83" spans="1:12" ht="24" customHeight="1">
      <c r="A83" s="24"/>
      <c r="C83" s="24"/>
      <c r="D83" s="26"/>
      <c r="E83" s="34"/>
      <c r="F83" s="34"/>
      <c r="G83" s="28"/>
      <c r="H83" s="28"/>
      <c r="I83" s="28"/>
      <c r="J83" s="28"/>
      <c r="K83" s="29"/>
      <c r="L83" s="24"/>
    </row>
    <row r="84" spans="1:12" ht="24" customHeight="1">
      <c r="A84" s="24"/>
      <c r="C84" s="226" t="s">
        <v>818</v>
      </c>
      <c r="D84" s="26"/>
      <c r="E84" s="34"/>
      <c r="F84" s="34"/>
      <c r="G84" s="28"/>
      <c r="H84" s="28"/>
      <c r="I84" s="28"/>
      <c r="J84" s="28"/>
      <c r="K84" s="29"/>
      <c r="L84" s="24"/>
    </row>
    <row r="85" spans="1:12" ht="24" customHeight="1">
      <c r="A85" s="24"/>
      <c r="C85" s="226"/>
      <c r="D85" s="26"/>
      <c r="E85" s="34"/>
      <c r="F85" s="34"/>
      <c r="G85" s="28"/>
      <c r="H85" s="28"/>
      <c r="I85" s="28"/>
      <c r="J85" s="28"/>
      <c r="K85" s="29"/>
      <c r="L85" s="24"/>
    </row>
    <row r="86" spans="1:12" ht="24" customHeight="1">
      <c r="A86" s="24"/>
      <c r="C86" s="226"/>
      <c r="D86" s="26"/>
      <c r="E86" s="34"/>
      <c r="F86" s="34"/>
      <c r="G86" s="28"/>
      <c r="H86" s="28"/>
      <c r="I86" s="28"/>
      <c r="J86" s="28"/>
      <c r="K86" s="29"/>
      <c r="L86" s="24"/>
    </row>
    <row r="87" spans="1:12" ht="24" customHeight="1">
      <c r="A87" s="24"/>
      <c r="C87" s="226"/>
      <c r="D87" s="26"/>
      <c r="E87" s="34"/>
      <c r="F87" s="34"/>
      <c r="G87" s="28"/>
      <c r="H87" s="28"/>
      <c r="I87" s="28"/>
      <c r="J87" s="28"/>
      <c r="K87" s="29"/>
      <c r="L87" s="24"/>
    </row>
    <row r="88" spans="1:12" ht="23.25" customHeight="1">
      <c r="A88" s="566" t="s">
        <v>83</v>
      </c>
      <c r="B88" s="566"/>
      <c r="C88" s="566"/>
      <c r="D88" s="566"/>
      <c r="E88" s="566"/>
      <c r="F88" s="566"/>
      <c r="G88" s="566"/>
      <c r="H88" s="566"/>
      <c r="I88" s="566"/>
      <c r="J88" s="566"/>
      <c r="K88" s="566"/>
      <c r="L88" s="566"/>
    </row>
    <row r="89" spans="1:12" ht="23.25" customHeight="1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</row>
    <row r="90" spans="1:12" s="15" customFormat="1" ht="23.25" customHeight="1">
      <c r="A90" s="16" t="s">
        <v>335</v>
      </c>
      <c r="B90" s="17"/>
      <c r="C90" s="39"/>
      <c r="D90" s="39"/>
      <c r="E90" s="17"/>
      <c r="F90" s="17"/>
      <c r="G90" s="18"/>
      <c r="H90" s="18"/>
      <c r="I90" s="18"/>
      <c r="J90" s="18"/>
      <c r="K90" s="17"/>
      <c r="L90" s="17"/>
    </row>
    <row r="91" spans="1:12" s="15" customFormat="1" ht="23.25" customHeight="1">
      <c r="A91" s="19" t="s">
        <v>523</v>
      </c>
      <c r="B91" s="19" t="s">
        <v>674</v>
      </c>
      <c r="C91" s="19" t="s">
        <v>591</v>
      </c>
      <c r="D91" s="19" t="s">
        <v>520</v>
      </c>
      <c r="E91" s="567" t="s">
        <v>526</v>
      </c>
      <c r="F91" s="567"/>
      <c r="G91" s="567" t="s">
        <v>675</v>
      </c>
      <c r="H91" s="567"/>
      <c r="I91" s="567" t="s">
        <v>527</v>
      </c>
      <c r="J91" s="567"/>
      <c r="K91" s="568" t="s">
        <v>528</v>
      </c>
      <c r="L91" s="568"/>
    </row>
    <row r="92" spans="1:12" s="15" customFormat="1" ht="23.25" customHeight="1">
      <c r="A92" s="19" t="s">
        <v>676</v>
      </c>
      <c r="C92" s="19" t="s">
        <v>677</v>
      </c>
      <c r="D92" s="19" t="s">
        <v>521</v>
      </c>
      <c r="E92" s="563" t="s">
        <v>529</v>
      </c>
      <c r="F92" s="563"/>
      <c r="G92" s="564" t="s">
        <v>678</v>
      </c>
      <c r="H92" s="564"/>
      <c r="I92" s="565" t="s">
        <v>530</v>
      </c>
      <c r="J92" s="565"/>
      <c r="K92" s="565" t="s">
        <v>530</v>
      </c>
      <c r="L92" s="565"/>
    </row>
    <row r="93" spans="1:12" s="15" customFormat="1" ht="18">
      <c r="A93" s="19"/>
      <c r="C93" s="19"/>
      <c r="D93" s="19"/>
      <c r="E93" s="475" t="s">
        <v>104</v>
      </c>
      <c r="F93" s="476" t="s">
        <v>337</v>
      </c>
      <c r="G93" s="475" t="s">
        <v>104</v>
      </c>
      <c r="H93" s="476" t="s">
        <v>337</v>
      </c>
      <c r="I93" s="475" t="s">
        <v>104</v>
      </c>
      <c r="J93" s="476" t="s">
        <v>337</v>
      </c>
      <c r="K93" s="475" t="s">
        <v>104</v>
      </c>
      <c r="L93" s="476" t="s">
        <v>337</v>
      </c>
    </row>
    <row r="94" spans="1:12" ht="18">
      <c r="A94" s="16"/>
      <c r="B94" s="16"/>
      <c r="C94" s="20"/>
      <c r="D94" s="20"/>
      <c r="E94" s="477" t="s">
        <v>73</v>
      </c>
      <c r="F94" s="477" t="s">
        <v>10</v>
      </c>
      <c r="G94" s="477" t="s">
        <v>73</v>
      </c>
      <c r="H94" s="477" t="s">
        <v>10</v>
      </c>
      <c r="I94" s="477" t="s">
        <v>73</v>
      </c>
      <c r="J94" s="477" t="s">
        <v>10</v>
      </c>
      <c r="K94" s="477" t="s">
        <v>73</v>
      </c>
      <c r="L94" s="477" t="s">
        <v>10</v>
      </c>
    </row>
    <row r="95" spans="1:12" ht="24" customHeight="1">
      <c r="A95" s="22">
        <v>41</v>
      </c>
      <c r="B95" s="23" t="s">
        <v>750</v>
      </c>
      <c r="C95" s="24" t="s">
        <v>751</v>
      </c>
      <c r="D95" s="26"/>
      <c r="E95" s="41"/>
      <c r="F95" s="41"/>
      <c r="G95" s="42"/>
      <c r="H95" s="42"/>
      <c r="I95" s="29"/>
      <c r="J95" s="29"/>
      <c r="K95" s="29"/>
      <c r="L95" s="29"/>
    </row>
    <row r="96" spans="1:12" s="15" customFormat="1" ht="24" customHeight="1">
      <c r="A96" s="25"/>
      <c r="B96" s="14"/>
      <c r="C96" s="14" t="s">
        <v>752</v>
      </c>
      <c r="D96" s="26" t="s">
        <v>545</v>
      </c>
      <c r="E96" s="34">
        <v>60000</v>
      </c>
      <c r="F96" s="34">
        <v>60000</v>
      </c>
      <c r="G96" s="28">
        <v>5</v>
      </c>
      <c r="H96" s="28">
        <v>5</v>
      </c>
      <c r="I96" s="28">
        <v>3000000</v>
      </c>
      <c r="J96" s="28">
        <v>3000000</v>
      </c>
      <c r="K96" s="29" t="s">
        <v>512</v>
      </c>
      <c r="L96" s="29" t="s">
        <v>512</v>
      </c>
    </row>
    <row r="97" spans="1:12" ht="24" customHeight="1">
      <c r="A97" s="22">
        <v>42</v>
      </c>
      <c r="B97" s="23" t="s">
        <v>753</v>
      </c>
      <c r="C97" s="24" t="s">
        <v>754</v>
      </c>
      <c r="D97" s="21"/>
      <c r="E97" s="43"/>
      <c r="F97" s="43"/>
      <c r="G97" s="44"/>
      <c r="H97" s="44"/>
      <c r="I97" s="44"/>
      <c r="J97" s="44"/>
      <c r="K97" s="44"/>
      <c r="L97" s="44"/>
    </row>
    <row r="98" spans="1:12" ht="24" customHeight="1">
      <c r="A98" s="25"/>
      <c r="C98" s="24" t="s">
        <v>681</v>
      </c>
      <c r="D98" s="26" t="s">
        <v>431</v>
      </c>
      <c r="E98" s="34">
        <v>100000</v>
      </c>
      <c r="F98" s="34">
        <v>100000</v>
      </c>
      <c r="G98" s="28">
        <v>12.8</v>
      </c>
      <c r="H98" s="28">
        <v>12.8</v>
      </c>
      <c r="I98" s="28">
        <v>14528000</v>
      </c>
      <c r="J98" s="28">
        <v>14528000</v>
      </c>
      <c r="K98" s="29">
        <v>384000</v>
      </c>
      <c r="L98" s="37">
        <v>384000</v>
      </c>
    </row>
    <row r="99" spans="1:12" ht="24" customHeight="1">
      <c r="A99" s="22">
        <v>43</v>
      </c>
      <c r="B99" s="23" t="s">
        <v>755</v>
      </c>
      <c r="C99" s="24" t="s">
        <v>756</v>
      </c>
      <c r="D99" s="26"/>
      <c r="E99" s="34"/>
      <c r="F99" s="34"/>
      <c r="G99" s="28"/>
      <c r="H99" s="28"/>
      <c r="I99" s="28"/>
      <c r="J99" s="28"/>
      <c r="K99" s="29"/>
      <c r="L99" s="29"/>
    </row>
    <row r="100" spans="1:12" ht="24" customHeight="1">
      <c r="A100" s="22"/>
      <c r="B100" s="23" t="s">
        <v>757</v>
      </c>
      <c r="C100" s="24"/>
      <c r="D100" s="26" t="s">
        <v>549</v>
      </c>
      <c r="E100" s="34">
        <v>105000</v>
      </c>
      <c r="F100" s="34">
        <v>105000</v>
      </c>
      <c r="G100" s="28">
        <v>6.25</v>
      </c>
      <c r="H100" s="28">
        <v>6.25</v>
      </c>
      <c r="I100" s="28">
        <v>7500000</v>
      </c>
      <c r="J100" s="28">
        <v>7500000</v>
      </c>
      <c r="K100" s="29" t="s">
        <v>512</v>
      </c>
      <c r="L100" s="29" t="s">
        <v>512</v>
      </c>
    </row>
    <row r="101" spans="1:10" ht="24" customHeight="1">
      <c r="A101" s="22">
        <v>44</v>
      </c>
      <c r="B101" s="23" t="s">
        <v>11</v>
      </c>
      <c r="C101" s="24" t="s">
        <v>758</v>
      </c>
      <c r="D101" s="26"/>
      <c r="E101" s="34"/>
      <c r="F101" s="34"/>
      <c r="G101" s="28"/>
      <c r="H101" s="28"/>
      <c r="I101" s="28"/>
      <c r="J101" s="28"/>
    </row>
    <row r="102" spans="1:12" ht="24" customHeight="1">
      <c r="A102" s="22"/>
      <c r="B102" s="23"/>
      <c r="C102" s="24" t="s">
        <v>752</v>
      </c>
      <c r="D102" s="26" t="s">
        <v>425</v>
      </c>
      <c r="E102" s="34">
        <v>604500</v>
      </c>
      <c r="F102" s="34">
        <v>604500</v>
      </c>
      <c r="G102" s="215">
        <v>15.26</v>
      </c>
      <c r="H102" s="215">
        <v>15.26</v>
      </c>
      <c r="I102" s="28">
        <v>57918551</v>
      </c>
      <c r="J102" s="28">
        <v>57918551</v>
      </c>
      <c r="K102" s="29" t="s">
        <v>512</v>
      </c>
      <c r="L102" s="29" t="s">
        <v>512</v>
      </c>
    </row>
    <row r="103" spans="1:12" ht="24" customHeight="1">
      <c r="A103" s="22">
        <v>45</v>
      </c>
      <c r="B103" s="23" t="s">
        <v>759</v>
      </c>
      <c r="C103" s="24" t="s">
        <v>760</v>
      </c>
      <c r="D103" s="26" t="s">
        <v>431</v>
      </c>
      <c r="E103" s="34">
        <v>200000</v>
      </c>
      <c r="F103" s="34">
        <v>200000</v>
      </c>
      <c r="G103" s="28">
        <v>4</v>
      </c>
      <c r="H103" s="28">
        <v>4</v>
      </c>
      <c r="I103" s="28">
        <v>8000000</v>
      </c>
      <c r="J103" s="28">
        <v>8000000</v>
      </c>
      <c r="K103" s="29" t="s">
        <v>512</v>
      </c>
      <c r="L103" s="29" t="s">
        <v>512</v>
      </c>
    </row>
    <row r="104" spans="1:10" ht="24" customHeight="1">
      <c r="A104" s="22">
        <v>46</v>
      </c>
      <c r="B104" s="23" t="s">
        <v>762</v>
      </c>
      <c r="C104" s="24" t="s">
        <v>761</v>
      </c>
      <c r="D104" s="26"/>
      <c r="E104" s="34"/>
      <c r="F104" s="34"/>
      <c r="G104" s="28"/>
      <c r="H104" s="28"/>
      <c r="I104" s="28"/>
      <c r="J104" s="28"/>
    </row>
    <row r="105" spans="1:10" ht="24" customHeight="1">
      <c r="A105" s="22"/>
      <c r="B105" s="23"/>
      <c r="C105" s="24" t="s">
        <v>763</v>
      </c>
      <c r="D105" s="26"/>
      <c r="E105" s="34"/>
      <c r="F105" s="34"/>
      <c r="G105" s="28"/>
      <c r="H105" s="28"/>
      <c r="I105" s="28"/>
      <c r="J105" s="28"/>
    </row>
    <row r="106" spans="1:12" ht="24" customHeight="1">
      <c r="A106" s="24"/>
      <c r="C106" s="24" t="s">
        <v>764</v>
      </c>
      <c r="D106" s="26" t="s">
        <v>534</v>
      </c>
      <c r="E106" s="34">
        <v>50000</v>
      </c>
      <c r="F106" s="34">
        <v>50000</v>
      </c>
      <c r="G106" s="28">
        <v>10</v>
      </c>
      <c r="H106" s="28">
        <v>10</v>
      </c>
      <c r="I106" s="28">
        <v>5000000</v>
      </c>
      <c r="J106" s="28">
        <v>5000000</v>
      </c>
      <c r="K106" s="29" t="s">
        <v>512</v>
      </c>
      <c r="L106" s="29" t="s">
        <v>512</v>
      </c>
    </row>
    <row r="107" spans="1:10" ht="23.25" customHeight="1">
      <c r="A107" s="22">
        <v>47</v>
      </c>
      <c r="B107" s="23" t="s">
        <v>765</v>
      </c>
      <c r="C107" s="24"/>
      <c r="D107" s="26"/>
      <c r="E107" s="32"/>
      <c r="F107" s="32"/>
      <c r="G107" s="28"/>
      <c r="H107" s="28"/>
      <c r="I107" s="28"/>
      <c r="J107" s="28"/>
    </row>
    <row r="108" spans="1:12" ht="23.25" customHeight="1">
      <c r="A108" s="22"/>
      <c r="B108" s="23" t="s">
        <v>766</v>
      </c>
      <c r="C108" s="24" t="s">
        <v>767</v>
      </c>
      <c r="D108" s="26" t="s">
        <v>431</v>
      </c>
      <c r="E108" s="34">
        <v>500000</v>
      </c>
      <c r="F108" s="34">
        <v>500000</v>
      </c>
      <c r="G108" s="28">
        <v>18</v>
      </c>
      <c r="H108" s="28">
        <v>18</v>
      </c>
      <c r="I108" s="28">
        <v>86444990</v>
      </c>
      <c r="J108" s="28">
        <v>86444990</v>
      </c>
      <c r="K108" s="29" t="s">
        <v>512</v>
      </c>
      <c r="L108" s="26" t="s">
        <v>512</v>
      </c>
    </row>
    <row r="109" spans="1:12" ht="23.25" customHeight="1">
      <c r="A109" s="22">
        <v>48</v>
      </c>
      <c r="B109" s="23" t="s">
        <v>768</v>
      </c>
      <c r="C109" s="24" t="s">
        <v>769</v>
      </c>
      <c r="D109" s="26" t="s">
        <v>862</v>
      </c>
      <c r="E109" s="27">
        <v>12000</v>
      </c>
      <c r="F109" s="27">
        <v>12000</v>
      </c>
      <c r="G109" s="28">
        <v>4.75</v>
      </c>
      <c r="H109" s="28">
        <v>4.75</v>
      </c>
      <c r="I109" s="28">
        <v>570000</v>
      </c>
      <c r="J109" s="28">
        <v>570000</v>
      </c>
      <c r="K109" s="29" t="s">
        <v>512</v>
      </c>
      <c r="L109" s="26" t="s">
        <v>512</v>
      </c>
    </row>
    <row r="110" spans="1:12" ht="23.25" customHeight="1">
      <c r="A110" s="22">
        <v>49</v>
      </c>
      <c r="B110" s="23" t="s">
        <v>371</v>
      </c>
      <c r="C110" s="26" t="s">
        <v>372</v>
      </c>
      <c r="D110" s="26" t="s">
        <v>436</v>
      </c>
      <c r="E110" s="25">
        <v>260000</v>
      </c>
      <c r="F110" s="25">
        <v>260000</v>
      </c>
      <c r="G110" s="28">
        <v>10</v>
      </c>
      <c r="H110" s="28">
        <v>10</v>
      </c>
      <c r="I110" s="28">
        <v>26000000</v>
      </c>
      <c r="J110" s="28">
        <v>26000000</v>
      </c>
      <c r="K110" s="29">
        <v>806000</v>
      </c>
      <c r="L110" s="26">
        <v>780000</v>
      </c>
    </row>
    <row r="111" spans="1:12" ht="23.25" customHeight="1">
      <c r="A111" s="22">
        <v>50</v>
      </c>
      <c r="B111" s="23" t="s">
        <v>402</v>
      </c>
      <c r="C111" s="26" t="s">
        <v>681</v>
      </c>
      <c r="D111" s="26" t="s">
        <v>425</v>
      </c>
      <c r="E111" s="25">
        <f>200000-21000</f>
        <v>179000</v>
      </c>
      <c r="F111" s="25">
        <f>200000-21000</f>
        <v>179000</v>
      </c>
      <c r="G111" s="28">
        <v>4.45</v>
      </c>
      <c r="H111" s="28">
        <v>4.45</v>
      </c>
      <c r="I111" s="28">
        <f>8750000-787500</f>
        <v>7962500</v>
      </c>
      <c r="J111" s="28">
        <f>8750000-787500</f>
        <v>7962500</v>
      </c>
      <c r="K111" s="29" t="s">
        <v>512</v>
      </c>
      <c r="L111" s="24" t="s">
        <v>512</v>
      </c>
    </row>
    <row r="112" spans="1:6" ht="23.25" customHeight="1">
      <c r="A112" s="22">
        <v>51</v>
      </c>
      <c r="B112" s="23" t="s">
        <v>487</v>
      </c>
      <c r="C112" s="26" t="s">
        <v>488</v>
      </c>
      <c r="E112" s="25"/>
      <c r="F112" s="25"/>
    </row>
    <row r="113" spans="1:12" ht="23.25" customHeight="1">
      <c r="A113" s="22"/>
      <c r="B113" s="23" t="s">
        <v>850</v>
      </c>
      <c r="C113" s="26" t="s">
        <v>730</v>
      </c>
      <c r="D113" s="26" t="s">
        <v>432</v>
      </c>
      <c r="E113" s="25">
        <v>25000</v>
      </c>
      <c r="F113" s="25">
        <v>25000</v>
      </c>
      <c r="G113" s="28">
        <v>12</v>
      </c>
      <c r="H113" s="28">
        <v>12</v>
      </c>
      <c r="I113" s="28">
        <v>3000000</v>
      </c>
      <c r="J113" s="28">
        <v>3000000</v>
      </c>
      <c r="K113" s="29">
        <v>300000</v>
      </c>
      <c r="L113" s="24" t="s">
        <v>512</v>
      </c>
    </row>
    <row r="114" spans="1:12" ht="23.25" customHeight="1">
      <c r="A114" s="45">
        <v>52</v>
      </c>
      <c r="B114" s="46" t="s">
        <v>489</v>
      </c>
      <c r="C114" s="47" t="s">
        <v>490</v>
      </c>
      <c r="D114" s="48"/>
      <c r="E114" s="49"/>
      <c r="F114" s="49"/>
      <c r="G114" s="48"/>
      <c r="H114" s="48"/>
      <c r="I114" s="48"/>
      <c r="J114" s="48"/>
      <c r="K114" s="48"/>
      <c r="L114" s="48"/>
    </row>
    <row r="115" spans="1:12" ht="23.25" customHeight="1">
      <c r="A115" s="45"/>
      <c r="B115" s="46" t="s">
        <v>491</v>
      </c>
      <c r="C115" s="47" t="s">
        <v>812</v>
      </c>
      <c r="D115" s="50" t="s">
        <v>545</v>
      </c>
      <c r="E115" s="49">
        <v>80000</v>
      </c>
      <c r="F115" s="49">
        <v>80000</v>
      </c>
      <c r="G115" s="156">
        <v>16.33</v>
      </c>
      <c r="H115" s="156">
        <v>16.33</v>
      </c>
      <c r="I115" s="156">
        <f>13066600</f>
        <v>13066600</v>
      </c>
      <c r="J115" s="156">
        <f>13066600</f>
        <v>13066600</v>
      </c>
      <c r="K115" s="29" t="s">
        <v>512</v>
      </c>
      <c r="L115" s="50" t="s">
        <v>512</v>
      </c>
    </row>
    <row r="116" spans="1:6" ht="23.25" customHeight="1">
      <c r="A116" s="22">
        <v>53</v>
      </c>
      <c r="B116" s="23" t="s">
        <v>492</v>
      </c>
      <c r="C116" s="26" t="s">
        <v>493</v>
      </c>
      <c r="E116" s="25"/>
      <c r="F116" s="25"/>
    </row>
    <row r="117" spans="1:12" ht="23.25" customHeight="1">
      <c r="A117" s="22"/>
      <c r="B117" s="23" t="s">
        <v>494</v>
      </c>
      <c r="C117" s="26" t="s">
        <v>495</v>
      </c>
      <c r="D117" s="26" t="s">
        <v>549</v>
      </c>
      <c r="E117" s="25">
        <v>1350000</v>
      </c>
      <c r="F117" s="25">
        <v>1350000</v>
      </c>
      <c r="G117" s="28">
        <v>6</v>
      </c>
      <c r="H117" s="28">
        <v>6</v>
      </c>
      <c r="I117" s="28">
        <v>81000000</v>
      </c>
      <c r="J117" s="28">
        <v>81000000</v>
      </c>
      <c r="K117" s="29" t="s">
        <v>512</v>
      </c>
      <c r="L117" s="35">
        <v>6388022.61</v>
      </c>
    </row>
    <row r="118" spans="1:12" ht="23.25" customHeight="1">
      <c r="A118" s="22">
        <v>54</v>
      </c>
      <c r="B118" s="23" t="s">
        <v>808</v>
      </c>
      <c r="C118" s="26" t="s">
        <v>695</v>
      </c>
      <c r="D118" s="26" t="s">
        <v>545</v>
      </c>
      <c r="E118" s="25">
        <v>50000</v>
      </c>
      <c r="F118" s="25">
        <v>50000</v>
      </c>
      <c r="G118" s="28">
        <v>10</v>
      </c>
      <c r="H118" s="28">
        <v>10</v>
      </c>
      <c r="I118" s="28">
        <v>5000000</v>
      </c>
      <c r="J118" s="28">
        <v>5000000</v>
      </c>
      <c r="K118" s="29" t="s">
        <v>512</v>
      </c>
      <c r="L118" s="24" t="s">
        <v>512</v>
      </c>
    </row>
    <row r="119" spans="1:12" ht="23.25" customHeight="1">
      <c r="A119" s="22">
        <v>55</v>
      </c>
      <c r="B119" s="14" t="s">
        <v>816</v>
      </c>
      <c r="C119" s="26" t="s">
        <v>813</v>
      </c>
      <c r="E119" s="25"/>
      <c r="F119" s="25"/>
      <c r="G119" s="28"/>
      <c r="H119" s="28"/>
      <c r="I119" s="28"/>
      <c r="J119" s="28"/>
      <c r="K119" s="32"/>
      <c r="L119" s="32"/>
    </row>
    <row r="120" spans="1:12" ht="23.25" customHeight="1">
      <c r="A120" s="22"/>
      <c r="B120" s="14" t="s">
        <v>729</v>
      </c>
      <c r="C120" s="26" t="s">
        <v>814</v>
      </c>
      <c r="D120" s="24" t="s">
        <v>431</v>
      </c>
      <c r="E120" s="25">
        <v>70000</v>
      </c>
      <c r="F120" s="25">
        <v>70000</v>
      </c>
      <c r="G120" s="28">
        <v>15</v>
      </c>
      <c r="H120" s="28">
        <v>15</v>
      </c>
      <c r="I120" s="28">
        <v>10500000</v>
      </c>
      <c r="J120" s="28">
        <v>10500000</v>
      </c>
      <c r="K120" s="29">
        <v>647850</v>
      </c>
      <c r="L120" s="23">
        <v>658350</v>
      </c>
    </row>
    <row r="121" spans="1:12" ht="23.25" customHeight="1">
      <c r="A121" s="22">
        <v>56</v>
      </c>
      <c r="B121" s="14" t="s">
        <v>828</v>
      </c>
      <c r="C121" s="26" t="s">
        <v>465</v>
      </c>
      <c r="D121" s="24" t="s">
        <v>433</v>
      </c>
      <c r="E121" s="25">
        <v>25000</v>
      </c>
      <c r="F121" s="25">
        <v>25000</v>
      </c>
      <c r="G121" s="28">
        <v>8</v>
      </c>
      <c r="H121" s="28">
        <v>8</v>
      </c>
      <c r="I121" s="28">
        <v>2000000</v>
      </c>
      <c r="J121" s="28">
        <v>2000000</v>
      </c>
      <c r="K121" s="29" t="s">
        <v>512</v>
      </c>
      <c r="L121" s="26" t="s">
        <v>512</v>
      </c>
    </row>
    <row r="122" spans="1:12" ht="23.25" customHeight="1">
      <c r="A122" s="22">
        <v>57</v>
      </c>
      <c r="B122" s="14" t="s">
        <v>513</v>
      </c>
      <c r="C122" s="26" t="s">
        <v>514</v>
      </c>
      <c r="D122" s="24" t="s">
        <v>545</v>
      </c>
      <c r="E122" s="25">
        <v>50000</v>
      </c>
      <c r="F122" s="25">
        <v>50000</v>
      </c>
      <c r="G122" s="28">
        <v>19.5</v>
      </c>
      <c r="H122" s="28">
        <v>19.5</v>
      </c>
      <c r="I122" s="28">
        <f>9750000</f>
        <v>9750000</v>
      </c>
      <c r="J122" s="28">
        <f>9750000</f>
        <v>9750000</v>
      </c>
      <c r="K122" s="29" t="s">
        <v>512</v>
      </c>
      <c r="L122" s="26" t="s">
        <v>512</v>
      </c>
    </row>
    <row r="123" spans="1:12" s="516" customFormat="1" ht="39" customHeight="1">
      <c r="A123" s="514">
        <v>58</v>
      </c>
      <c r="B123" s="515" t="s">
        <v>264</v>
      </c>
      <c r="C123" s="26" t="s">
        <v>832</v>
      </c>
      <c r="D123" s="24" t="s">
        <v>433</v>
      </c>
      <c r="E123" s="519">
        <v>25000</v>
      </c>
      <c r="F123" s="519">
        <v>25000</v>
      </c>
      <c r="G123" s="520">
        <v>15</v>
      </c>
      <c r="H123" s="520">
        <v>15</v>
      </c>
      <c r="I123" s="520">
        <v>3750000</v>
      </c>
      <c r="J123" s="520">
        <v>3750000</v>
      </c>
      <c r="K123" s="29" t="s">
        <v>512</v>
      </c>
      <c r="L123" s="26" t="s">
        <v>512</v>
      </c>
    </row>
    <row r="124" spans="1:12" ht="23.25" customHeight="1">
      <c r="A124" s="22">
        <v>59</v>
      </c>
      <c r="B124" s="14" t="s">
        <v>833</v>
      </c>
      <c r="C124" s="26" t="s">
        <v>482</v>
      </c>
      <c r="D124" s="24" t="s">
        <v>437</v>
      </c>
      <c r="E124" s="25">
        <v>47000</v>
      </c>
      <c r="F124" s="25">
        <v>47000</v>
      </c>
      <c r="G124" s="28">
        <v>10.64</v>
      </c>
      <c r="H124" s="28">
        <v>10.64</v>
      </c>
      <c r="I124" s="28">
        <f>5000000</f>
        <v>5000000</v>
      </c>
      <c r="J124" s="28">
        <f>5000000</f>
        <v>5000000</v>
      </c>
      <c r="K124" s="29" t="s">
        <v>512</v>
      </c>
      <c r="L124" s="26" t="s">
        <v>512</v>
      </c>
    </row>
    <row r="125" spans="1:12" ht="23.25" customHeight="1">
      <c r="A125" s="22">
        <v>60</v>
      </c>
      <c r="B125" s="14" t="s">
        <v>834</v>
      </c>
      <c r="C125" s="26" t="s">
        <v>835</v>
      </c>
      <c r="D125" s="24" t="s">
        <v>667</v>
      </c>
      <c r="E125" s="25">
        <v>30000</v>
      </c>
      <c r="F125" s="25">
        <v>30000</v>
      </c>
      <c r="G125" s="28">
        <v>10</v>
      </c>
      <c r="H125" s="28">
        <v>10</v>
      </c>
      <c r="I125" s="28">
        <f>3500000-500000</f>
        <v>3000000</v>
      </c>
      <c r="J125" s="28">
        <f>3500000-500000</f>
        <v>3000000</v>
      </c>
      <c r="K125" s="29" t="s">
        <v>512</v>
      </c>
      <c r="L125" s="26" t="s">
        <v>512</v>
      </c>
    </row>
    <row r="126" spans="1:12" ht="23.25" customHeight="1">
      <c r="A126" s="22">
        <v>61</v>
      </c>
      <c r="B126" s="14" t="s">
        <v>836</v>
      </c>
      <c r="C126" s="26" t="s">
        <v>837</v>
      </c>
      <c r="D126" s="24"/>
      <c r="E126" s="25"/>
      <c r="F126" s="25"/>
      <c r="G126" s="28"/>
      <c r="H126" s="28"/>
      <c r="I126" s="28"/>
      <c r="J126" s="28"/>
      <c r="K126" s="26"/>
      <c r="L126" s="26"/>
    </row>
    <row r="127" spans="1:12" ht="23.25" customHeight="1">
      <c r="A127" s="22"/>
      <c r="B127" s="14" t="s">
        <v>720</v>
      </c>
      <c r="C127" s="26" t="s">
        <v>838</v>
      </c>
      <c r="D127" s="24" t="s">
        <v>667</v>
      </c>
      <c r="E127" s="25">
        <v>72500</v>
      </c>
      <c r="F127" s="25">
        <v>72500</v>
      </c>
      <c r="G127" s="28">
        <v>10.34</v>
      </c>
      <c r="H127" s="28">
        <v>10.34</v>
      </c>
      <c r="I127" s="28">
        <v>7500000</v>
      </c>
      <c r="J127" s="28">
        <v>7500000</v>
      </c>
      <c r="K127" s="29" t="s">
        <v>512</v>
      </c>
      <c r="L127" s="26" t="s">
        <v>512</v>
      </c>
    </row>
    <row r="128" spans="1:12" ht="23.25" customHeight="1">
      <c r="A128" s="22"/>
      <c r="C128" s="26"/>
      <c r="D128" s="24"/>
      <c r="E128" s="25"/>
      <c r="F128" s="25"/>
      <c r="G128" s="28"/>
      <c r="H128" s="28"/>
      <c r="I128" s="28"/>
      <c r="J128" s="28"/>
      <c r="K128" s="29"/>
      <c r="L128" s="26"/>
    </row>
    <row r="129" spans="1:12" ht="23.25" customHeight="1">
      <c r="A129" s="22"/>
      <c r="C129" s="26"/>
      <c r="D129" s="24"/>
      <c r="E129" s="25"/>
      <c r="F129" s="25"/>
      <c r="G129" s="28"/>
      <c r="H129" s="28"/>
      <c r="I129" s="28"/>
      <c r="J129" s="28"/>
      <c r="K129" s="29"/>
      <c r="L129" s="26"/>
    </row>
    <row r="130" spans="1:12" ht="23.25" customHeight="1">
      <c r="A130" s="22"/>
      <c r="C130" s="26"/>
      <c r="D130" s="24"/>
      <c r="E130" s="25"/>
      <c r="F130" s="25"/>
      <c r="G130" s="28"/>
      <c r="H130" s="28"/>
      <c r="I130" s="28"/>
      <c r="J130" s="28"/>
      <c r="K130" s="29"/>
      <c r="L130" s="26"/>
    </row>
    <row r="131" spans="1:12" ht="24" customHeight="1">
      <c r="A131" s="24"/>
      <c r="C131" s="226" t="s">
        <v>818</v>
      </c>
      <c r="D131" s="26"/>
      <c r="E131" s="34"/>
      <c r="F131" s="34"/>
      <c r="G131" s="28"/>
      <c r="H131" s="28"/>
      <c r="I131" s="28"/>
      <c r="J131" s="28"/>
      <c r="K131" s="29"/>
      <c r="L131" s="24"/>
    </row>
    <row r="132" spans="1:12" ht="24" customHeight="1">
      <c r="A132" s="24"/>
      <c r="C132" s="226"/>
      <c r="D132" s="26"/>
      <c r="E132" s="34"/>
      <c r="F132" s="34"/>
      <c r="G132" s="28"/>
      <c r="H132" s="28"/>
      <c r="I132" s="28"/>
      <c r="J132" s="28"/>
      <c r="K132" s="29"/>
      <c r="L132" s="24"/>
    </row>
    <row r="133" spans="1:12" ht="23.25" customHeight="1">
      <c r="A133" s="22"/>
      <c r="C133" s="26"/>
      <c r="D133" s="24"/>
      <c r="E133" s="25"/>
      <c r="F133" s="25"/>
      <c r="G133" s="28"/>
      <c r="H133" s="28"/>
      <c r="I133" s="28"/>
      <c r="J133" s="28"/>
      <c r="K133" s="29"/>
      <c r="L133" s="26"/>
    </row>
    <row r="134" spans="1:12" ht="23.25" customHeight="1">
      <c r="A134" s="397" t="s">
        <v>84</v>
      </c>
      <c r="B134" s="397"/>
      <c r="C134" s="397"/>
      <c r="D134" s="397"/>
      <c r="E134" s="397"/>
      <c r="F134" s="397"/>
      <c r="G134" s="397"/>
      <c r="H134" s="397"/>
      <c r="I134" s="397"/>
      <c r="J134" s="397"/>
      <c r="K134" s="397"/>
      <c r="L134" s="397"/>
    </row>
    <row r="135" spans="1:12" ht="23.25" customHeight="1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</row>
    <row r="136" spans="1:12" s="15" customFormat="1" ht="23.25" customHeight="1">
      <c r="A136" s="16" t="s">
        <v>335</v>
      </c>
      <c r="B136" s="17"/>
      <c r="C136" s="39"/>
      <c r="D136" s="39"/>
      <c r="E136" s="17"/>
      <c r="F136" s="17"/>
      <c r="G136" s="18"/>
      <c r="H136" s="18"/>
      <c r="I136" s="18"/>
      <c r="J136" s="18"/>
      <c r="K136" s="17"/>
      <c r="L136" s="17"/>
    </row>
    <row r="137" spans="1:12" s="15" customFormat="1" ht="23.25" customHeight="1">
      <c r="A137" s="19" t="s">
        <v>523</v>
      </c>
      <c r="B137" s="19" t="s">
        <v>674</v>
      </c>
      <c r="C137" s="19" t="s">
        <v>591</v>
      </c>
      <c r="D137" s="19" t="s">
        <v>520</v>
      </c>
      <c r="E137" s="567" t="s">
        <v>526</v>
      </c>
      <c r="F137" s="567"/>
      <c r="G137" s="567" t="s">
        <v>675</v>
      </c>
      <c r="H137" s="567"/>
      <c r="I137" s="567" t="s">
        <v>527</v>
      </c>
      <c r="J137" s="567"/>
      <c r="K137" s="568" t="s">
        <v>528</v>
      </c>
      <c r="L137" s="568"/>
    </row>
    <row r="138" spans="1:12" s="15" customFormat="1" ht="23.25" customHeight="1">
      <c r="A138" s="19" t="s">
        <v>676</v>
      </c>
      <c r="C138" s="19" t="s">
        <v>677</v>
      </c>
      <c r="D138" s="19" t="s">
        <v>521</v>
      </c>
      <c r="E138" s="563" t="s">
        <v>529</v>
      </c>
      <c r="F138" s="563"/>
      <c r="G138" s="564" t="s">
        <v>678</v>
      </c>
      <c r="H138" s="564"/>
      <c r="I138" s="565" t="s">
        <v>530</v>
      </c>
      <c r="J138" s="565"/>
      <c r="K138" s="565" t="s">
        <v>530</v>
      </c>
      <c r="L138" s="565"/>
    </row>
    <row r="139" spans="1:12" s="15" customFormat="1" ht="18">
      <c r="A139" s="19"/>
      <c r="C139" s="19"/>
      <c r="D139" s="19"/>
      <c r="E139" s="475" t="s">
        <v>104</v>
      </c>
      <c r="F139" s="476" t="s">
        <v>337</v>
      </c>
      <c r="G139" s="475" t="s">
        <v>104</v>
      </c>
      <c r="H139" s="476" t="s">
        <v>337</v>
      </c>
      <c r="I139" s="475" t="s">
        <v>104</v>
      </c>
      <c r="J139" s="476" t="s">
        <v>337</v>
      </c>
      <c r="K139" s="475" t="s">
        <v>104</v>
      </c>
      <c r="L139" s="476" t="s">
        <v>337</v>
      </c>
    </row>
    <row r="140" spans="1:12" ht="18">
      <c r="A140" s="16"/>
      <c r="B140" s="16"/>
      <c r="C140" s="20"/>
      <c r="D140" s="20"/>
      <c r="E140" s="477" t="s">
        <v>73</v>
      </c>
      <c r="F140" s="477" t="s">
        <v>10</v>
      </c>
      <c r="G140" s="477" t="s">
        <v>73</v>
      </c>
      <c r="H140" s="477" t="s">
        <v>10</v>
      </c>
      <c r="I140" s="477" t="s">
        <v>73</v>
      </c>
      <c r="J140" s="477" t="s">
        <v>10</v>
      </c>
      <c r="K140" s="477" t="s">
        <v>73</v>
      </c>
      <c r="L140" s="477" t="s">
        <v>10</v>
      </c>
    </row>
    <row r="141" spans="1:12" ht="23.25" customHeight="1">
      <c r="A141" s="22">
        <v>62</v>
      </c>
      <c r="B141" s="14" t="s">
        <v>351</v>
      </c>
      <c r="C141" s="26" t="s">
        <v>851</v>
      </c>
      <c r="D141" s="24" t="s">
        <v>431</v>
      </c>
      <c r="E141" s="25">
        <v>100000</v>
      </c>
      <c r="F141" s="25">
        <v>100000</v>
      </c>
      <c r="G141" s="28">
        <v>10</v>
      </c>
      <c r="H141" s="28">
        <v>10</v>
      </c>
      <c r="I141" s="28">
        <v>10000000</v>
      </c>
      <c r="J141" s="28">
        <v>10000000</v>
      </c>
      <c r="K141" s="29" t="s">
        <v>512</v>
      </c>
      <c r="L141" s="26" t="s">
        <v>512</v>
      </c>
    </row>
    <row r="142" spans="1:12" ht="23.25" customHeight="1">
      <c r="A142" s="22">
        <v>63</v>
      </c>
      <c r="B142" s="14" t="s">
        <v>17</v>
      </c>
      <c r="C142" s="26" t="s">
        <v>18</v>
      </c>
      <c r="D142" s="24" t="s">
        <v>19</v>
      </c>
      <c r="E142" s="25">
        <v>181832</v>
      </c>
      <c r="F142" s="25">
        <v>181832</v>
      </c>
      <c r="G142" s="28">
        <v>15.18</v>
      </c>
      <c r="H142" s="28">
        <v>15.18</v>
      </c>
      <c r="I142" s="28">
        <v>63853562.91</v>
      </c>
      <c r="J142" s="28">
        <v>63853562.91</v>
      </c>
      <c r="K142" s="380" t="s">
        <v>512</v>
      </c>
      <c r="L142" s="26" t="s">
        <v>512</v>
      </c>
    </row>
    <row r="143" spans="1:12" ht="23.25" customHeight="1">
      <c r="A143" s="22">
        <v>64</v>
      </c>
      <c r="B143" s="14" t="s">
        <v>421</v>
      </c>
      <c r="C143" s="26" t="s">
        <v>422</v>
      </c>
      <c r="D143" s="24"/>
      <c r="E143" s="25"/>
      <c r="F143" s="25"/>
      <c r="G143" s="28"/>
      <c r="H143" s="28"/>
      <c r="I143" s="28"/>
      <c r="J143" s="28"/>
      <c r="K143" s="380"/>
      <c r="L143" s="26"/>
    </row>
    <row r="144" spans="1:12" ht="23.25" customHeight="1">
      <c r="A144" s="22"/>
      <c r="B144" s="381"/>
      <c r="C144" s="26" t="s">
        <v>423</v>
      </c>
      <c r="D144" s="24" t="s">
        <v>430</v>
      </c>
      <c r="E144" s="25">
        <v>40000</v>
      </c>
      <c r="F144" s="25">
        <v>40000</v>
      </c>
      <c r="G144" s="28">
        <v>18</v>
      </c>
      <c r="H144" s="28">
        <v>18</v>
      </c>
      <c r="I144" s="28">
        <v>7200000</v>
      </c>
      <c r="J144" s="28">
        <v>7200000</v>
      </c>
      <c r="K144" s="380" t="s">
        <v>512</v>
      </c>
      <c r="L144" s="26" t="s">
        <v>512</v>
      </c>
    </row>
    <row r="145" spans="1:12" ht="23.25" customHeight="1">
      <c r="A145" s="22">
        <v>65</v>
      </c>
      <c r="B145" s="75" t="s">
        <v>795</v>
      </c>
      <c r="C145" s="65" t="s">
        <v>75</v>
      </c>
      <c r="D145" s="24"/>
      <c r="E145" s="25"/>
      <c r="F145" s="25"/>
      <c r="G145" s="28"/>
      <c r="H145" s="28"/>
      <c r="I145" s="28"/>
      <c r="J145" s="28"/>
      <c r="K145" s="380"/>
      <c r="L145" s="26"/>
    </row>
    <row r="146" spans="1:12" ht="23.25" customHeight="1">
      <c r="A146" s="22"/>
      <c r="B146" s="75"/>
      <c r="C146" s="65" t="s">
        <v>459</v>
      </c>
      <c r="D146" s="24" t="s">
        <v>433</v>
      </c>
      <c r="E146" s="25">
        <v>125000</v>
      </c>
      <c r="F146" s="25">
        <v>125000</v>
      </c>
      <c r="G146" s="28">
        <v>19.5</v>
      </c>
      <c r="H146" s="28">
        <v>19.5</v>
      </c>
      <c r="I146" s="28">
        <v>24375000</v>
      </c>
      <c r="J146" s="28">
        <v>24375000</v>
      </c>
      <c r="K146" s="380" t="s">
        <v>512</v>
      </c>
      <c r="L146" s="26" t="s">
        <v>512</v>
      </c>
    </row>
    <row r="147" spans="1:12" ht="23.25" customHeight="1">
      <c r="A147" s="22">
        <v>66</v>
      </c>
      <c r="B147" s="75" t="s">
        <v>796</v>
      </c>
      <c r="C147" s="65" t="s">
        <v>685</v>
      </c>
      <c r="D147" s="24" t="s">
        <v>559</v>
      </c>
      <c r="E147" s="25">
        <v>30000</v>
      </c>
      <c r="F147" s="25">
        <v>30000</v>
      </c>
      <c r="G147" s="28">
        <v>15</v>
      </c>
      <c r="H147" s="28">
        <v>15</v>
      </c>
      <c r="I147" s="28">
        <v>4500000</v>
      </c>
      <c r="J147" s="28">
        <v>4500000</v>
      </c>
      <c r="K147" s="380" t="s">
        <v>512</v>
      </c>
      <c r="L147" s="26" t="s">
        <v>512</v>
      </c>
    </row>
    <row r="148" spans="1:12" ht="23.25" customHeight="1">
      <c r="A148" s="22">
        <v>67</v>
      </c>
      <c r="B148" s="75" t="s">
        <v>797</v>
      </c>
      <c r="C148" s="65" t="s">
        <v>798</v>
      </c>
      <c r="D148" s="24" t="s">
        <v>431</v>
      </c>
      <c r="E148" s="25">
        <v>300000</v>
      </c>
      <c r="F148" s="25">
        <v>300000</v>
      </c>
      <c r="G148" s="28">
        <v>19.33</v>
      </c>
      <c r="H148" s="28">
        <v>19.33</v>
      </c>
      <c r="I148" s="28">
        <v>58000000</v>
      </c>
      <c r="J148" s="28">
        <v>58000000</v>
      </c>
      <c r="K148" s="380" t="s">
        <v>512</v>
      </c>
      <c r="L148" s="26" t="s">
        <v>512</v>
      </c>
    </row>
    <row r="149" spans="1:12" ht="23.25" customHeight="1">
      <c r="A149" s="22">
        <v>68</v>
      </c>
      <c r="B149" s="76" t="s">
        <v>799</v>
      </c>
      <c r="C149" s="77" t="s">
        <v>800</v>
      </c>
      <c r="D149" s="24" t="s">
        <v>437</v>
      </c>
      <c r="E149" s="25">
        <v>30000</v>
      </c>
      <c r="F149" s="25">
        <v>30000</v>
      </c>
      <c r="G149" s="28">
        <v>15</v>
      </c>
      <c r="H149" s="28">
        <v>15</v>
      </c>
      <c r="I149" s="28">
        <v>4500000</v>
      </c>
      <c r="J149" s="28">
        <v>4500000</v>
      </c>
      <c r="K149" s="380" t="s">
        <v>512</v>
      </c>
      <c r="L149" s="26" t="s">
        <v>512</v>
      </c>
    </row>
    <row r="150" spans="1:12" ht="23.25" customHeight="1">
      <c r="A150" s="22">
        <v>69</v>
      </c>
      <c r="B150" s="76" t="s">
        <v>803</v>
      </c>
      <c r="C150" s="78" t="s">
        <v>64</v>
      </c>
      <c r="D150" s="24" t="s">
        <v>667</v>
      </c>
      <c r="E150" s="25">
        <v>28000</v>
      </c>
      <c r="F150" s="25">
        <v>28000</v>
      </c>
      <c r="G150" s="28">
        <v>9</v>
      </c>
      <c r="H150" s="28">
        <v>9</v>
      </c>
      <c r="I150" s="28">
        <v>2521000</v>
      </c>
      <c r="J150" s="28">
        <v>2521000</v>
      </c>
      <c r="K150" s="380">
        <v>378150</v>
      </c>
      <c r="L150" s="23">
        <v>378150</v>
      </c>
    </row>
    <row r="151" spans="1:12" ht="23.25" customHeight="1">
      <c r="A151" s="22">
        <v>70</v>
      </c>
      <c r="B151" s="76" t="s">
        <v>65</v>
      </c>
      <c r="C151" s="57"/>
      <c r="D151" s="24"/>
      <c r="E151" s="25"/>
      <c r="F151" s="25"/>
      <c r="G151" s="28"/>
      <c r="H151" s="28"/>
      <c r="I151" s="28"/>
      <c r="J151" s="28"/>
      <c r="K151" s="29"/>
      <c r="L151" s="23"/>
    </row>
    <row r="152" spans="1:12" ht="23.25" customHeight="1">
      <c r="A152" s="22"/>
      <c r="B152" s="64" t="s">
        <v>66</v>
      </c>
      <c r="C152" s="77" t="s">
        <v>353</v>
      </c>
      <c r="D152" s="24" t="s">
        <v>432</v>
      </c>
      <c r="E152" s="25">
        <v>50000</v>
      </c>
      <c r="F152" s="25">
        <v>50000</v>
      </c>
      <c r="G152" s="28">
        <v>14</v>
      </c>
      <c r="H152" s="28">
        <v>14</v>
      </c>
      <c r="I152" s="28">
        <v>7000000</v>
      </c>
      <c r="J152" s="28">
        <v>7000000</v>
      </c>
      <c r="K152" s="380">
        <v>1750000</v>
      </c>
      <c r="L152" s="23">
        <v>1120000</v>
      </c>
    </row>
    <row r="153" spans="1:12" ht="23.25" customHeight="1">
      <c r="A153" s="22">
        <v>71</v>
      </c>
      <c r="B153" s="76" t="s">
        <v>354</v>
      </c>
      <c r="C153" s="77" t="s">
        <v>76</v>
      </c>
      <c r="D153" s="24"/>
      <c r="E153" s="25"/>
      <c r="F153" s="25"/>
      <c r="G153" s="28"/>
      <c r="H153" s="28"/>
      <c r="I153" s="28"/>
      <c r="J153" s="28"/>
      <c r="K153" s="29"/>
      <c r="L153" s="23"/>
    </row>
    <row r="154" spans="1:12" ht="23.25" customHeight="1">
      <c r="A154" s="22"/>
      <c r="B154" s="76"/>
      <c r="C154" s="77" t="s">
        <v>459</v>
      </c>
      <c r="D154" s="24" t="s">
        <v>433</v>
      </c>
      <c r="E154" s="25">
        <v>180000</v>
      </c>
      <c r="F154" s="25">
        <v>180000</v>
      </c>
      <c r="G154" s="28">
        <v>12.5</v>
      </c>
      <c r="H154" s="28">
        <v>12.5</v>
      </c>
      <c r="I154" s="28">
        <v>22500000</v>
      </c>
      <c r="J154" s="28">
        <v>22500000</v>
      </c>
      <c r="K154" s="380" t="s">
        <v>512</v>
      </c>
      <c r="L154" s="26" t="s">
        <v>512</v>
      </c>
    </row>
    <row r="155" spans="1:12" ht="23.25" customHeight="1">
      <c r="A155" s="22">
        <v>72</v>
      </c>
      <c r="B155" s="76" t="s">
        <v>355</v>
      </c>
      <c r="C155" s="77" t="s">
        <v>356</v>
      </c>
      <c r="D155" s="24" t="s">
        <v>77</v>
      </c>
      <c r="E155" s="25">
        <v>180000</v>
      </c>
      <c r="F155" s="25">
        <v>180000</v>
      </c>
      <c r="G155" s="28">
        <v>11</v>
      </c>
      <c r="H155" s="28">
        <v>11</v>
      </c>
      <c r="I155" s="28">
        <v>19800000</v>
      </c>
      <c r="J155" s="28">
        <v>19800000</v>
      </c>
      <c r="K155" s="380">
        <v>2057000</v>
      </c>
      <c r="L155" s="23">
        <v>1366200</v>
      </c>
    </row>
    <row r="156" spans="1:12" ht="23.25" customHeight="1">
      <c r="A156" s="22">
        <v>73</v>
      </c>
      <c r="B156" s="76" t="s">
        <v>357</v>
      </c>
      <c r="C156" s="57"/>
      <c r="D156" s="24"/>
      <c r="E156" s="25"/>
      <c r="F156" s="25"/>
      <c r="G156" s="28"/>
      <c r="H156" s="28"/>
      <c r="I156" s="28"/>
      <c r="J156" s="28"/>
      <c r="K156" s="29"/>
      <c r="L156" s="23"/>
    </row>
    <row r="157" spans="1:12" ht="23.25" customHeight="1">
      <c r="A157" s="22"/>
      <c r="B157" s="64" t="s">
        <v>358</v>
      </c>
      <c r="C157" s="77" t="s">
        <v>603</v>
      </c>
      <c r="D157" s="24" t="s">
        <v>431</v>
      </c>
      <c r="E157" s="25">
        <v>50000</v>
      </c>
      <c r="F157" s="25">
        <v>50000</v>
      </c>
      <c r="G157" s="28">
        <v>10</v>
      </c>
      <c r="H157" s="28">
        <v>10</v>
      </c>
      <c r="I157" s="28">
        <v>5150406.14</v>
      </c>
      <c r="J157" s="28">
        <v>5150406.14</v>
      </c>
      <c r="K157" s="380">
        <v>500000</v>
      </c>
      <c r="L157" s="23">
        <v>1000000</v>
      </c>
    </row>
    <row r="158" spans="1:12" ht="23.25" customHeight="1">
      <c r="A158" s="22">
        <v>74</v>
      </c>
      <c r="B158" s="76" t="s">
        <v>361</v>
      </c>
      <c r="C158" s="78" t="s">
        <v>362</v>
      </c>
      <c r="D158" s="24" t="s">
        <v>78</v>
      </c>
      <c r="E158" s="25">
        <v>30000</v>
      </c>
      <c r="F158" s="25">
        <v>30000</v>
      </c>
      <c r="G158" s="28">
        <v>1.67</v>
      </c>
      <c r="H158" s="28">
        <v>1.67</v>
      </c>
      <c r="I158" s="28">
        <v>500000</v>
      </c>
      <c r="J158" s="28">
        <v>500000</v>
      </c>
      <c r="K158" s="380" t="s">
        <v>512</v>
      </c>
      <c r="L158" s="26" t="s">
        <v>512</v>
      </c>
    </row>
    <row r="159" spans="1:12" ht="23.25" customHeight="1">
      <c r="A159" s="22">
        <v>75</v>
      </c>
      <c r="B159" s="76" t="s">
        <v>363</v>
      </c>
      <c r="C159" s="77" t="s">
        <v>533</v>
      </c>
      <c r="D159" s="24" t="s">
        <v>431</v>
      </c>
      <c r="E159" s="25">
        <v>30000</v>
      </c>
      <c r="F159" s="25">
        <v>30000</v>
      </c>
      <c r="G159" s="28">
        <v>10</v>
      </c>
      <c r="H159" s="28">
        <v>10</v>
      </c>
      <c r="I159" s="28">
        <v>3000000</v>
      </c>
      <c r="J159" s="28">
        <v>3000000</v>
      </c>
      <c r="K159" s="380" t="s">
        <v>512</v>
      </c>
      <c r="L159" s="479">
        <v>360000</v>
      </c>
    </row>
    <row r="160" spans="1:12" ht="23.25" customHeight="1">
      <c r="A160" s="22">
        <v>76</v>
      </c>
      <c r="B160" s="76" t="s">
        <v>368</v>
      </c>
      <c r="C160" s="77" t="s">
        <v>369</v>
      </c>
      <c r="D160" s="24" t="s">
        <v>437</v>
      </c>
      <c r="E160" s="25">
        <v>18125</v>
      </c>
      <c r="F160" s="25">
        <v>18125</v>
      </c>
      <c r="G160" s="28">
        <v>9</v>
      </c>
      <c r="H160" s="28">
        <v>9</v>
      </c>
      <c r="I160" s="28">
        <v>13050000</v>
      </c>
      <c r="J160" s="28">
        <v>13050000</v>
      </c>
      <c r="K160" s="380" t="s">
        <v>512</v>
      </c>
      <c r="L160" s="26" t="s">
        <v>512</v>
      </c>
    </row>
    <row r="161" spans="1:12" ht="23.25" customHeight="1">
      <c r="A161" s="22">
        <v>77</v>
      </c>
      <c r="B161" s="76" t="s">
        <v>370</v>
      </c>
      <c r="C161" s="77" t="s">
        <v>79</v>
      </c>
      <c r="D161" s="24" t="s">
        <v>431</v>
      </c>
      <c r="E161" s="25">
        <v>20000</v>
      </c>
      <c r="F161" s="25">
        <v>20000</v>
      </c>
      <c r="G161" s="28">
        <v>3.38</v>
      </c>
      <c r="H161" s="28">
        <v>3.38</v>
      </c>
      <c r="I161" s="28">
        <v>2700000</v>
      </c>
      <c r="J161" s="28">
        <v>2700000</v>
      </c>
      <c r="K161" s="380">
        <v>91125</v>
      </c>
      <c r="L161" s="23">
        <v>23625</v>
      </c>
    </row>
    <row r="162" spans="1:12" ht="23.25" customHeight="1">
      <c r="A162" s="22">
        <v>78</v>
      </c>
      <c r="B162" s="76" t="s">
        <v>373</v>
      </c>
      <c r="C162" s="77" t="s">
        <v>374</v>
      </c>
      <c r="D162" s="24"/>
      <c r="E162" s="25"/>
      <c r="F162" s="25"/>
      <c r="G162" s="28"/>
      <c r="H162" s="28"/>
      <c r="I162" s="28"/>
      <c r="J162" s="28"/>
      <c r="K162" s="29"/>
      <c r="L162" s="23"/>
    </row>
    <row r="163" spans="1:12" ht="23.25" customHeight="1">
      <c r="A163" s="22"/>
      <c r="B163" s="64" t="s">
        <v>375</v>
      </c>
      <c r="C163" s="77" t="s">
        <v>376</v>
      </c>
      <c r="D163" s="24" t="s">
        <v>432</v>
      </c>
      <c r="E163" s="25">
        <v>120000</v>
      </c>
      <c r="F163" s="25">
        <v>120000</v>
      </c>
      <c r="G163" s="28">
        <v>15.6</v>
      </c>
      <c r="H163" s="28">
        <v>15.6</v>
      </c>
      <c r="I163" s="28">
        <v>18720000</v>
      </c>
      <c r="J163" s="28">
        <v>18720000</v>
      </c>
      <c r="K163" s="380">
        <v>3744000</v>
      </c>
      <c r="L163" s="23">
        <v>3744000</v>
      </c>
    </row>
    <row r="164" spans="1:12" ht="23.25" customHeight="1">
      <c r="A164" s="22">
        <v>79</v>
      </c>
      <c r="B164" s="76" t="s">
        <v>379</v>
      </c>
      <c r="C164" s="77" t="s">
        <v>555</v>
      </c>
      <c r="D164" s="24" t="s">
        <v>437</v>
      </c>
      <c r="E164" s="25">
        <v>34230</v>
      </c>
      <c r="F164" s="25">
        <v>34230</v>
      </c>
      <c r="G164" s="28">
        <v>9.24</v>
      </c>
      <c r="H164" s="28">
        <v>9.24</v>
      </c>
      <c r="I164" s="28">
        <v>10381900</v>
      </c>
      <c r="J164" s="28">
        <v>10381900</v>
      </c>
      <c r="K164" s="380" t="s">
        <v>512</v>
      </c>
      <c r="L164" s="26" t="s">
        <v>512</v>
      </c>
    </row>
    <row r="165" spans="1:12" ht="23.25" customHeight="1">
      <c r="A165" s="22">
        <v>80</v>
      </c>
      <c r="B165" s="76" t="s">
        <v>382</v>
      </c>
      <c r="C165" s="77" t="s">
        <v>383</v>
      </c>
      <c r="D165" s="24" t="s">
        <v>432</v>
      </c>
      <c r="E165" s="25">
        <v>100000</v>
      </c>
      <c r="F165" s="25">
        <v>100000</v>
      </c>
      <c r="G165" s="28">
        <v>12</v>
      </c>
      <c r="H165" s="28">
        <v>12</v>
      </c>
      <c r="I165" s="28">
        <v>11999900</v>
      </c>
      <c r="J165" s="28">
        <v>11999900</v>
      </c>
      <c r="K165" s="380" t="s">
        <v>512</v>
      </c>
      <c r="L165" s="23">
        <v>1199990</v>
      </c>
    </row>
    <row r="166" spans="1:12" ht="23.25" customHeight="1">
      <c r="A166" s="22">
        <v>81</v>
      </c>
      <c r="B166" s="76" t="s">
        <v>384</v>
      </c>
      <c r="C166" s="77" t="s">
        <v>385</v>
      </c>
      <c r="D166" s="24" t="s">
        <v>437</v>
      </c>
      <c r="E166" s="25">
        <v>20000</v>
      </c>
      <c r="F166" s="25">
        <v>20000</v>
      </c>
      <c r="G166" s="28">
        <v>5.42</v>
      </c>
      <c r="H166" s="28">
        <v>5.42</v>
      </c>
      <c r="I166" s="28">
        <v>1083200</v>
      </c>
      <c r="J166" s="28">
        <v>1083200</v>
      </c>
      <c r="K166" s="380" t="s">
        <v>512</v>
      </c>
      <c r="L166" s="26" t="s">
        <v>512</v>
      </c>
    </row>
    <row r="167" spans="1:12" ht="23.25" customHeight="1">
      <c r="A167" s="22">
        <v>82</v>
      </c>
      <c r="B167" s="76" t="s">
        <v>393</v>
      </c>
      <c r="C167" s="65" t="s">
        <v>710</v>
      </c>
      <c r="D167" s="24" t="s">
        <v>431</v>
      </c>
      <c r="E167" s="25">
        <v>10000</v>
      </c>
      <c r="F167" s="25">
        <v>10000</v>
      </c>
      <c r="G167" s="28">
        <v>12</v>
      </c>
      <c r="H167" s="28">
        <v>12</v>
      </c>
      <c r="I167" s="28">
        <v>1200000</v>
      </c>
      <c r="J167" s="28">
        <v>1200000</v>
      </c>
      <c r="K167" s="380">
        <v>720000</v>
      </c>
      <c r="L167" s="23">
        <v>720000</v>
      </c>
    </row>
    <row r="168" spans="1:12" ht="23.25" customHeight="1">
      <c r="A168" s="22">
        <v>83</v>
      </c>
      <c r="B168" s="76" t="s">
        <v>394</v>
      </c>
      <c r="C168" s="65" t="s">
        <v>395</v>
      </c>
      <c r="D168" s="24" t="s">
        <v>431</v>
      </c>
      <c r="E168" s="25">
        <v>145000</v>
      </c>
      <c r="F168" s="25">
        <v>145000</v>
      </c>
      <c r="G168" s="28">
        <v>10.52</v>
      </c>
      <c r="H168" s="28">
        <v>10.52</v>
      </c>
      <c r="I168" s="28">
        <v>15250000</v>
      </c>
      <c r="J168" s="28">
        <v>15250000</v>
      </c>
      <c r="K168" s="380" t="s">
        <v>512</v>
      </c>
      <c r="L168" s="26" t="s">
        <v>512</v>
      </c>
    </row>
    <row r="169" spans="1:12" ht="23.25" customHeight="1">
      <c r="A169" s="22">
        <v>84</v>
      </c>
      <c r="B169" s="76" t="s">
        <v>396</v>
      </c>
      <c r="C169" s="71" t="s">
        <v>397</v>
      </c>
      <c r="D169" s="24"/>
      <c r="E169" s="25"/>
      <c r="F169" s="25"/>
      <c r="G169" s="28"/>
      <c r="H169" s="28"/>
      <c r="I169" s="28"/>
      <c r="J169" s="28"/>
      <c r="K169" s="29"/>
      <c r="L169" s="23"/>
    </row>
    <row r="170" spans="1:12" ht="23.25" customHeight="1">
      <c r="A170" s="22"/>
      <c r="B170" s="64" t="s">
        <v>720</v>
      </c>
      <c r="C170" s="65" t="s">
        <v>398</v>
      </c>
      <c r="D170" s="24" t="s">
        <v>559</v>
      </c>
      <c r="E170" s="25">
        <v>15000</v>
      </c>
      <c r="F170" s="25">
        <v>15000</v>
      </c>
      <c r="G170" s="28">
        <v>10</v>
      </c>
      <c r="H170" s="28">
        <v>10</v>
      </c>
      <c r="I170" s="28">
        <v>1500000</v>
      </c>
      <c r="J170" s="28">
        <v>1500000</v>
      </c>
      <c r="K170" s="380" t="s">
        <v>512</v>
      </c>
      <c r="L170" s="26" t="s">
        <v>512</v>
      </c>
    </row>
    <row r="171" spans="1:12" ht="23.25" customHeight="1">
      <c r="A171" s="22">
        <v>85</v>
      </c>
      <c r="B171" s="76" t="s">
        <v>399</v>
      </c>
      <c r="C171" s="57"/>
      <c r="D171" s="24"/>
      <c r="E171" s="25"/>
      <c r="F171" s="25"/>
      <c r="G171" s="28"/>
      <c r="H171" s="28"/>
      <c r="I171" s="28"/>
      <c r="J171" s="28"/>
      <c r="K171" s="29"/>
      <c r="L171" s="23"/>
    </row>
    <row r="172" spans="1:12" ht="23.25" customHeight="1">
      <c r="A172" s="22"/>
      <c r="B172" s="64" t="s">
        <v>705</v>
      </c>
      <c r="C172" s="65" t="s">
        <v>400</v>
      </c>
      <c r="D172" s="24" t="s">
        <v>559</v>
      </c>
      <c r="E172" s="25">
        <v>31250</v>
      </c>
      <c r="F172" s="25">
        <v>31250</v>
      </c>
      <c r="G172" s="28">
        <v>10</v>
      </c>
      <c r="H172" s="28">
        <v>10</v>
      </c>
      <c r="I172" s="28">
        <v>3125000</v>
      </c>
      <c r="J172" s="28">
        <v>3125000</v>
      </c>
      <c r="K172" s="380" t="s">
        <v>512</v>
      </c>
      <c r="L172" s="26" t="s">
        <v>512</v>
      </c>
    </row>
    <row r="173" spans="1:12" ht="23.25" customHeight="1">
      <c r="A173" s="22">
        <v>86</v>
      </c>
      <c r="B173" s="76" t="s">
        <v>401</v>
      </c>
      <c r="C173" s="57"/>
      <c r="D173" s="24"/>
      <c r="E173" s="25"/>
      <c r="F173" s="25"/>
      <c r="G173" s="28"/>
      <c r="H173" s="28"/>
      <c r="I173" s="28"/>
      <c r="J173" s="28"/>
      <c r="K173" s="29"/>
      <c r="L173" s="23"/>
    </row>
    <row r="174" spans="1:12" ht="23.25" customHeight="1">
      <c r="A174" s="22"/>
      <c r="B174" s="64" t="s">
        <v>720</v>
      </c>
      <c r="C174" s="65" t="s">
        <v>710</v>
      </c>
      <c r="D174" s="24" t="s">
        <v>431</v>
      </c>
      <c r="E174" s="25">
        <v>80000</v>
      </c>
      <c r="F174" s="25">
        <v>80000</v>
      </c>
      <c r="G174" s="28">
        <v>10</v>
      </c>
      <c r="H174" s="28">
        <v>10</v>
      </c>
      <c r="I174" s="28">
        <v>8000000</v>
      </c>
      <c r="J174" s="28">
        <v>8000000</v>
      </c>
      <c r="K174" s="380" t="s">
        <v>512</v>
      </c>
      <c r="L174" s="26" t="s">
        <v>512</v>
      </c>
    </row>
    <row r="175" spans="1:12" ht="23.25" customHeight="1">
      <c r="A175" s="22"/>
      <c r="B175" s="64"/>
      <c r="C175" s="65"/>
      <c r="D175" s="24"/>
      <c r="E175" s="25"/>
      <c r="F175" s="25"/>
      <c r="G175" s="28"/>
      <c r="H175" s="28"/>
      <c r="I175" s="28"/>
      <c r="J175" s="28"/>
      <c r="K175" s="380"/>
      <c r="L175" s="26"/>
    </row>
    <row r="176" spans="1:12" ht="23.25" customHeight="1">
      <c r="A176" s="22"/>
      <c r="B176" s="64"/>
      <c r="C176" s="65"/>
      <c r="D176" s="24"/>
      <c r="E176" s="25"/>
      <c r="F176" s="25"/>
      <c r="G176" s="28"/>
      <c r="H176" s="28"/>
      <c r="I176" s="28"/>
      <c r="J176" s="28"/>
      <c r="K176" s="380"/>
      <c r="L176" s="26"/>
    </row>
    <row r="177" spans="1:12" ht="23.25" customHeight="1">
      <c r="A177" s="22"/>
      <c r="B177" s="64"/>
      <c r="C177" s="65"/>
      <c r="D177" s="24"/>
      <c r="E177" s="25"/>
      <c r="F177" s="25"/>
      <c r="G177" s="28"/>
      <c r="H177" s="28"/>
      <c r="I177" s="28"/>
      <c r="J177" s="28"/>
      <c r="K177" s="380"/>
      <c r="L177" s="26"/>
    </row>
    <row r="178" spans="1:12" ht="24" customHeight="1">
      <c r="A178" s="24"/>
      <c r="C178" s="226" t="s">
        <v>818</v>
      </c>
      <c r="D178" s="26"/>
      <c r="E178" s="34"/>
      <c r="F178" s="34"/>
      <c r="G178" s="28"/>
      <c r="H178" s="28"/>
      <c r="I178" s="28"/>
      <c r="J178" s="28"/>
      <c r="K178" s="29"/>
      <c r="L178" s="24"/>
    </row>
    <row r="179" spans="1:12" ht="23.25" customHeight="1">
      <c r="A179" s="22"/>
      <c r="B179" s="64"/>
      <c r="C179" s="65"/>
      <c r="D179" s="24"/>
      <c r="E179" s="25"/>
      <c r="F179" s="25"/>
      <c r="G179" s="28"/>
      <c r="H179" s="28"/>
      <c r="I179" s="28"/>
      <c r="J179" s="28"/>
      <c r="K179" s="380"/>
      <c r="L179" s="26"/>
    </row>
    <row r="180" spans="1:12" ht="23.25" customHeight="1">
      <c r="A180" s="22"/>
      <c r="B180" s="64"/>
      <c r="C180" s="65"/>
      <c r="D180" s="24"/>
      <c r="E180" s="25"/>
      <c r="F180" s="25"/>
      <c r="G180" s="28"/>
      <c r="H180" s="28"/>
      <c r="I180" s="28"/>
      <c r="J180" s="28"/>
      <c r="K180" s="380"/>
      <c r="L180" s="26"/>
    </row>
    <row r="181" spans="1:12" ht="23.25" customHeight="1">
      <c r="A181" s="566" t="s">
        <v>262</v>
      </c>
      <c r="B181" s="566"/>
      <c r="C181" s="566"/>
      <c r="D181" s="566"/>
      <c r="E181" s="566"/>
      <c r="F181" s="566"/>
      <c r="G181" s="566"/>
      <c r="H181" s="566"/>
      <c r="I181" s="566"/>
      <c r="J181" s="566"/>
      <c r="K181" s="566"/>
      <c r="L181" s="566"/>
    </row>
    <row r="182" spans="1:12" ht="23.25" customHeight="1">
      <c r="A182" s="224"/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</row>
    <row r="183" spans="1:12" s="15" customFormat="1" ht="23.25" customHeight="1">
      <c r="A183" s="16" t="s">
        <v>335</v>
      </c>
      <c r="B183" s="17"/>
      <c r="C183" s="39"/>
      <c r="D183" s="39"/>
      <c r="E183" s="17"/>
      <c r="F183" s="17"/>
      <c r="G183" s="18"/>
      <c r="H183" s="18"/>
      <c r="I183" s="18"/>
      <c r="J183" s="18"/>
      <c r="K183" s="17"/>
      <c r="L183" s="17"/>
    </row>
    <row r="184" spans="1:12" s="15" customFormat="1" ht="23.25" customHeight="1">
      <c r="A184" s="19" t="s">
        <v>523</v>
      </c>
      <c r="B184" s="19" t="s">
        <v>674</v>
      </c>
      <c r="C184" s="19" t="s">
        <v>591</v>
      </c>
      <c r="D184" s="19" t="s">
        <v>520</v>
      </c>
      <c r="E184" s="567" t="s">
        <v>526</v>
      </c>
      <c r="F184" s="567"/>
      <c r="G184" s="567" t="s">
        <v>675</v>
      </c>
      <c r="H184" s="567"/>
      <c r="I184" s="567" t="s">
        <v>527</v>
      </c>
      <c r="J184" s="567"/>
      <c r="K184" s="568" t="s">
        <v>528</v>
      </c>
      <c r="L184" s="568"/>
    </row>
    <row r="185" spans="1:12" s="15" customFormat="1" ht="23.25" customHeight="1">
      <c r="A185" s="19" t="s">
        <v>676</v>
      </c>
      <c r="C185" s="19" t="s">
        <v>677</v>
      </c>
      <c r="D185" s="19" t="s">
        <v>521</v>
      </c>
      <c r="E185" s="563" t="s">
        <v>529</v>
      </c>
      <c r="F185" s="563"/>
      <c r="G185" s="564" t="s">
        <v>678</v>
      </c>
      <c r="H185" s="564"/>
      <c r="I185" s="565" t="s">
        <v>530</v>
      </c>
      <c r="J185" s="565"/>
      <c r="K185" s="565" t="s">
        <v>530</v>
      </c>
      <c r="L185" s="565"/>
    </row>
    <row r="186" spans="1:12" s="15" customFormat="1" ht="18">
      <c r="A186" s="19"/>
      <c r="C186" s="19"/>
      <c r="D186" s="19"/>
      <c r="E186" s="475" t="s">
        <v>104</v>
      </c>
      <c r="F186" s="476" t="s">
        <v>337</v>
      </c>
      <c r="G186" s="475" t="s">
        <v>104</v>
      </c>
      <c r="H186" s="476" t="s">
        <v>337</v>
      </c>
      <c r="I186" s="475" t="s">
        <v>104</v>
      </c>
      <c r="J186" s="476" t="s">
        <v>337</v>
      </c>
      <c r="K186" s="475" t="s">
        <v>104</v>
      </c>
      <c r="L186" s="476" t="s">
        <v>337</v>
      </c>
    </row>
    <row r="187" spans="1:12" ht="18">
      <c r="A187" s="16"/>
      <c r="B187" s="16"/>
      <c r="C187" s="20"/>
      <c r="D187" s="20"/>
      <c r="E187" s="477" t="s">
        <v>73</v>
      </c>
      <c r="F187" s="477" t="s">
        <v>10</v>
      </c>
      <c r="G187" s="477" t="s">
        <v>73</v>
      </c>
      <c r="H187" s="477" t="s">
        <v>10</v>
      </c>
      <c r="I187" s="477" t="s">
        <v>73</v>
      </c>
      <c r="J187" s="477" t="s">
        <v>10</v>
      </c>
      <c r="K187" s="477" t="s">
        <v>73</v>
      </c>
      <c r="L187" s="477" t="s">
        <v>10</v>
      </c>
    </row>
    <row r="188" spans="1:12" ht="23.25" customHeight="1">
      <c r="A188" s="22">
        <v>87</v>
      </c>
      <c r="B188" s="76" t="s">
        <v>403</v>
      </c>
      <c r="C188" s="65" t="s">
        <v>404</v>
      </c>
      <c r="D188" s="24"/>
      <c r="E188" s="25"/>
      <c r="F188" s="25"/>
      <c r="G188" s="28"/>
      <c r="H188" s="28"/>
      <c r="I188" s="28"/>
      <c r="J188" s="28"/>
      <c r="K188" s="29"/>
      <c r="L188" s="23"/>
    </row>
    <row r="189" spans="1:12" ht="23.25" customHeight="1">
      <c r="A189" s="22"/>
      <c r="B189" s="64" t="s">
        <v>405</v>
      </c>
      <c r="C189" s="65" t="s">
        <v>406</v>
      </c>
      <c r="D189" s="24" t="s">
        <v>667</v>
      </c>
      <c r="E189" s="25">
        <v>2000</v>
      </c>
      <c r="F189" s="25">
        <v>2000</v>
      </c>
      <c r="G189" s="28">
        <v>15</v>
      </c>
      <c r="H189" s="28">
        <v>15</v>
      </c>
      <c r="I189" s="28">
        <v>300000</v>
      </c>
      <c r="J189" s="28">
        <v>300000</v>
      </c>
      <c r="K189" s="380" t="s">
        <v>512</v>
      </c>
      <c r="L189" s="26" t="s">
        <v>512</v>
      </c>
    </row>
    <row r="190" spans="1:12" ht="23.25" customHeight="1">
      <c r="A190" s="22">
        <v>88</v>
      </c>
      <c r="B190" s="76" t="s">
        <v>407</v>
      </c>
      <c r="C190" s="65"/>
      <c r="D190" s="24"/>
      <c r="E190" s="25"/>
      <c r="F190" s="25"/>
      <c r="G190" s="28"/>
      <c r="H190" s="28"/>
      <c r="I190" s="28"/>
      <c r="J190" s="28"/>
      <c r="K190" s="29"/>
      <c r="L190" s="23"/>
    </row>
    <row r="191" spans="1:12" ht="23.25" customHeight="1">
      <c r="A191" s="22"/>
      <c r="B191" s="64" t="s">
        <v>729</v>
      </c>
      <c r="C191" s="65" t="s">
        <v>408</v>
      </c>
      <c r="D191" s="24" t="s">
        <v>559</v>
      </c>
      <c r="E191" s="25">
        <v>30000</v>
      </c>
      <c r="F191" s="25">
        <v>30000</v>
      </c>
      <c r="G191" s="28">
        <v>6.67</v>
      </c>
      <c r="H191" s="28">
        <v>6.67</v>
      </c>
      <c r="I191" s="28">
        <v>2000000</v>
      </c>
      <c r="J191" s="28">
        <v>2000000</v>
      </c>
      <c r="K191" s="380">
        <v>200000</v>
      </c>
      <c r="L191" s="23">
        <v>100000</v>
      </c>
    </row>
    <row r="192" spans="1:12" ht="23.25" customHeight="1">
      <c r="A192" s="22">
        <v>89</v>
      </c>
      <c r="B192" s="76" t="s">
        <v>409</v>
      </c>
      <c r="C192" s="65" t="s">
        <v>410</v>
      </c>
      <c r="D192" s="24"/>
      <c r="E192" s="25"/>
      <c r="F192" s="25"/>
      <c r="G192" s="28"/>
      <c r="H192" s="28"/>
      <c r="I192" s="28"/>
      <c r="J192" s="28"/>
      <c r="K192" s="29"/>
      <c r="L192" s="23"/>
    </row>
    <row r="193" spans="1:12" ht="23.25" customHeight="1">
      <c r="A193" s="22"/>
      <c r="B193" s="64" t="s">
        <v>411</v>
      </c>
      <c r="C193" s="65" t="s">
        <v>767</v>
      </c>
      <c r="D193" s="24" t="s">
        <v>80</v>
      </c>
      <c r="E193" s="25">
        <v>5000</v>
      </c>
      <c r="F193" s="25">
        <v>5000</v>
      </c>
      <c r="G193" s="28">
        <v>19.99</v>
      </c>
      <c r="H193" s="28">
        <v>19.99</v>
      </c>
      <c r="I193" s="28">
        <v>999500</v>
      </c>
      <c r="J193" s="28">
        <v>999500</v>
      </c>
      <c r="K193" s="380">
        <v>599700</v>
      </c>
      <c r="L193" s="23">
        <v>399800</v>
      </c>
    </row>
    <row r="194" spans="1:12" ht="23.25" customHeight="1">
      <c r="A194" s="22">
        <v>90</v>
      </c>
      <c r="B194" s="76" t="s">
        <v>447</v>
      </c>
      <c r="C194" s="65" t="s">
        <v>448</v>
      </c>
      <c r="D194" s="24"/>
      <c r="E194" s="25"/>
      <c r="F194" s="25"/>
      <c r="G194" s="28"/>
      <c r="H194" s="28"/>
      <c r="I194" s="28"/>
      <c r="J194" s="28"/>
      <c r="K194" s="29"/>
      <c r="L194" s="23"/>
    </row>
    <row r="195" spans="1:12" ht="23.25" customHeight="1">
      <c r="A195" s="22"/>
      <c r="B195" s="64" t="s">
        <v>449</v>
      </c>
      <c r="C195" s="65" t="s">
        <v>450</v>
      </c>
      <c r="D195" s="24" t="s">
        <v>433</v>
      </c>
      <c r="E195" s="25">
        <v>350000</v>
      </c>
      <c r="F195" s="25">
        <v>350000</v>
      </c>
      <c r="G195" s="28">
        <v>2</v>
      </c>
      <c r="H195" s="28">
        <v>2</v>
      </c>
      <c r="I195" s="28">
        <v>7000000</v>
      </c>
      <c r="J195" s="28">
        <v>7000000</v>
      </c>
      <c r="K195" s="380" t="s">
        <v>512</v>
      </c>
      <c r="L195" s="23" t="s">
        <v>512</v>
      </c>
    </row>
    <row r="196" spans="1:12" ht="23.25" customHeight="1">
      <c r="A196" s="22">
        <v>91</v>
      </c>
      <c r="B196" s="76" t="s">
        <v>462</v>
      </c>
      <c r="C196" s="77"/>
      <c r="D196" s="24"/>
      <c r="E196" s="25"/>
      <c r="F196" s="25"/>
      <c r="G196" s="28"/>
      <c r="H196" s="28"/>
      <c r="I196" s="28"/>
      <c r="J196" s="28"/>
      <c r="K196" s="29"/>
      <c r="L196" s="23"/>
    </row>
    <row r="197" spans="1:12" ht="23.25" customHeight="1">
      <c r="A197" s="22"/>
      <c r="B197" s="64" t="s">
        <v>463</v>
      </c>
      <c r="C197" s="77" t="s">
        <v>767</v>
      </c>
      <c r="D197" s="24" t="s">
        <v>559</v>
      </c>
      <c r="E197" s="25">
        <v>300000</v>
      </c>
      <c r="F197" s="25">
        <v>300000</v>
      </c>
      <c r="G197" s="28">
        <v>6</v>
      </c>
      <c r="H197" s="28">
        <v>6</v>
      </c>
      <c r="I197" s="28">
        <v>18000000</v>
      </c>
      <c r="J197" s="28">
        <v>18000000</v>
      </c>
      <c r="K197" s="380">
        <v>601200</v>
      </c>
      <c r="L197" s="23">
        <v>1211400</v>
      </c>
    </row>
    <row r="198" spans="1:12" ht="23.25" customHeight="1">
      <c r="A198" s="22">
        <v>92</v>
      </c>
      <c r="B198" s="76" t="s">
        <v>468</v>
      </c>
      <c r="C198" s="65" t="s">
        <v>450</v>
      </c>
      <c r="D198" s="24" t="s">
        <v>78</v>
      </c>
      <c r="E198" s="25">
        <v>50000</v>
      </c>
      <c r="F198" s="25">
        <v>50000</v>
      </c>
      <c r="G198" s="28">
        <v>2</v>
      </c>
      <c r="H198" s="28">
        <v>2</v>
      </c>
      <c r="I198" s="28">
        <v>1000000</v>
      </c>
      <c r="J198" s="28">
        <v>1000000</v>
      </c>
      <c r="K198" s="380" t="s">
        <v>512</v>
      </c>
      <c r="L198" s="23" t="s">
        <v>512</v>
      </c>
    </row>
    <row r="199" spans="1:12" ht="23.25" customHeight="1">
      <c r="A199" s="22">
        <v>93</v>
      </c>
      <c r="B199" s="76" t="s">
        <v>473</v>
      </c>
      <c r="C199" s="78" t="s">
        <v>474</v>
      </c>
      <c r="D199" s="24" t="s">
        <v>437</v>
      </c>
      <c r="E199" s="25">
        <v>33000</v>
      </c>
      <c r="F199" s="25">
        <v>33000</v>
      </c>
      <c r="G199" s="28">
        <v>9.09</v>
      </c>
      <c r="H199" s="28">
        <v>9.09</v>
      </c>
      <c r="I199" s="28">
        <v>3000000</v>
      </c>
      <c r="J199" s="28">
        <v>3000000</v>
      </c>
      <c r="K199" s="380" t="s">
        <v>512</v>
      </c>
      <c r="L199" s="26" t="s">
        <v>512</v>
      </c>
    </row>
    <row r="200" spans="1:12" ht="23.25" customHeight="1">
      <c r="A200" s="22">
        <v>94</v>
      </c>
      <c r="B200" s="76" t="s">
        <v>478</v>
      </c>
      <c r="C200" s="77" t="s">
        <v>479</v>
      </c>
      <c r="D200" s="24"/>
      <c r="E200" s="25"/>
      <c r="F200" s="25"/>
      <c r="G200" s="28"/>
      <c r="H200" s="28"/>
      <c r="I200" s="28"/>
      <c r="J200" s="28"/>
      <c r="K200" s="29"/>
      <c r="L200" s="23"/>
    </row>
    <row r="201" spans="1:12" ht="23.25" customHeight="1">
      <c r="A201" s="22"/>
      <c r="B201" s="64" t="s">
        <v>729</v>
      </c>
      <c r="C201" s="77" t="s">
        <v>480</v>
      </c>
      <c r="D201" s="24" t="s">
        <v>431</v>
      </c>
      <c r="E201" s="25">
        <v>56000</v>
      </c>
      <c r="F201" s="25">
        <v>56000</v>
      </c>
      <c r="G201" s="28">
        <v>7.14</v>
      </c>
      <c r="H201" s="28">
        <v>7.14</v>
      </c>
      <c r="I201" s="28">
        <v>4000000</v>
      </c>
      <c r="J201" s="28">
        <v>4000000</v>
      </c>
      <c r="K201" s="380" t="s">
        <v>512</v>
      </c>
      <c r="L201" s="26" t="s">
        <v>512</v>
      </c>
    </row>
    <row r="202" spans="1:12" ht="23.25" customHeight="1">
      <c r="A202" s="22">
        <v>95</v>
      </c>
      <c r="B202" s="76" t="s">
        <v>481</v>
      </c>
      <c r="C202" s="80"/>
      <c r="D202" s="24"/>
      <c r="E202" s="25"/>
      <c r="F202" s="25"/>
      <c r="G202" s="28"/>
      <c r="H202" s="28"/>
      <c r="I202" s="28"/>
      <c r="J202" s="28"/>
      <c r="K202" s="29"/>
      <c r="L202" s="23"/>
    </row>
    <row r="203" spans="1:12" ht="23.25" customHeight="1">
      <c r="A203" s="22"/>
      <c r="B203" s="64" t="s">
        <v>483</v>
      </c>
      <c r="C203" s="80" t="s">
        <v>482</v>
      </c>
      <c r="D203" s="24" t="s">
        <v>667</v>
      </c>
      <c r="E203" s="25">
        <v>187500</v>
      </c>
      <c r="F203" s="25">
        <v>187500</v>
      </c>
      <c r="G203" s="28">
        <v>15</v>
      </c>
      <c r="H203" s="28">
        <v>15</v>
      </c>
      <c r="I203" s="28">
        <v>34220230.95</v>
      </c>
      <c r="J203" s="28">
        <v>34220230.95</v>
      </c>
      <c r="K203" s="380" t="s">
        <v>512</v>
      </c>
      <c r="L203" s="26" t="s">
        <v>512</v>
      </c>
    </row>
    <row r="204" spans="1:12" ht="23.25" customHeight="1">
      <c r="A204" s="22">
        <v>96</v>
      </c>
      <c r="B204" s="76" t="s">
        <v>840</v>
      </c>
      <c r="C204" s="80" t="s">
        <v>81</v>
      </c>
      <c r="D204" s="24"/>
      <c r="E204" s="25"/>
      <c r="F204" s="25"/>
      <c r="G204" s="28"/>
      <c r="H204" s="28"/>
      <c r="I204" s="28"/>
      <c r="J204" s="28"/>
      <c r="K204" s="29"/>
      <c r="L204" s="23"/>
    </row>
    <row r="205" spans="1:12" ht="23.25" customHeight="1">
      <c r="A205" s="22"/>
      <c r="B205" s="64" t="s">
        <v>67</v>
      </c>
      <c r="C205" s="80" t="s">
        <v>450</v>
      </c>
      <c r="D205" s="24" t="s">
        <v>431</v>
      </c>
      <c r="E205" s="25">
        <v>10000</v>
      </c>
      <c r="F205" s="25">
        <v>10000</v>
      </c>
      <c r="G205" s="28">
        <v>15</v>
      </c>
      <c r="H205" s="28">
        <v>15</v>
      </c>
      <c r="I205" s="28">
        <v>6927000</v>
      </c>
      <c r="J205" s="28">
        <v>6927000</v>
      </c>
      <c r="K205" s="380">
        <v>1350000</v>
      </c>
      <c r="L205" s="23">
        <v>1350000</v>
      </c>
    </row>
    <row r="206" spans="1:12" ht="23.25" customHeight="1">
      <c r="A206" s="22">
        <v>97</v>
      </c>
      <c r="B206" s="78" t="s">
        <v>899</v>
      </c>
      <c r="C206" s="80" t="s">
        <v>82</v>
      </c>
      <c r="D206" s="24" t="s">
        <v>667</v>
      </c>
      <c r="E206" s="25">
        <v>100000</v>
      </c>
      <c r="F206" s="25">
        <v>100000</v>
      </c>
      <c r="G206" s="28">
        <v>3.5</v>
      </c>
      <c r="H206" s="28">
        <v>3.5</v>
      </c>
      <c r="I206" s="28">
        <v>3500000</v>
      </c>
      <c r="J206" s="28">
        <v>3500000</v>
      </c>
      <c r="K206" s="380" t="s">
        <v>512</v>
      </c>
      <c r="L206" s="380" t="s">
        <v>512</v>
      </c>
    </row>
    <row r="207" spans="1:12" ht="23.25" customHeight="1">
      <c r="A207" s="24"/>
      <c r="B207" s="51" t="s">
        <v>770</v>
      </c>
      <c r="D207" s="24"/>
      <c r="E207" s="24"/>
      <c r="F207" s="24"/>
      <c r="I207" s="395">
        <f>SUM(I32:I206)</f>
        <v>1249715356.81</v>
      </c>
      <c r="J207" s="395">
        <f>SUM(J32:J206)</f>
        <v>1256465356.81</v>
      </c>
      <c r="K207" s="395">
        <f>SUM(K32:K206)</f>
        <v>78996787.2</v>
      </c>
      <c r="L207" s="395">
        <f>SUM(L32:L206)</f>
        <v>223623468.01000002</v>
      </c>
    </row>
    <row r="208" spans="1:12" ht="23.25" customHeight="1">
      <c r="A208" s="24"/>
      <c r="B208" s="32" t="s">
        <v>805</v>
      </c>
      <c r="D208" s="24"/>
      <c r="E208" s="24"/>
      <c r="F208" s="24"/>
      <c r="I208" s="32">
        <f>-10252202.5+5752202.5</f>
        <v>-4500000</v>
      </c>
      <c r="J208" s="32">
        <f>-10252202.5+5752202.5</f>
        <v>-4500000</v>
      </c>
      <c r="K208" s="228" t="s">
        <v>665</v>
      </c>
      <c r="L208" s="228" t="s">
        <v>665</v>
      </c>
    </row>
    <row r="209" spans="2:12" ht="23.25" customHeight="1">
      <c r="B209" s="32" t="s">
        <v>771</v>
      </c>
      <c r="D209" s="24"/>
      <c r="E209" s="24"/>
      <c r="F209" s="24"/>
      <c r="I209" s="17">
        <f>-215114341.75-24532709.59+66816.34+2091710+-2962500+-943438.76+801080.19+-118436978.74-3626157.27+-14638916.79</f>
        <v>-377295436.37</v>
      </c>
      <c r="J209" s="17">
        <f>-215114341.75-24532709.59+66816.34+2091710+-2962500+-943438.76+801080.19+-118436978.74</f>
        <v>-359030362.31</v>
      </c>
      <c r="K209" s="228" t="s">
        <v>665</v>
      </c>
      <c r="L209" s="228" t="s">
        <v>665</v>
      </c>
    </row>
    <row r="210" spans="2:12" ht="23.25" customHeight="1" thickBot="1">
      <c r="B210" s="14" t="s">
        <v>825</v>
      </c>
      <c r="D210" s="24"/>
      <c r="E210" s="24"/>
      <c r="F210" s="24"/>
      <c r="I210" s="52">
        <f>SUM(I207:I209)</f>
        <v>867919920.4399999</v>
      </c>
      <c r="J210" s="52">
        <f>SUM(J207:J209)</f>
        <v>892934994.5</v>
      </c>
      <c r="K210" s="52">
        <f>SUM(K207:K209)</f>
        <v>78996787.2</v>
      </c>
      <c r="L210" s="52">
        <f>SUM(L207:L209)</f>
        <v>223623468.01000002</v>
      </c>
    </row>
    <row r="211" spans="2:12" ht="23.25" customHeight="1" thickBot="1" thickTop="1">
      <c r="B211" s="53" t="s">
        <v>772</v>
      </c>
      <c r="E211" s="19"/>
      <c r="F211" s="19"/>
      <c r="I211" s="54">
        <f>+I30+I210</f>
        <v>2673667271.8</v>
      </c>
      <c r="J211" s="54">
        <f>+J30+J210</f>
        <v>2603379287.2799997</v>
      </c>
      <c r="K211" s="54">
        <f>+K30+K207</f>
        <v>148462253.75</v>
      </c>
      <c r="L211" s="54">
        <f>+L30+L207</f>
        <v>293472744.11</v>
      </c>
    </row>
    <row r="212" spans="2:12" ht="12.75" customHeight="1" thickTop="1">
      <c r="B212" s="53"/>
      <c r="E212" s="19"/>
      <c r="F212" s="19"/>
      <c r="I212" s="55"/>
      <c r="J212" s="55"/>
      <c r="K212" s="55"/>
      <c r="L212" s="55"/>
    </row>
    <row r="213" spans="2:12" s="229" customFormat="1" ht="23.25" customHeight="1">
      <c r="B213" s="230" t="s">
        <v>105</v>
      </c>
      <c r="E213" s="231"/>
      <c r="F213" s="231"/>
      <c r="I213" s="232"/>
      <c r="J213" s="232"/>
      <c r="K213" s="232"/>
      <c r="L213" s="232"/>
    </row>
    <row r="214" spans="2:12" s="229" customFormat="1" ht="23.25" customHeight="1">
      <c r="B214" s="229" t="s">
        <v>95</v>
      </c>
      <c r="E214" s="231"/>
      <c r="F214" s="231"/>
      <c r="I214" s="232"/>
      <c r="J214" s="232"/>
      <c r="K214" s="232"/>
      <c r="L214" s="232"/>
    </row>
    <row r="215" spans="2:12" ht="23.25" customHeight="1">
      <c r="B215" s="53"/>
      <c r="E215" s="19"/>
      <c r="F215" s="19"/>
      <c r="I215" s="55"/>
      <c r="J215" s="55"/>
      <c r="K215" s="55"/>
      <c r="L215" s="55"/>
    </row>
    <row r="216" ht="23.25" customHeight="1">
      <c r="C216" s="14" t="s">
        <v>660</v>
      </c>
    </row>
    <row r="217" spans="3:7" ht="23.25" customHeight="1">
      <c r="C217" s="14" t="s">
        <v>661</v>
      </c>
      <c r="G217" s="14" t="s">
        <v>662</v>
      </c>
    </row>
    <row r="218" spans="3:7" ht="23.25" customHeight="1">
      <c r="C218" s="14" t="s">
        <v>499</v>
      </c>
      <c r="G218" s="14" t="s">
        <v>664</v>
      </c>
    </row>
    <row r="219" spans="3:7" ht="23.25" customHeight="1">
      <c r="C219" s="14" t="s">
        <v>663</v>
      </c>
      <c r="G219" s="14" t="s">
        <v>428</v>
      </c>
    </row>
    <row r="220" ht="23.25" customHeight="1">
      <c r="G220" s="396"/>
    </row>
    <row r="221" s="226" customFormat="1" ht="23.25" customHeight="1"/>
    <row r="222" spans="5:10" s="226" customFormat="1" ht="23.25" customHeight="1">
      <c r="E222" s="227"/>
      <c r="F222" s="227"/>
      <c r="H222" s="38"/>
      <c r="I222" s="38"/>
      <c r="J222" s="38"/>
    </row>
    <row r="223" ht="25.5" customHeight="1">
      <c r="A223" s="24"/>
    </row>
    <row r="224" spans="1:11" ht="25.5" customHeight="1">
      <c r="A224" s="24"/>
      <c r="C224" s="226" t="s">
        <v>818</v>
      </c>
      <c r="D224" s="226"/>
      <c r="E224" s="227"/>
      <c r="F224" s="227"/>
      <c r="G224" s="226"/>
      <c r="H224" s="38"/>
      <c r="I224" s="38"/>
      <c r="J224" s="38"/>
      <c r="K224" s="226"/>
    </row>
    <row r="225" ht="25.5" customHeight="1">
      <c r="A225" s="24"/>
    </row>
    <row r="226" ht="25.5" customHeight="1">
      <c r="A226" s="24"/>
    </row>
    <row r="227" ht="25.5" customHeight="1">
      <c r="A227" s="24"/>
    </row>
    <row r="228" ht="25.5" customHeight="1">
      <c r="A228" s="24"/>
    </row>
    <row r="229" ht="25.5" customHeight="1">
      <c r="A229" s="24"/>
    </row>
    <row r="230" ht="25.5" customHeight="1">
      <c r="A230" s="24"/>
    </row>
    <row r="231" ht="25.5" customHeight="1">
      <c r="A231" s="24"/>
    </row>
    <row r="232" ht="25.5" customHeight="1">
      <c r="A232" s="24"/>
    </row>
    <row r="233" ht="25.5" customHeight="1">
      <c r="A233" s="24"/>
    </row>
    <row r="234" ht="25.5" customHeight="1">
      <c r="A234" s="24"/>
    </row>
    <row r="235" ht="25.5" customHeight="1">
      <c r="A235" s="24"/>
    </row>
    <row r="236" ht="25.5" customHeight="1">
      <c r="A236" s="24"/>
    </row>
    <row r="237" ht="25.5" customHeight="1">
      <c r="A237" s="24"/>
    </row>
    <row r="238" ht="25.5" customHeight="1">
      <c r="A238" s="24"/>
    </row>
    <row r="239" ht="25.5" customHeight="1">
      <c r="A239" s="24"/>
    </row>
    <row r="240" ht="25.5" customHeight="1">
      <c r="A240" s="24"/>
    </row>
    <row r="241" ht="25.5" customHeight="1">
      <c r="A241" s="24"/>
    </row>
    <row r="242" ht="25.5" customHeight="1">
      <c r="A242" s="24"/>
    </row>
    <row r="243" ht="25.5" customHeight="1">
      <c r="A243" s="24"/>
    </row>
    <row r="244" ht="25.5" customHeight="1">
      <c r="A244" s="24"/>
    </row>
    <row r="245" ht="25.5" customHeight="1">
      <c r="A245" s="24"/>
    </row>
    <row r="246" ht="25.5" customHeight="1">
      <c r="A246" s="24"/>
    </row>
    <row r="247" ht="25.5" customHeight="1">
      <c r="A247" s="24"/>
    </row>
    <row r="248" ht="25.5" customHeight="1">
      <c r="A248" s="24"/>
    </row>
    <row r="249" ht="25.5" customHeight="1">
      <c r="A249" s="24"/>
    </row>
    <row r="250" ht="25.5" customHeight="1">
      <c r="A250" s="24"/>
    </row>
    <row r="251" ht="25.5" customHeight="1">
      <c r="A251" s="24"/>
    </row>
    <row r="252" ht="25.5" customHeight="1">
      <c r="A252" s="24"/>
    </row>
    <row r="253" ht="25.5" customHeight="1">
      <c r="A253" s="24"/>
    </row>
    <row r="254" ht="25.5" customHeight="1">
      <c r="A254" s="24"/>
    </row>
    <row r="255" ht="25.5" customHeight="1">
      <c r="A255" s="24"/>
    </row>
    <row r="256" ht="25.5" customHeight="1">
      <c r="A256" s="24"/>
    </row>
    <row r="257" ht="25.5" customHeight="1">
      <c r="A257" s="24"/>
    </row>
    <row r="258" ht="25.5" customHeight="1">
      <c r="A258" s="24"/>
    </row>
    <row r="259" ht="25.5" customHeight="1">
      <c r="A259" s="24"/>
    </row>
    <row r="260" ht="25.5" customHeight="1">
      <c r="A260" s="24"/>
    </row>
    <row r="261" ht="25.5" customHeight="1">
      <c r="A261" s="24"/>
    </row>
    <row r="262" ht="25.5" customHeight="1">
      <c r="A262" s="24"/>
    </row>
    <row r="263" ht="25.5" customHeight="1">
      <c r="A263" s="24"/>
    </row>
    <row r="264" ht="25.5" customHeight="1">
      <c r="A264" s="24"/>
    </row>
    <row r="265" ht="25.5" customHeight="1">
      <c r="A265" s="24"/>
    </row>
    <row r="266" ht="25.5" customHeight="1">
      <c r="A266" s="24"/>
    </row>
    <row r="267" ht="25.5" customHeight="1">
      <c r="A267" s="24"/>
    </row>
    <row r="268" ht="25.5" customHeight="1">
      <c r="A268" s="24"/>
    </row>
    <row r="269" ht="25.5" customHeight="1">
      <c r="A269" s="24"/>
    </row>
    <row r="270" ht="25.5" customHeight="1">
      <c r="A270" s="24"/>
    </row>
    <row r="271" ht="25.5" customHeight="1">
      <c r="A271" s="24"/>
    </row>
    <row r="272" ht="25.5" customHeight="1">
      <c r="A272" s="24"/>
    </row>
    <row r="273" ht="25.5" customHeight="1">
      <c r="A273" s="24"/>
    </row>
    <row r="274" ht="25.5" customHeight="1">
      <c r="A274" s="24"/>
    </row>
    <row r="275" ht="25.5" customHeight="1">
      <c r="A275" s="24"/>
    </row>
    <row r="276" ht="25.5" customHeight="1">
      <c r="A276" s="24"/>
    </row>
    <row r="277" ht="25.5" customHeight="1">
      <c r="A277" s="24"/>
    </row>
    <row r="278" ht="25.5" customHeight="1">
      <c r="A278" s="24"/>
    </row>
    <row r="279" ht="25.5" customHeight="1">
      <c r="A279" s="24"/>
    </row>
    <row r="280" ht="25.5" customHeight="1">
      <c r="A280" s="24"/>
    </row>
    <row r="281" ht="25.5" customHeight="1">
      <c r="A281" s="24"/>
    </row>
    <row r="282" ht="25.5" customHeight="1">
      <c r="A282" s="24"/>
    </row>
    <row r="283" ht="25.5" customHeight="1">
      <c r="A283" s="24"/>
    </row>
    <row r="284" ht="25.5" customHeight="1">
      <c r="A284" s="24"/>
    </row>
    <row r="285" ht="25.5" customHeight="1">
      <c r="A285" s="24"/>
    </row>
    <row r="286" ht="25.5" customHeight="1">
      <c r="A286" s="24"/>
    </row>
    <row r="287" ht="25.5" customHeight="1">
      <c r="A287" s="24"/>
    </row>
    <row r="288" ht="25.5" customHeight="1">
      <c r="A288" s="24"/>
    </row>
    <row r="289" ht="25.5" customHeight="1">
      <c r="A289" s="24"/>
    </row>
    <row r="290" ht="25.5" customHeight="1">
      <c r="A290" s="24"/>
    </row>
    <row r="291" ht="25.5" customHeight="1">
      <c r="A291" s="24"/>
    </row>
    <row r="292" ht="25.5" customHeight="1">
      <c r="A292" s="24"/>
    </row>
    <row r="293" ht="25.5" customHeight="1">
      <c r="A293" s="24"/>
    </row>
    <row r="294" ht="25.5" customHeight="1">
      <c r="A294" s="24"/>
    </row>
    <row r="295" ht="25.5" customHeight="1">
      <c r="A295" s="24"/>
    </row>
    <row r="296" ht="25.5" customHeight="1">
      <c r="A296" s="24"/>
    </row>
    <row r="297" ht="25.5" customHeight="1">
      <c r="A297" s="24"/>
    </row>
    <row r="298" ht="25.5" customHeight="1">
      <c r="A298" s="24"/>
    </row>
    <row r="299" ht="25.5" customHeight="1">
      <c r="A299" s="24"/>
    </row>
    <row r="300" ht="25.5" customHeight="1">
      <c r="A300" s="24"/>
    </row>
    <row r="301" ht="25.5" customHeight="1">
      <c r="A301" s="24"/>
    </row>
    <row r="302" ht="25.5" customHeight="1">
      <c r="A302" s="24"/>
    </row>
    <row r="303" ht="25.5" customHeight="1">
      <c r="A303" s="24"/>
    </row>
    <row r="304" ht="25.5" customHeight="1">
      <c r="A304" s="24"/>
    </row>
    <row r="305" ht="25.5" customHeight="1">
      <c r="A305" s="24"/>
    </row>
    <row r="306" ht="25.5" customHeight="1">
      <c r="A306" s="24"/>
    </row>
    <row r="307" ht="25.5" customHeight="1">
      <c r="A307" s="24"/>
    </row>
    <row r="308" ht="25.5" customHeight="1">
      <c r="A308" s="24"/>
    </row>
    <row r="309" ht="25.5" customHeight="1">
      <c r="A309" s="24"/>
    </row>
    <row r="310" ht="25.5" customHeight="1">
      <c r="A310" s="24"/>
    </row>
    <row r="311" ht="25.5" customHeight="1">
      <c r="A311" s="24"/>
    </row>
    <row r="312" ht="25.5" customHeight="1">
      <c r="A312" s="24"/>
    </row>
    <row r="313" ht="25.5" customHeight="1">
      <c r="A313" s="24"/>
    </row>
    <row r="314" ht="25.5" customHeight="1">
      <c r="A314" s="24"/>
    </row>
    <row r="315" ht="25.5" customHeight="1">
      <c r="A315" s="24"/>
    </row>
    <row r="316" ht="25.5" customHeight="1">
      <c r="A316" s="24"/>
    </row>
    <row r="317" ht="25.5" customHeight="1">
      <c r="A317" s="24"/>
    </row>
    <row r="318" ht="25.5" customHeight="1">
      <c r="A318" s="24"/>
    </row>
    <row r="319" ht="25.5" customHeight="1">
      <c r="A319" s="24"/>
    </row>
    <row r="320" ht="25.5" customHeight="1">
      <c r="A320" s="24"/>
    </row>
    <row r="321" ht="25.5" customHeight="1">
      <c r="A321" s="24"/>
    </row>
    <row r="322" ht="25.5" customHeight="1">
      <c r="A322" s="24"/>
    </row>
    <row r="323" ht="25.5" customHeight="1">
      <c r="A323" s="24"/>
    </row>
    <row r="324" ht="25.5" customHeight="1">
      <c r="A324" s="24"/>
    </row>
    <row r="325" ht="25.5" customHeight="1">
      <c r="A325" s="24"/>
    </row>
    <row r="326" ht="25.5" customHeight="1">
      <c r="A326" s="24"/>
    </row>
    <row r="327" ht="25.5" customHeight="1">
      <c r="A327" s="24"/>
    </row>
    <row r="328" ht="25.5" customHeight="1">
      <c r="A328" s="24"/>
    </row>
    <row r="329" ht="25.5" customHeight="1">
      <c r="A329" s="24"/>
    </row>
    <row r="330" ht="25.5" customHeight="1">
      <c r="A330" s="24"/>
    </row>
    <row r="331" ht="25.5" customHeight="1">
      <c r="A331" s="24"/>
    </row>
    <row r="332" ht="25.5" customHeight="1">
      <c r="A332" s="24"/>
    </row>
    <row r="333" ht="25.5" customHeight="1">
      <c r="A333" s="24"/>
    </row>
    <row r="334" ht="25.5" customHeight="1">
      <c r="A334" s="24"/>
    </row>
    <row r="335" ht="25.5" customHeight="1">
      <c r="A335" s="24"/>
    </row>
    <row r="336" ht="25.5" customHeight="1">
      <c r="A336" s="24"/>
    </row>
    <row r="337" ht="25.5" customHeight="1">
      <c r="A337" s="24"/>
    </row>
    <row r="338" ht="25.5" customHeight="1">
      <c r="A338" s="24"/>
    </row>
    <row r="339" ht="25.5" customHeight="1">
      <c r="A339" s="24"/>
    </row>
    <row r="340" ht="25.5" customHeight="1">
      <c r="A340" s="24"/>
    </row>
    <row r="341" ht="25.5" customHeight="1">
      <c r="A341" s="24"/>
    </row>
    <row r="342" ht="25.5" customHeight="1">
      <c r="A342" s="24"/>
    </row>
    <row r="343" ht="25.5" customHeight="1">
      <c r="A343" s="24"/>
    </row>
    <row r="344" ht="25.5" customHeight="1">
      <c r="A344" s="24"/>
    </row>
    <row r="345" ht="25.5" customHeight="1">
      <c r="A345" s="24"/>
    </row>
    <row r="346" ht="25.5" customHeight="1">
      <c r="A346" s="24"/>
    </row>
    <row r="347" ht="25.5" customHeight="1">
      <c r="A347" s="24"/>
    </row>
    <row r="348" ht="25.5" customHeight="1">
      <c r="A348" s="24"/>
    </row>
    <row r="349" ht="25.5" customHeight="1">
      <c r="A349" s="24"/>
    </row>
    <row r="350" ht="25.5" customHeight="1">
      <c r="A350" s="24"/>
    </row>
    <row r="351" ht="25.5" customHeight="1">
      <c r="A351" s="24"/>
    </row>
    <row r="352" ht="25.5" customHeight="1">
      <c r="A352" s="24"/>
    </row>
    <row r="353" ht="25.5" customHeight="1">
      <c r="A353" s="24"/>
    </row>
    <row r="354" ht="25.5" customHeight="1">
      <c r="A354" s="24"/>
    </row>
    <row r="355" ht="25.5" customHeight="1">
      <c r="A355" s="24"/>
    </row>
    <row r="356" ht="25.5" customHeight="1">
      <c r="A356" s="24"/>
    </row>
    <row r="357" ht="25.5" customHeight="1">
      <c r="A357" s="24"/>
    </row>
    <row r="358" ht="25.5" customHeight="1">
      <c r="A358" s="24"/>
    </row>
    <row r="359" ht="25.5" customHeight="1">
      <c r="A359" s="24"/>
    </row>
    <row r="360" ht="25.5" customHeight="1">
      <c r="A360" s="24"/>
    </row>
    <row r="361" ht="25.5" customHeight="1">
      <c r="A361" s="24"/>
    </row>
    <row r="362" ht="25.5" customHeight="1">
      <c r="A362" s="24"/>
    </row>
    <row r="363" ht="25.5" customHeight="1">
      <c r="A363" s="24"/>
    </row>
    <row r="364" ht="25.5" customHeight="1">
      <c r="A364" s="24"/>
    </row>
    <row r="365" ht="25.5" customHeight="1">
      <c r="A365" s="24"/>
    </row>
    <row r="366" ht="25.5" customHeight="1">
      <c r="A366" s="24"/>
    </row>
    <row r="367" ht="25.5" customHeight="1">
      <c r="A367" s="24"/>
    </row>
    <row r="368" ht="25.5" customHeight="1">
      <c r="A368" s="24"/>
    </row>
    <row r="369" ht="25.5" customHeight="1">
      <c r="A369" s="24"/>
    </row>
    <row r="370" ht="25.5" customHeight="1">
      <c r="A370" s="24"/>
    </row>
    <row r="371" ht="25.5" customHeight="1">
      <c r="A371" s="24"/>
    </row>
    <row r="372" ht="25.5" customHeight="1">
      <c r="A372" s="24"/>
    </row>
    <row r="373" ht="25.5" customHeight="1">
      <c r="A373" s="24"/>
    </row>
    <row r="374" ht="25.5" customHeight="1">
      <c r="A374" s="24"/>
    </row>
    <row r="375" ht="25.5" customHeight="1">
      <c r="A375" s="24"/>
    </row>
    <row r="376" ht="25.5" customHeight="1">
      <c r="A376" s="24"/>
    </row>
    <row r="377" ht="25.5" customHeight="1">
      <c r="A377" s="24"/>
    </row>
    <row r="378" ht="25.5" customHeight="1">
      <c r="A378" s="24"/>
    </row>
    <row r="379" ht="25.5" customHeight="1">
      <c r="A379" s="24"/>
    </row>
    <row r="380" ht="25.5" customHeight="1">
      <c r="A380" s="24"/>
    </row>
    <row r="381" ht="25.5" customHeight="1">
      <c r="A381" s="24"/>
    </row>
    <row r="382" ht="25.5" customHeight="1">
      <c r="A382" s="24"/>
    </row>
    <row r="383" ht="25.5" customHeight="1">
      <c r="A383" s="24"/>
    </row>
    <row r="384" ht="25.5" customHeight="1">
      <c r="A384" s="24"/>
    </row>
    <row r="385" ht="25.5" customHeight="1">
      <c r="A385" s="24"/>
    </row>
    <row r="386" ht="25.5" customHeight="1">
      <c r="A386" s="24"/>
    </row>
    <row r="387" ht="25.5" customHeight="1">
      <c r="A387" s="24"/>
    </row>
    <row r="388" ht="25.5" customHeight="1">
      <c r="A388" s="24"/>
    </row>
    <row r="389" ht="25.5" customHeight="1">
      <c r="A389" s="24"/>
    </row>
    <row r="390" ht="25.5" customHeight="1">
      <c r="A390" s="24"/>
    </row>
    <row r="391" ht="25.5" customHeight="1">
      <c r="A391" s="24"/>
    </row>
    <row r="392" ht="25.5" customHeight="1">
      <c r="A392" s="24"/>
    </row>
    <row r="393" ht="25.5" customHeight="1">
      <c r="A393" s="24"/>
    </row>
    <row r="394" ht="25.5" customHeight="1">
      <c r="A394" s="24"/>
    </row>
    <row r="395" ht="25.5" customHeight="1">
      <c r="A395" s="24"/>
    </row>
    <row r="396" ht="25.5" customHeight="1">
      <c r="A396" s="24"/>
    </row>
    <row r="397" ht="25.5" customHeight="1">
      <c r="A397" s="24"/>
    </row>
    <row r="398" ht="25.5" customHeight="1">
      <c r="A398" s="24"/>
    </row>
    <row r="399" ht="25.5" customHeight="1">
      <c r="A399" s="24"/>
    </row>
    <row r="400" ht="25.5" customHeight="1">
      <c r="A400" s="24"/>
    </row>
    <row r="401" ht="25.5" customHeight="1">
      <c r="A401" s="24"/>
    </row>
    <row r="402" ht="25.5" customHeight="1">
      <c r="A402" s="24"/>
    </row>
    <row r="403" ht="25.5" customHeight="1">
      <c r="A403" s="24"/>
    </row>
    <row r="404" ht="25.5" customHeight="1">
      <c r="A404" s="24"/>
    </row>
    <row r="405" ht="25.5" customHeight="1">
      <c r="A405" s="24"/>
    </row>
    <row r="406" ht="25.5" customHeight="1">
      <c r="A406" s="24"/>
    </row>
    <row r="407" ht="25.5" customHeight="1">
      <c r="A407" s="24"/>
    </row>
    <row r="408" ht="25.5" customHeight="1">
      <c r="A408" s="24"/>
    </row>
    <row r="409" ht="25.5" customHeight="1">
      <c r="A409" s="24"/>
    </row>
    <row r="410" ht="25.5" customHeight="1">
      <c r="A410" s="24"/>
    </row>
    <row r="411" ht="25.5" customHeight="1">
      <c r="A411" s="24"/>
    </row>
  </sheetData>
  <sheetProtection/>
  <mergeCells count="43">
    <mergeCell ref="E5:F5"/>
    <mergeCell ref="G5:H5"/>
    <mergeCell ref="I5:J5"/>
    <mergeCell ref="K5:L5"/>
    <mergeCell ref="E6:F6"/>
    <mergeCell ref="G6:H6"/>
    <mergeCell ref="I6:J6"/>
    <mergeCell ref="K6:L6"/>
    <mergeCell ref="A43:L43"/>
    <mergeCell ref="E46:F46"/>
    <mergeCell ref="G46:H46"/>
    <mergeCell ref="I46:J46"/>
    <mergeCell ref="K46:L46"/>
    <mergeCell ref="E47:F47"/>
    <mergeCell ref="G47:H47"/>
    <mergeCell ref="I47:J47"/>
    <mergeCell ref="K47:L47"/>
    <mergeCell ref="A88:L88"/>
    <mergeCell ref="E91:F91"/>
    <mergeCell ref="G91:H91"/>
    <mergeCell ref="I91:J91"/>
    <mergeCell ref="K91:L91"/>
    <mergeCell ref="E92:F92"/>
    <mergeCell ref="G92:H92"/>
    <mergeCell ref="I92:J92"/>
    <mergeCell ref="K92:L92"/>
    <mergeCell ref="E137:F137"/>
    <mergeCell ref="G137:H137"/>
    <mergeCell ref="I137:J137"/>
    <mergeCell ref="K137:L137"/>
    <mergeCell ref="E138:F138"/>
    <mergeCell ref="G138:H138"/>
    <mergeCell ref="I138:J138"/>
    <mergeCell ref="K138:L138"/>
    <mergeCell ref="A181:L181"/>
    <mergeCell ref="E184:F184"/>
    <mergeCell ref="G184:H184"/>
    <mergeCell ref="I184:J184"/>
    <mergeCell ref="K184:L184"/>
    <mergeCell ref="E185:F185"/>
    <mergeCell ref="G185:H185"/>
    <mergeCell ref="I185:J185"/>
    <mergeCell ref="K185:L185"/>
  </mergeCells>
  <printOptions/>
  <pageMargins left="0.44" right="0" top="0.5905511811023623" bottom="0.3937007874015748" header="0.11811023622047245" footer="0.1181102362204724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8"/>
  <sheetViews>
    <sheetView zoomScaleSheetLayoutView="100" zoomScalePageLayoutView="0" workbookViewId="0" topLeftCell="A63">
      <selection activeCell="L79" sqref="L79"/>
    </sheetView>
  </sheetViews>
  <sheetFormatPr defaultColWidth="9.140625" defaultRowHeight="24" customHeight="1"/>
  <cols>
    <col min="1" max="1" width="4.00390625" style="57" customWidth="1"/>
    <col min="2" max="2" width="27.421875" style="57" customWidth="1"/>
    <col min="3" max="3" width="11.421875" style="57" hidden="1" customWidth="1"/>
    <col min="4" max="4" width="13.140625" style="57" hidden="1" customWidth="1"/>
    <col min="5" max="6" width="9.57421875" style="57" customWidth="1"/>
    <col min="7" max="8" width="9.00390625" style="57" customWidth="1"/>
    <col min="9" max="10" width="12.8515625" style="57" customWidth="1"/>
    <col min="11" max="12" width="11.57421875" style="57" customWidth="1"/>
    <col min="13" max="13" width="0.5625" style="57" customWidth="1"/>
    <col min="14" max="14" width="1.57421875" style="57" customWidth="1"/>
    <col min="15" max="16384" width="9.140625" style="57" customWidth="1"/>
  </cols>
  <sheetData>
    <row r="1" spans="1:12" s="14" customFormat="1" ht="24" customHeight="1">
      <c r="A1" s="566" t="s">
        <v>51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spans="1:12" s="14" customFormat="1" ht="24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ht="24" customHeight="1">
      <c r="A3" s="58" t="s">
        <v>27</v>
      </c>
    </row>
    <row r="4" ht="24" customHeight="1">
      <c r="A4" s="58" t="s">
        <v>28</v>
      </c>
    </row>
    <row r="5" spans="1:12" ht="24" customHeight="1">
      <c r="A5" s="59"/>
      <c r="B5" s="60" t="s">
        <v>498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62" customFormat="1" ht="24" customHeight="1">
      <c r="A6" s="61" t="s">
        <v>523</v>
      </c>
      <c r="B6" s="61" t="s">
        <v>674</v>
      </c>
      <c r="C6" s="61" t="s">
        <v>591</v>
      </c>
      <c r="D6" s="61" t="s">
        <v>520</v>
      </c>
      <c r="E6" s="571" t="s">
        <v>526</v>
      </c>
      <c r="F6" s="571"/>
      <c r="G6" s="571" t="s">
        <v>675</v>
      </c>
      <c r="H6" s="571"/>
      <c r="I6" s="571" t="s">
        <v>527</v>
      </c>
      <c r="J6" s="571"/>
      <c r="K6" s="571" t="s">
        <v>528</v>
      </c>
      <c r="L6" s="571"/>
    </row>
    <row r="7" spans="1:12" s="62" customFormat="1" ht="24" customHeight="1">
      <c r="A7" s="61" t="s">
        <v>676</v>
      </c>
      <c r="C7" s="61" t="s">
        <v>677</v>
      </c>
      <c r="D7" s="61" t="s">
        <v>521</v>
      </c>
      <c r="E7" s="569" t="s">
        <v>529</v>
      </c>
      <c r="F7" s="569"/>
      <c r="G7" s="569" t="s">
        <v>678</v>
      </c>
      <c r="H7" s="569"/>
      <c r="I7" s="570" t="s">
        <v>530</v>
      </c>
      <c r="J7" s="570"/>
      <c r="K7" s="570" t="s">
        <v>530</v>
      </c>
      <c r="L7" s="570"/>
    </row>
    <row r="8" spans="1:12" s="15" customFormat="1" ht="24" customHeight="1">
      <c r="A8" s="19"/>
      <c r="C8" s="19"/>
      <c r="D8" s="19"/>
      <c r="E8" s="475" t="s">
        <v>104</v>
      </c>
      <c r="F8" s="476" t="s">
        <v>337</v>
      </c>
      <c r="G8" s="475" t="s">
        <v>104</v>
      </c>
      <c r="H8" s="476" t="s">
        <v>337</v>
      </c>
      <c r="I8" s="475" t="s">
        <v>104</v>
      </c>
      <c r="J8" s="476" t="s">
        <v>337</v>
      </c>
      <c r="K8" s="475" t="s">
        <v>104</v>
      </c>
      <c r="L8" s="476" t="s">
        <v>337</v>
      </c>
    </row>
    <row r="9" spans="1:12" s="14" customFormat="1" ht="24" customHeight="1">
      <c r="A9" s="16"/>
      <c r="B9" s="16"/>
      <c r="C9" s="20"/>
      <c r="D9" s="20"/>
      <c r="E9" s="477" t="s">
        <v>73</v>
      </c>
      <c r="F9" s="477" t="s">
        <v>10</v>
      </c>
      <c r="G9" s="477" t="s">
        <v>73</v>
      </c>
      <c r="H9" s="477" t="s">
        <v>10</v>
      </c>
      <c r="I9" s="477" t="s">
        <v>73</v>
      </c>
      <c r="J9" s="477" t="s">
        <v>10</v>
      </c>
      <c r="K9" s="477" t="s">
        <v>73</v>
      </c>
      <c r="L9" s="477" t="s">
        <v>10</v>
      </c>
    </row>
    <row r="10" spans="1:12" ht="24" customHeight="1">
      <c r="A10" s="63">
        <v>1</v>
      </c>
      <c r="B10" s="64" t="s">
        <v>291</v>
      </c>
      <c r="C10" s="65" t="s">
        <v>786</v>
      </c>
      <c r="D10" s="70"/>
      <c r="E10" s="66">
        <v>60000</v>
      </c>
      <c r="F10" s="66">
        <v>60000</v>
      </c>
      <c r="G10" s="67">
        <v>0.5</v>
      </c>
      <c r="H10" s="67">
        <v>0.5</v>
      </c>
      <c r="I10" s="68">
        <v>265320</v>
      </c>
      <c r="J10" s="68">
        <v>265320</v>
      </c>
      <c r="K10" s="68">
        <v>45000</v>
      </c>
      <c r="L10" s="68">
        <v>60000</v>
      </c>
    </row>
    <row r="11" spans="1:12" ht="24" customHeight="1">
      <c r="A11" s="63">
        <v>2</v>
      </c>
      <c r="B11" s="64" t="s">
        <v>787</v>
      </c>
      <c r="C11" s="71" t="s">
        <v>788</v>
      </c>
      <c r="D11" s="70"/>
      <c r="E11" s="66">
        <v>3000000</v>
      </c>
      <c r="F11" s="66">
        <v>3000000</v>
      </c>
      <c r="G11" s="67">
        <v>0.3</v>
      </c>
      <c r="H11" s="67">
        <v>0.3</v>
      </c>
      <c r="I11" s="68">
        <v>16727150</v>
      </c>
      <c r="J11" s="68">
        <v>16727150</v>
      </c>
      <c r="K11" s="68">
        <v>1368585</v>
      </c>
      <c r="L11" s="68">
        <v>912390</v>
      </c>
    </row>
    <row r="12" spans="1:12" ht="24" customHeight="1">
      <c r="A12" s="63">
        <v>3</v>
      </c>
      <c r="B12" s="64" t="s">
        <v>789</v>
      </c>
      <c r="C12" s="65" t="s">
        <v>790</v>
      </c>
      <c r="D12" s="70"/>
      <c r="E12" s="66">
        <v>75000</v>
      </c>
      <c r="F12" s="66">
        <v>75000</v>
      </c>
      <c r="G12" s="67">
        <v>0.03</v>
      </c>
      <c r="H12" s="67">
        <v>0.03</v>
      </c>
      <c r="I12" s="68">
        <v>32940</v>
      </c>
      <c r="J12" s="68">
        <v>32940</v>
      </c>
      <c r="K12" s="68">
        <v>32400</v>
      </c>
      <c r="L12" s="68">
        <v>5400</v>
      </c>
    </row>
    <row r="13" spans="1:12" ht="24" customHeight="1">
      <c r="A13" s="63">
        <v>4</v>
      </c>
      <c r="B13" s="57" t="s">
        <v>792</v>
      </c>
      <c r="C13" s="65" t="s">
        <v>793</v>
      </c>
      <c r="D13" s="70"/>
      <c r="E13" s="66">
        <v>1647740</v>
      </c>
      <c r="F13" s="66">
        <v>1647740</v>
      </c>
      <c r="G13" s="67">
        <v>0.4</v>
      </c>
      <c r="H13" s="67">
        <v>0.4</v>
      </c>
      <c r="I13" s="72">
        <v>8609338.54</v>
      </c>
      <c r="J13" s="72">
        <v>8609338.54</v>
      </c>
      <c r="K13" s="157" t="s">
        <v>665</v>
      </c>
      <c r="L13" s="157" t="s">
        <v>665</v>
      </c>
    </row>
    <row r="14" spans="1:12" ht="24" customHeight="1">
      <c r="A14" s="63"/>
      <c r="B14" s="73" t="s">
        <v>770</v>
      </c>
      <c r="C14" s="65"/>
      <c r="I14" s="68">
        <f>SUM(I10:I13)</f>
        <v>25634748.54</v>
      </c>
      <c r="J14" s="68">
        <f>SUM(J10:J13)</f>
        <v>25634748.54</v>
      </c>
      <c r="K14" s="68">
        <f>SUM(K10:K13)</f>
        <v>1445985</v>
      </c>
      <c r="L14" s="68">
        <f>SUM(L10:L13)</f>
        <v>977790</v>
      </c>
    </row>
    <row r="15" spans="1:12" ht="24" customHeight="1">
      <c r="A15" s="63"/>
      <c r="B15" s="56" t="s">
        <v>85</v>
      </c>
      <c r="I15" s="370">
        <f>264438468.86+33040807.22+88002012.68+63187840.6-450697773.9+2158192+8364083</f>
        <v>8493630.460000098</v>
      </c>
      <c r="J15" s="370">
        <f>264438468.86+33040807.22+88002012.68+63187840.6-450697773.9</f>
        <v>-2028644.5399999022</v>
      </c>
      <c r="K15" s="65" t="s">
        <v>665</v>
      </c>
      <c r="L15" s="65" t="s">
        <v>665</v>
      </c>
    </row>
    <row r="16" spans="1:12" ht="24" customHeight="1" thickBot="1">
      <c r="A16" s="63"/>
      <c r="B16" s="56" t="s">
        <v>794</v>
      </c>
      <c r="I16" s="74">
        <f>SUM(I14:I15)</f>
        <v>34128379.0000001</v>
      </c>
      <c r="J16" s="74">
        <f>SUM(J14:J15)</f>
        <v>23606104.000000097</v>
      </c>
      <c r="K16" s="74">
        <f>SUM(K14:K15)</f>
        <v>1445985</v>
      </c>
      <c r="L16" s="74">
        <f>SUM(L14:L15)</f>
        <v>977790</v>
      </c>
    </row>
    <row r="17" ht="24" customHeight="1" thickTop="1">
      <c r="A17" s="58" t="s">
        <v>327</v>
      </c>
    </row>
    <row r="18" spans="1:2" ht="24" customHeight="1">
      <c r="A18" s="58"/>
      <c r="B18" s="56" t="s">
        <v>498</v>
      </c>
    </row>
    <row r="19" spans="1:12" ht="24" customHeight="1">
      <c r="A19" s="63">
        <v>5</v>
      </c>
      <c r="B19" s="76" t="s">
        <v>801</v>
      </c>
      <c r="C19" s="77" t="s">
        <v>802</v>
      </c>
      <c r="E19" s="66">
        <v>100000</v>
      </c>
      <c r="F19" s="66">
        <v>100000</v>
      </c>
      <c r="G19" s="67">
        <v>15</v>
      </c>
      <c r="H19" s="67">
        <v>15</v>
      </c>
      <c r="I19" s="68">
        <v>15000000</v>
      </c>
      <c r="J19" s="68">
        <v>15000000</v>
      </c>
      <c r="K19" s="65" t="s">
        <v>665</v>
      </c>
      <c r="L19" s="65" t="s">
        <v>665</v>
      </c>
    </row>
    <row r="20" spans="1:12" ht="24" customHeight="1">
      <c r="A20" s="63">
        <v>6</v>
      </c>
      <c r="B20" s="76" t="s">
        <v>359</v>
      </c>
      <c r="C20" s="77" t="s">
        <v>360</v>
      </c>
      <c r="E20" s="66">
        <v>10000</v>
      </c>
      <c r="F20" s="66">
        <v>10000</v>
      </c>
      <c r="G20" s="67">
        <v>10</v>
      </c>
      <c r="H20" s="67">
        <v>10</v>
      </c>
      <c r="I20" s="68">
        <v>1000000</v>
      </c>
      <c r="J20" s="68">
        <v>1000000</v>
      </c>
      <c r="K20" s="65" t="s">
        <v>665</v>
      </c>
      <c r="L20" s="65" t="s">
        <v>665</v>
      </c>
    </row>
    <row r="21" spans="1:3" ht="24" customHeight="1">
      <c r="A21" s="63">
        <v>7</v>
      </c>
      <c r="B21" s="76" t="s">
        <v>364</v>
      </c>
      <c r="C21" s="77" t="s">
        <v>365</v>
      </c>
    </row>
    <row r="22" spans="1:12" ht="24" customHeight="1">
      <c r="A22" s="63"/>
      <c r="B22" s="64" t="s">
        <v>366</v>
      </c>
      <c r="C22" s="77" t="s">
        <v>367</v>
      </c>
      <c r="E22" s="66">
        <v>80000</v>
      </c>
      <c r="F22" s="66">
        <v>80000</v>
      </c>
      <c r="G22" s="67">
        <v>9.75</v>
      </c>
      <c r="H22" s="67">
        <v>9.75</v>
      </c>
      <c r="I22" s="68">
        <v>7800000</v>
      </c>
      <c r="J22" s="68">
        <v>7800000</v>
      </c>
      <c r="K22" s="65" t="s">
        <v>665</v>
      </c>
      <c r="L22" s="65" t="s">
        <v>665</v>
      </c>
    </row>
    <row r="23" spans="1:12" ht="24" customHeight="1">
      <c r="A23" s="63">
        <v>8</v>
      </c>
      <c r="B23" s="76" t="s">
        <v>377</v>
      </c>
      <c r="C23" s="77" t="s">
        <v>378</v>
      </c>
      <c r="E23" s="66">
        <v>40000</v>
      </c>
      <c r="F23" s="66">
        <v>40000</v>
      </c>
      <c r="G23" s="67">
        <v>5.63</v>
      </c>
      <c r="H23" s="67">
        <v>5.63</v>
      </c>
      <c r="I23" s="68">
        <v>3000000</v>
      </c>
      <c r="J23" s="68">
        <v>3000000</v>
      </c>
      <c r="K23" s="65" t="s">
        <v>665</v>
      </c>
      <c r="L23" s="65" t="s">
        <v>665</v>
      </c>
    </row>
    <row r="24" spans="1:12" ht="24" customHeight="1">
      <c r="A24" s="63">
        <v>9</v>
      </c>
      <c r="B24" s="76" t="s">
        <v>380</v>
      </c>
      <c r="C24" s="77" t="s">
        <v>381</v>
      </c>
      <c r="E24" s="66">
        <v>10000</v>
      </c>
      <c r="F24" s="66">
        <v>10000</v>
      </c>
      <c r="G24" s="67">
        <v>3.5</v>
      </c>
      <c r="H24" s="67">
        <v>3.5</v>
      </c>
      <c r="I24" s="68">
        <v>1435000</v>
      </c>
      <c r="J24" s="68">
        <v>1435000</v>
      </c>
      <c r="K24" s="68">
        <v>56000</v>
      </c>
      <c r="L24" s="68">
        <v>42000</v>
      </c>
    </row>
    <row r="25" spans="1:12" ht="24" customHeight="1">
      <c r="A25" s="63">
        <v>10</v>
      </c>
      <c r="B25" s="76" t="s">
        <v>852</v>
      </c>
      <c r="C25" s="77"/>
      <c r="E25" s="66"/>
      <c r="F25" s="66"/>
      <c r="G25" s="67"/>
      <c r="H25" s="67"/>
      <c r="I25" s="68"/>
      <c r="J25" s="68"/>
      <c r="K25" s="65"/>
      <c r="L25" s="65"/>
    </row>
    <row r="26" spans="2:12" ht="24" customHeight="1">
      <c r="B26" s="64" t="s">
        <v>720</v>
      </c>
      <c r="C26" s="77" t="s">
        <v>386</v>
      </c>
      <c r="E26" s="66">
        <v>130000</v>
      </c>
      <c r="F26" s="66">
        <v>130000</v>
      </c>
      <c r="G26" s="67">
        <v>3.85</v>
      </c>
      <c r="H26" s="67">
        <v>3.85</v>
      </c>
      <c r="I26" s="68">
        <v>5000000</v>
      </c>
      <c r="J26" s="68">
        <v>5000000</v>
      </c>
      <c r="K26" s="65" t="s">
        <v>665</v>
      </c>
      <c r="L26" s="65" t="s">
        <v>665</v>
      </c>
    </row>
    <row r="27" spans="1:12" ht="24" customHeight="1">
      <c r="A27" s="63">
        <v>11</v>
      </c>
      <c r="B27" s="76" t="s">
        <v>387</v>
      </c>
      <c r="C27" s="77" t="s">
        <v>388</v>
      </c>
      <c r="E27" s="66">
        <v>20000</v>
      </c>
      <c r="F27" s="66">
        <v>20000</v>
      </c>
      <c r="G27" s="67">
        <v>10</v>
      </c>
      <c r="H27" s="67">
        <v>10</v>
      </c>
      <c r="I27" s="68">
        <v>2000000</v>
      </c>
      <c r="J27" s="68">
        <v>2000000</v>
      </c>
      <c r="K27" s="65" t="s">
        <v>665</v>
      </c>
      <c r="L27" s="65" t="s">
        <v>665</v>
      </c>
    </row>
    <row r="28" spans="1:12" ht="24" customHeight="1">
      <c r="A28" s="63">
        <v>12</v>
      </c>
      <c r="B28" s="76" t="s">
        <v>329</v>
      </c>
      <c r="C28" s="77"/>
      <c r="E28" s="66">
        <v>37000</v>
      </c>
      <c r="F28" s="66">
        <v>37000</v>
      </c>
      <c r="G28" s="379">
        <v>0.004</v>
      </c>
      <c r="H28" s="379">
        <v>0.004</v>
      </c>
      <c r="I28" s="68">
        <f>4062500+12187500</f>
        <v>16250000</v>
      </c>
      <c r="J28" s="68">
        <f>4062500+12187500</f>
        <v>16250000</v>
      </c>
      <c r="K28" s="65" t="s">
        <v>665</v>
      </c>
      <c r="L28" s="65" t="s">
        <v>665</v>
      </c>
    </row>
    <row r="29" spans="1:12" ht="24" customHeight="1">
      <c r="A29" s="63">
        <v>13</v>
      </c>
      <c r="B29" s="76" t="s">
        <v>390</v>
      </c>
      <c r="C29" s="78" t="s">
        <v>391</v>
      </c>
      <c r="E29" s="66">
        <v>780000</v>
      </c>
      <c r="F29" s="66">
        <v>780000</v>
      </c>
      <c r="G29" s="67">
        <v>0.58</v>
      </c>
      <c r="H29" s="67">
        <v>0.58</v>
      </c>
      <c r="I29" s="68">
        <v>4500000</v>
      </c>
      <c r="J29" s="68">
        <v>4500000</v>
      </c>
      <c r="K29" s="68">
        <v>450000</v>
      </c>
      <c r="L29" s="68">
        <v>540000</v>
      </c>
    </row>
    <row r="30" spans="1:6" ht="24" customHeight="1">
      <c r="A30" s="63">
        <v>14</v>
      </c>
      <c r="B30" s="76" t="s">
        <v>392</v>
      </c>
      <c r="C30" s="65" t="s">
        <v>761</v>
      </c>
      <c r="D30" s="75"/>
      <c r="E30" s="66"/>
      <c r="F30" s="66"/>
    </row>
    <row r="31" spans="1:12" ht="24" customHeight="1">
      <c r="A31" s="63"/>
      <c r="B31" s="64" t="s">
        <v>720</v>
      </c>
      <c r="C31" s="65"/>
      <c r="D31" s="75"/>
      <c r="E31" s="66">
        <v>200000</v>
      </c>
      <c r="F31" s="66">
        <v>180000</v>
      </c>
      <c r="G31" s="67">
        <v>0.98</v>
      </c>
      <c r="H31" s="67">
        <v>1.08</v>
      </c>
      <c r="I31" s="68">
        <v>1950000</v>
      </c>
      <c r="J31" s="68">
        <v>1950000</v>
      </c>
      <c r="K31" s="65" t="s">
        <v>665</v>
      </c>
      <c r="L31" s="65" t="s">
        <v>665</v>
      </c>
    </row>
    <row r="32" spans="1:10" ht="24" customHeight="1">
      <c r="A32" s="63">
        <v>15</v>
      </c>
      <c r="B32" s="76" t="s">
        <v>413</v>
      </c>
      <c r="C32" s="65" t="s">
        <v>414</v>
      </c>
      <c r="D32" s="75"/>
      <c r="E32" s="66"/>
      <c r="F32" s="66"/>
      <c r="G32" s="67"/>
      <c r="H32" s="67"/>
      <c r="I32" s="68"/>
      <c r="J32" s="68"/>
    </row>
    <row r="33" spans="2:12" ht="24" customHeight="1">
      <c r="B33" s="64" t="s">
        <v>415</v>
      </c>
      <c r="C33" s="65" t="s">
        <v>416</v>
      </c>
      <c r="D33" s="75"/>
      <c r="E33" s="66">
        <v>35000</v>
      </c>
      <c r="F33" s="66">
        <v>35000</v>
      </c>
      <c r="G33" s="67">
        <v>9.79</v>
      </c>
      <c r="H33" s="67">
        <v>9.79</v>
      </c>
      <c r="I33" s="68">
        <v>3427500</v>
      </c>
      <c r="J33" s="68">
        <v>3427500</v>
      </c>
      <c r="K33" s="65" t="s">
        <v>665</v>
      </c>
      <c r="L33" s="65" t="s">
        <v>665</v>
      </c>
    </row>
    <row r="34" spans="1:12" ht="24" customHeight="1">
      <c r="A34" s="63">
        <v>16</v>
      </c>
      <c r="B34" s="76" t="s">
        <v>86</v>
      </c>
      <c r="C34" s="65" t="s">
        <v>441</v>
      </c>
      <c r="D34" s="75"/>
      <c r="E34" s="66">
        <v>45000</v>
      </c>
      <c r="F34" s="66">
        <v>45000</v>
      </c>
      <c r="G34" s="67">
        <v>3.78</v>
      </c>
      <c r="H34" s="67">
        <v>3.78</v>
      </c>
      <c r="I34" s="68">
        <v>1700000</v>
      </c>
      <c r="J34" s="68">
        <v>1700000</v>
      </c>
      <c r="K34" s="65" t="s">
        <v>665</v>
      </c>
      <c r="L34" s="65" t="s">
        <v>665</v>
      </c>
    </row>
    <row r="35" spans="1:12" ht="24" customHeight="1">
      <c r="A35" s="63">
        <v>17</v>
      </c>
      <c r="B35" s="76" t="s">
        <v>442</v>
      </c>
      <c r="C35" s="65" t="s">
        <v>443</v>
      </c>
      <c r="D35" s="75"/>
      <c r="E35" s="66">
        <v>35000</v>
      </c>
      <c r="F35" s="66">
        <v>35000</v>
      </c>
      <c r="G35" s="67">
        <v>3.83</v>
      </c>
      <c r="H35" s="67">
        <v>3.83</v>
      </c>
      <c r="I35" s="68">
        <v>1340000</v>
      </c>
      <c r="J35" s="68">
        <v>1340000</v>
      </c>
      <c r="K35" s="68">
        <v>294800</v>
      </c>
      <c r="L35" s="68">
        <v>201000</v>
      </c>
    </row>
    <row r="36" spans="2:3" ht="24" customHeight="1">
      <c r="B36" s="64"/>
      <c r="C36" s="77" t="s">
        <v>389</v>
      </c>
    </row>
    <row r="37" spans="2:12" ht="24" customHeight="1">
      <c r="B37" s="75"/>
      <c r="C37" s="65"/>
      <c r="E37" s="68"/>
      <c r="F37" s="69"/>
      <c r="G37" s="68"/>
      <c r="H37" s="67"/>
      <c r="I37" s="68"/>
      <c r="J37" s="68"/>
      <c r="K37" s="65"/>
      <c r="L37" s="65"/>
    </row>
    <row r="38" spans="5:10" s="226" customFormat="1" ht="24" customHeight="1">
      <c r="E38" s="226" t="s">
        <v>856</v>
      </c>
      <c r="F38" s="227"/>
      <c r="H38" s="38"/>
      <c r="I38" s="38"/>
      <c r="J38" s="38"/>
    </row>
    <row r="39" spans="1:12" s="14" customFormat="1" ht="24" customHeight="1">
      <c r="A39" s="566" t="s">
        <v>863</v>
      </c>
      <c r="B39" s="566"/>
      <c r="C39" s="566"/>
      <c r="D39" s="566"/>
      <c r="E39" s="566"/>
      <c r="F39" s="566"/>
      <c r="G39" s="566"/>
      <c r="H39" s="566"/>
      <c r="I39" s="566"/>
      <c r="J39" s="566"/>
      <c r="K39" s="566"/>
      <c r="L39" s="566"/>
    </row>
    <row r="41" spans="1:12" ht="24" customHeight="1">
      <c r="A41" s="59" t="s">
        <v>336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s="62" customFormat="1" ht="24" customHeight="1">
      <c r="A42" s="61" t="s">
        <v>523</v>
      </c>
      <c r="B42" s="61" t="s">
        <v>674</v>
      </c>
      <c r="C42" s="61" t="s">
        <v>591</v>
      </c>
      <c r="D42" s="61" t="s">
        <v>520</v>
      </c>
      <c r="E42" s="571" t="s">
        <v>526</v>
      </c>
      <c r="F42" s="571"/>
      <c r="G42" s="571" t="s">
        <v>675</v>
      </c>
      <c r="H42" s="571"/>
      <c r="I42" s="571" t="s">
        <v>527</v>
      </c>
      <c r="J42" s="571"/>
      <c r="K42" s="571" t="s">
        <v>528</v>
      </c>
      <c r="L42" s="571"/>
    </row>
    <row r="43" spans="1:12" s="62" customFormat="1" ht="24" customHeight="1">
      <c r="A43" s="61" t="s">
        <v>676</v>
      </c>
      <c r="C43" s="61" t="s">
        <v>677</v>
      </c>
      <c r="D43" s="61" t="s">
        <v>521</v>
      </c>
      <c r="E43" s="569" t="s">
        <v>529</v>
      </c>
      <c r="F43" s="569"/>
      <c r="G43" s="569" t="s">
        <v>678</v>
      </c>
      <c r="H43" s="569"/>
      <c r="I43" s="570" t="s">
        <v>530</v>
      </c>
      <c r="J43" s="570"/>
      <c r="K43" s="570" t="s">
        <v>530</v>
      </c>
      <c r="L43" s="570"/>
    </row>
    <row r="44" spans="1:12" s="15" customFormat="1" ht="24" customHeight="1">
      <c r="A44" s="19"/>
      <c r="C44" s="19"/>
      <c r="D44" s="19"/>
      <c r="E44" s="475" t="s">
        <v>104</v>
      </c>
      <c r="F44" s="476" t="s">
        <v>337</v>
      </c>
      <c r="G44" s="475" t="s">
        <v>104</v>
      </c>
      <c r="H44" s="476" t="s">
        <v>337</v>
      </c>
      <c r="I44" s="475" t="s">
        <v>104</v>
      </c>
      <c r="J44" s="476" t="s">
        <v>337</v>
      </c>
      <c r="K44" s="475" t="s">
        <v>104</v>
      </c>
      <c r="L44" s="476" t="s">
        <v>337</v>
      </c>
    </row>
    <row r="45" spans="1:12" s="14" customFormat="1" ht="24" customHeight="1">
      <c r="A45" s="16"/>
      <c r="B45" s="16"/>
      <c r="C45" s="20"/>
      <c r="D45" s="20"/>
      <c r="E45" s="477" t="s">
        <v>73</v>
      </c>
      <c r="F45" s="477" t="s">
        <v>10</v>
      </c>
      <c r="G45" s="477" t="s">
        <v>73</v>
      </c>
      <c r="H45" s="477" t="s">
        <v>10</v>
      </c>
      <c r="I45" s="477" t="s">
        <v>73</v>
      </c>
      <c r="J45" s="477" t="s">
        <v>10</v>
      </c>
      <c r="K45" s="477" t="s">
        <v>73</v>
      </c>
      <c r="L45" s="477" t="s">
        <v>10</v>
      </c>
    </row>
    <row r="46" spans="1:12" ht="24" customHeight="1">
      <c r="A46" s="63">
        <v>18</v>
      </c>
      <c r="B46" s="76" t="s">
        <v>444</v>
      </c>
      <c r="C46" s="65" t="s">
        <v>445</v>
      </c>
      <c r="D46" s="75"/>
      <c r="E46" s="66">
        <v>120000</v>
      </c>
      <c r="F46" s="66">
        <v>120000</v>
      </c>
      <c r="G46" s="67">
        <v>1.25</v>
      </c>
      <c r="H46" s="67">
        <v>1.25</v>
      </c>
      <c r="I46" s="68">
        <v>1500000</v>
      </c>
      <c r="J46" s="68">
        <v>1500000</v>
      </c>
      <c r="K46" s="65" t="s">
        <v>665</v>
      </c>
      <c r="L46" s="65" t="s">
        <v>665</v>
      </c>
    </row>
    <row r="47" spans="1:12" ht="24" customHeight="1">
      <c r="A47" s="63">
        <v>19</v>
      </c>
      <c r="B47" s="76" t="s">
        <v>87</v>
      </c>
      <c r="C47" s="65" t="s">
        <v>446</v>
      </c>
      <c r="D47" s="75"/>
      <c r="E47" s="66">
        <v>538671</v>
      </c>
      <c r="F47" s="66">
        <v>538671</v>
      </c>
      <c r="G47" s="67">
        <v>0.74</v>
      </c>
      <c r="H47" s="67">
        <v>0.74</v>
      </c>
      <c r="I47" s="68">
        <v>4100000</v>
      </c>
      <c r="J47" s="68">
        <v>4100000</v>
      </c>
      <c r="K47" s="65" t="s">
        <v>665</v>
      </c>
      <c r="L47" s="65" t="s">
        <v>665</v>
      </c>
    </row>
    <row r="48" spans="1:12" ht="24" customHeight="1">
      <c r="A48" s="63">
        <v>20</v>
      </c>
      <c r="B48" s="76" t="s">
        <v>451</v>
      </c>
      <c r="C48" s="65" t="s">
        <v>452</v>
      </c>
      <c r="D48" s="75"/>
      <c r="E48" s="66">
        <v>450000</v>
      </c>
      <c r="F48" s="66">
        <v>450000</v>
      </c>
      <c r="G48" s="67">
        <v>0.44</v>
      </c>
      <c r="H48" s="67">
        <v>0.44</v>
      </c>
      <c r="I48" s="68">
        <v>3000000</v>
      </c>
      <c r="J48" s="68">
        <v>3000000</v>
      </c>
      <c r="K48" s="65" t="s">
        <v>665</v>
      </c>
      <c r="L48" s="65" t="s">
        <v>665</v>
      </c>
    </row>
    <row r="49" spans="1:12" ht="24" customHeight="1">
      <c r="A49" s="63">
        <v>21</v>
      </c>
      <c r="B49" s="76" t="s">
        <v>453</v>
      </c>
      <c r="E49" s="66">
        <v>35000</v>
      </c>
      <c r="F49" s="66">
        <v>35000</v>
      </c>
      <c r="G49" s="67">
        <v>4</v>
      </c>
      <c r="H49" s="67">
        <v>4</v>
      </c>
      <c r="I49" s="68">
        <v>8400000</v>
      </c>
      <c r="J49" s="68">
        <v>8400000</v>
      </c>
      <c r="K49" s="68">
        <v>2058000</v>
      </c>
      <c r="L49" s="68">
        <v>1471400</v>
      </c>
    </row>
    <row r="50" spans="1:12" ht="24" customHeight="1">
      <c r="A50" s="63">
        <v>22</v>
      </c>
      <c r="B50" s="76" t="s">
        <v>454</v>
      </c>
      <c r="C50" s="77" t="s">
        <v>760</v>
      </c>
      <c r="E50" s="66">
        <v>296250</v>
      </c>
      <c r="F50" s="66">
        <v>296250</v>
      </c>
      <c r="G50" s="67">
        <v>0.08</v>
      </c>
      <c r="H50" s="67">
        <v>0.08</v>
      </c>
      <c r="I50" s="68">
        <v>1500000</v>
      </c>
      <c r="J50" s="68">
        <v>1500000</v>
      </c>
      <c r="K50" s="65" t="s">
        <v>665</v>
      </c>
      <c r="L50" s="65" t="s">
        <v>665</v>
      </c>
    </row>
    <row r="51" spans="1:12" ht="24" customHeight="1">
      <c r="A51" s="63">
        <v>23</v>
      </c>
      <c r="B51" s="76" t="s">
        <v>839</v>
      </c>
      <c r="C51" s="77" t="s">
        <v>760</v>
      </c>
      <c r="E51" s="66">
        <v>320325</v>
      </c>
      <c r="F51" s="66">
        <v>320325</v>
      </c>
      <c r="G51" s="67">
        <v>0.02</v>
      </c>
      <c r="H51" s="67">
        <v>0.02</v>
      </c>
      <c r="I51" s="68">
        <v>520000</v>
      </c>
      <c r="J51" s="68">
        <v>520000</v>
      </c>
      <c r="K51" s="65" t="s">
        <v>665</v>
      </c>
      <c r="L51" s="65" t="s">
        <v>665</v>
      </c>
    </row>
    <row r="52" spans="1:12" ht="24" customHeight="1">
      <c r="A52" s="63">
        <v>24</v>
      </c>
      <c r="B52" s="76" t="s">
        <v>455</v>
      </c>
      <c r="C52" s="77" t="s">
        <v>783</v>
      </c>
      <c r="E52" s="66"/>
      <c r="F52" s="66"/>
      <c r="G52" s="67"/>
      <c r="H52" s="67"/>
      <c r="I52" s="68"/>
      <c r="J52" s="68"/>
      <c r="K52" s="65"/>
      <c r="L52" s="65"/>
    </row>
    <row r="53" spans="2:12" ht="24" customHeight="1">
      <c r="B53" s="64" t="s">
        <v>456</v>
      </c>
      <c r="C53" s="65" t="s">
        <v>457</v>
      </c>
      <c r="E53" s="66">
        <v>80000</v>
      </c>
      <c r="F53" s="66">
        <v>80000</v>
      </c>
      <c r="G53" s="67">
        <v>1.5</v>
      </c>
      <c r="H53" s="67">
        <v>1.5</v>
      </c>
      <c r="I53" s="68">
        <v>1200000</v>
      </c>
      <c r="J53" s="68">
        <v>1200000</v>
      </c>
      <c r="K53" s="68">
        <v>120000</v>
      </c>
      <c r="L53" s="68">
        <v>72000</v>
      </c>
    </row>
    <row r="54" spans="1:12" ht="24" customHeight="1">
      <c r="A54" s="63">
        <v>25</v>
      </c>
      <c r="B54" s="76" t="s">
        <v>458</v>
      </c>
      <c r="C54" s="65" t="s">
        <v>459</v>
      </c>
      <c r="E54" s="66">
        <v>450000</v>
      </c>
      <c r="F54" s="66">
        <v>450000</v>
      </c>
      <c r="G54" s="67">
        <v>0.67</v>
      </c>
      <c r="H54" s="67">
        <v>0.67</v>
      </c>
      <c r="I54" s="68">
        <v>3000000</v>
      </c>
      <c r="J54" s="68">
        <v>3000000</v>
      </c>
      <c r="K54" s="65" t="s">
        <v>665</v>
      </c>
      <c r="L54" s="65" t="s">
        <v>665</v>
      </c>
    </row>
    <row r="55" spans="1:12" ht="24" customHeight="1">
      <c r="A55" s="63">
        <v>26</v>
      </c>
      <c r="B55" s="76" t="s">
        <v>460</v>
      </c>
      <c r="C55" s="65" t="s">
        <v>459</v>
      </c>
      <c r="E55" s="66">
        <v>426530</v>
      </c>
      <c r="F55" s="66">
        <v>426530</v>
      </c>
      <c r="G55" s="67">
        <v>0.71</v>
      </c>
      <c r="H55" s="67">
        <v>0.71</v>
      </c>
      <c r="I55" s="68">
        <v>3010800</v>
      </c>
      <c r="J55" s="68">
        <v>3010800</v>
      </c>
      <c r="K55" s="65" t="s">
        <v>665</v>
      </c>
      <c r="L55" s="68">
        <v>1811218.99</v>
      </c>
    </row>
    <row r="56" spans="1:6" ht="24" customHeight="1">
      <c r="A56" s="63">
        <v>27</v>
      </c>
      <c r="B56" s="76" t="s">
        <v>88</v>
      </c>
      <c r="C56" s="77" t="s">
        <v>412</v>
      </c>
      <c r="E56" s="66"/>
      <c r="F56" s="66"/>
    </row>
    <row r="57" spans="1:12" ht="24" customHeight="1">
      <c r="A57" s="63"/>
      <c r="B57" s="64" t="s">
        <v>461</v>
      </c>
      <c r="E57" s="66">
        <v>887350</v>
      </c>
      <c r="F57" s="66">
        <v>887350</v>
      </c>
      <c r="G57" s="67">
        <v>0.7</v>
      </c>
      <c r="H57" s="67">
        <v>0.7</v>
      </c>
      <c r="I57" s="68">
        <v>6250000</v>
      </c>
      <c r="J57" s="68">
        <v>6250000</v>
      </c>
      <c r="K57" s="65" t="s">
        <v>665</v>
      </c>
      <c r="L57" s="65" t="s">
        <v>665</v>
      </c>
    </row>
    <row r="58" spans="1:12" ht="24" customHeight="1">
      <c r="A58" s="63">
        <v>28</v>
      </c>
      <c r="B58" s="76" t="s">
        <v>464</v>
      </c>
      <c r="C58" s="65" t="s">
        <v>465</v>
      </c>
      <c r="E58" s="66">
        <v>60000</v>
      </c>
      <c r="F58" s="66">
        <v>60000</v>
      </c>
      <c r="G58" s="67">
        <v>1.67</v>
      </c>
      <c r="H58" s="67">
        <v>1.67</v>
      </c>
      <c r="I58" s="68">
        <v>1000000</v>
      </c>
      <c r="J58" s="68">
        <v>1000000</v>
      </c>
      <c r="K58" s="65" t="s">
        <v>665</v>
      </c>
      <c r="L58" s="68">
        <v>50000</v>
      </c>
    </row>
    <row r="59" spans="1:3" ht="24" customHeight="1">
      <c r="A59" s="63">
        <v>29</v>
      </c>
      <c r="B59" s="76" t="s">
        <v>466</v>
      </c>
      <c r="C59" s="77" t="s">
        <v>446</v>
      </c>
    </row>
    <row r="60" spans="1:12" ht="24" customHeight="1">
      <c r="A60" s="63"/>
      <c r="B60" s="64" t="s">
        <v>467</v>
      </c>
      <c r="C60" s="75"/>
      <c r="E60" s="66">
        <v>350000</v>
      </c>
      <c r="F60" s="66">
        <v>350000</v>
      </c>
      <c r="G60" s="67">
        <v>0.06</v>
      </c>
      <c r="H60" s="67">
        <v>0.06</v>
      </c>
      <c r="I60" s="68">
        <v>200000</v>
      </c>
      <c r="J60" s="68">
        <v>200000</v>
      </c>
      <c r="K60" s="65" t="s">
        <v>665</v>
      </c>
      <c r="L60" s="65" t="s">
        <v>665</v>
      </c>
    </row>
    <row r="61" spans="1:12" ht="24" customHeight="1">
      <c r="A61" s="63">
        <v>30</v>
      </c>
      <c r="B61" s="76" t="s">
        <v>469</v>
      </c>
      <c r="C61" s="78" t="s">
        <v>470</v>
      </c>
      <c r="E61" s="66">
        <v>142000</v>
      </c>
      <c r="F61" s="66">
        <v>142000</v>
      </c>
      <c r="G61" s="67">
        <v>1.76</v>
      </c>
      <c r="H61" s="67">
        <v>1.76</v>
      </c>
      <c r="I61" s="68">
        <v>2500000</v>
      </c>
      <c r="J61" s="68">
        <v>2500000</v>
      </c>
      <c r="K61" s="65" t="s">
        <v>665</v>
      </c>
      <c r="L61" s="65" t="s">
        <v>665</v>
      </c>
    </row>
    <row r="62" spans="1:12" ht="24" customHeight="1">
      <c r="A62" s="63">
        <v>31</v>
      </c>
      <c r="B62" s="76" t="s">
        <v>471</v>
      </c>
      <c r="C62" s="77" t="s">
        <v>472</v>
      </c>
      <c r="E62" s="66">
        <v>15000</v>
      </c>
      <c r="F62" s="66">
        <v>15000</v>
      </c>
      <c r="G62" s="67">
        <v>7</v>
      </c>
      <c r="H62" s="67">
        <v>7</v>
      </c>
      <c r="I62" s="68">
        <v>1050000</v>
      </c>
      <c r="J62" s="68">
        <v>1050000</v>
      </c>
      <c r="K62" s="65" t="s">
        <v>665</v>
      </c>
      <c r="L62" s="68">
        <v>125580</v>
      </c>
    </row>
    <row r="63" spans="1:10" ht="24" customHeight="1">
      <c r="A63" s="63">
        <v>32</v>
      </c>
      <c r="B63" s="76" t="s">
        <v>475</v>
      </c>
      <c r="C63" s="77" t="s">
        <v>587</v>
      </c>
      <c r="E63" s="66"/>
      <c r="F63" s="66"/>
      <c r="G63" s="67"/>
      <c r="H63" s="67"/>
      <c r="I63" s="68"/>
      <c r="J63" s="68"/>
    </row>
    <row r="64" spans="1:12" ht="24" customHeight="1">
      <c r="A64" s="63"/>
      <c r="B64" s="64" t="s">
        <v>476</v>
      </c>
      <c r="C64" s="77" t="s">
        <v>477</v>
      </c>
      <c r="E64" s="66">
        <v>6000</v>
      </c>
      <c r="F64" s="66">
        <v>6000</v>
      </c>
      <c r="G64" s="67">
        <v>7.5</v>
      </c>
      <c r="H64" s="67">
        <v>7.5</v>
      </c>
      <c r="I64" s="68">
        <v>450000</v>
      </c>
      <c r="J64" s="68">
        <v>450000</v>
      </c>
      <c r="K64" s="65" t="s">
        <v>665</v>
      </c>
      <c r="L64" s="65" t="s">
        <v>665</v>
      </c>
    </row>
    <row r="65" spans="1:12" ht="24" customHeight="1">
      <c r="A65" s="63">
        <v>33</v>
      </c>
      <c r="B65" s="76" t="s">
        <v>809</v>
      </c>
      <c r="E65" s="66">
        <v>10000</v>
      </c>
      <c r="F65" s="66">
        <v>10000</v>
      </c>
      <c r="G65" s="67">
        <v>11</v>
      </c>
      <c r="H65" s="67">
        <v>11</v>
      </c>
      <c r="I65" s="68">
        <v>1100000</v>
      </c>
      <c r="J65" s="68">
        <v>1100000</v>
      </c>
      <c r="K65" s="65" t="s">
        <v>665</v>
      </c>
      <c r="L65" s="65" t="s">
        <v>665</v>
      </c>
    </row>
    <row r="66" spans="1:12" ht="24" customHeight="1">
      <c r="A66" s="63">
        <v>34</v>
      </c>
      <c r="B66" s="76" t="s">
        <v>853</v>
      </c>
      <c r="C66" s="80" t="s">
        <v>484</v>
      </c>
      <c r="E66" s="66" t="s">
        <v>804</v>
      </c>
      <c r="F66" s="66" t="s">
        <v>804</v>
      </c>
      <c r="G66" s="67">
        <v>18.33</v>
      </c>
      <c r="H66" s="67">
        <v>18.33</v>
      </c>
      <c r="I66" s="68">
        <f>1997600</f>
        <v>1997600</v>
      </c>
      <c r="J66" s="68">
        <f>1997600</f>
        <v>1997600</v>
      </c>
      <c r="K66" s="65" t="s">
        <v>665</v>
      </c>
      <c r="L66" s="65" t="s">
        <v>665</v>
      </c>
    </row>
    <row r="67" spans="1:8" ht="24" customHeight="1">
      <c r="A67" s="63">
        <v>35</v>
      </c>
      <c r="B67" s="76" t="s">
        <v>485</v>
      </c>
      <c r="C67" s="77" t="s">
        <v>486</v>
      </c>
      <c r="E67" s="66"/>
      <c r="F67" s="66"/>
      <c r="G67" s="67"/>
      <c r="H67" s="67"/>
    </row>
    <row r="68" spans="1:12" ht="24" customHeight="1">
      <c r="A68" s="63"/>
      <c r="B68" s="64" t="s">
        <v>720</v>
      </c>
      <c r="C68" s="75"/>
      <c r="E68" s="66">
        <v>160000</v>
      </c>
      <c r="F68" s="66">
        <v>160000</v>
      </c>
      <c r="G68" s="67">
        <v>6.45</v>
      </c>
      <c r="H68" s="67">
        <v>6.45</v>
      </c>
      <c r="I68" s="68">
        <v>10315790</v>
      </c>
      <c r="J68" s="68">
        <v>10315790</v>
      </c>
      <c r="K68" s="68">
        <v>192905.27</v>
      </c>
      <c r="L68" s="68">
        <v>128947.37</v>
      </c>
    </row>
    <row r="69" spans="1:12" ht="24" customHeight="1">
      <c r="A69" s="63">
        <v>36</v>
      </c>
      <c r="B69" s="76" t="s">
        <v>854</v>
      </c>
      <c r="C69" s="77"/>
      <c r="E69" s="66">
        <v>39900</v>
      </c>
      <c r="F69" s="66">
        <v>39900</v>
      </c>
      <c r="G69" s="67">
        <v>12.53</v>
      </c>
      <c r="H69" s="67">
        <v>12.53</v>
      </c>
      <c r="I69" s="68">
        <v>5000000</v>
      </c>
      <c r="J69" s="68">
        <v>5000000</v>
      </c>
      <c r="K69" s="413" t="s">
        <v>665</v>
      </c>
      <c r="L69" s="65" t="s">
        <v>665</v>
      </c>
    </row>
    <row r="70" spans="1:12" ht="24" customHeight="1">
      <c r="A70" s="63"/>
      <c r="B70" s="76" t="s">
        <v>770</v>
      </c>
      <c r="C70" s="79"/>
      <c r="I70" s="81">
        <f>SUM(I19:I69)</f>
        <v>120496690</v>
      </c>
      <c r="J70" s="81">
        <f>SUM(J19:J69)</f>
        <v>120496690</v>
      </c>
      <c r="K70" s="81">
        <f>SUM(K19:K69)</f>
        <v>3171705.27</v>
      </c>
      <c r="L70" s="81">
        <f>SUM(L19:L69)</f>
        <v>4442146.36</v>
      </c>
    </row>
    <row r="71" spans="1:12" ht="24" customHeight="1">
      <c r="A71" s="63"/>
      <c r="B71" s="75" t="s">
        <v>771</v>
      </c>
      <c r="C71" s="80"/>
      <c r="I71" s="82">
        <f>-182829679.67+118436978.74+-3774436.07</f>
        <v>-68167136.99999999</v>
      </c>
      <c r="J71" s="82">
        <f>-182829679.67+118436978.74</f>
        <v>-64392700.92999999</v>
      </c>
      <c r="K71" s="65" t="s">
        <v>665</v>
      </c>
      <c r="L71" s="65" t="s">
        <v>665</v>
      </c>
    </row>
    <row r="72" spans="1:12" ht="24" customHeight="1" thickBot="1">
      <c r="A72" s="63"/>
      <c r="B72" s="75" t="s">
        <v>496</v>
      </c>
      <c r="C72" s="80"/>
      <c r="I72" s="398">
        <f>SUM(I70:I71)</f>
        <v>52329553.000000015</v>
      </c>
      <c r="J72" s="398">
        <f>SUM(J70:J71)</f>
        <v>56103989.07000001</v>
      </c>
      <c r="K72" s="74">
        <f>SUM(K70:K71)</f>
        <v>3171705.27</v>
      </c>
      <c r="L72" s="74">
        <f>SUM(L70:L71)</f>
        <v>4442146.36</v>
      </c>
    </row>
    <row r="73" spans="1:12" ht="24" customHeight="1" thickBot="1" thickTop="1">
      <c r="A73" s="63"/>
      <c r="B73" s="83" t="s">
        <v>497</v>
      </c>
      <c r="G73" s="57" t="s">
        <v>855</v>
      </c>
      <c r="I73" s="399">
        <f>I16+I72</f>
        <v>86457932.00000012</v>
      </c>
      <c r="J73" s="399">
        <f>J16+J72</f>
        <v>79710093.07000011</v>
      </c>
      <c r="K73" s="84">
        <f>K16+K72</f>
        <v>4617690.27</v>
      </c>
      <c r="L73" s="84">
        <f>+L14+L70</f>
        <v>5419936.36</v>
      </c>
    </row>
    <row r="74" spans="1:12" ht="24" customHeight="1" thickTop="1">
      <c r="A74" s="63"/>
      <c r="B74" s="64"/>
      <c r="C74" s="77"/>
      <c r="E74" s="66"/>
      <c r="F74" s="66"/>
      <c r="G74" s="67"/>
      <c r="H74" s="67"/>
      <c r="I74" s="68"/>
      <c r="J74" s="68"/>
      <c r="K74" s="65"/>
      <c r="L74" s="158"/>
    </row>
    <row r="75" spans="1:12" ht="24" customHeight="1">
      <c r="A75" s="63"/>
      <c r="B75" s="64"/>
      <c r="C75" s="79"/>
      <c r="E75" s="66"/>
      <c r="F75" s="66"/>
      <c r="G75" s="67"/>
      <c r="H75" s="67"/>
      <c r="I75" s="68"/>
      <c r="J75" s="68"/>
      <c r="K75" s="65"/>
      <c r="L75" s="65"/>
    </row>
    <row r="76" spans="1:5" ht="24" customHeight="1">
      <c r="A76" s="63"/>
      <c r="E76" s="226" t="s">
        <v>856</v>
      </c>
    </row>
    <row r="77" ht="24" customHeight="1">
      <c r="A77" s="63"/>
    </row>
    <row r="78" ht="24" customHeight="1">
      <c r="A78" s="63"/>
    </row>
    <row r="79" ht="24" customHeight="1">
      <c r="A79" s="63"/>
    </row>
    <row r="80" ht="24" customHeight="1">
      <c r="A80" s="63"/>
    </row>
    <row r="81" ht="24" customHeight="1">
      <c r="A81" s="63"/>
    </row>
    <row r="82" ht="24" customHeight="1">
      <c r="A82" s="63"/>
    </row>
    <row r="83" ht="24" customHeight="1">
      <c r="A83" s="63"/>
    </row>
    <row r="84" ht="24" customHeight="1">
      <c r="A84" s="63"/>
    </row>
    <row r="85" ht="24" customHeight="1">
      <c r="A85" s="63"/>
    </row>
    <row r="86" ht="24" customHeight="1">
      <c r="A86" s="63"/>
    </row>
    <row r="87" ht="24" customHeight="1">
      <c r="A87" s="63"/>
    </row>
    <row r="88" ht="24" customHeight="1">
      <c r="A88" s="63"/>
    </row>
    <row r="89" ht="24" customHeight="1">
      <c r="A89" s="63"/>
    </row>
    <row r="90" ht="24" customHeight="1">
      <c r="A90" s="63"/>
    </row>
    <row r="91" ht="24" customHeight="1">
      <c r="A91" s="63"/>
    </row>
    <row r="92" ht="24" customHeight="1">
      <c r="A92" s="63"/>
    </row>
    <row r="93" ht="24" customHeight="1">
      <c r="A93" s="63"/>
    </row>
    <row r="94" ht="24" customHeight="1">
      <c r="A94" s="63"/>
    </row>
    <row r="95" ht="24" customHeight="1">
      <c r="A95" s="63"/>
    </row>
    <row r="96" ht="24" customHeight="1">
      <c r="A96" s="63"/>
    </row>
    <row r="97" ht="24" customHeight="1">
      <c r="A97" s="63"/>
    </row>
    <row r="98" ht="24" customHeight="1">
      <c r="A98" s="63"/>
    </row>
    <row r="99" ht="24" customHeight="1">
      <c r="A99" s="63"/>
    </row>
    <row r="100" ht="24" customHeight="1">
      <c r="A100" s="63"/>
    </row>
    <row r="101" ht="24" customHeight="1">
      <c r="A101" s="63"/>
    </row>
    <row r="102" ht="24" customHeight="1">
      <c r="A102" s="63"/>
    </row>
    <row r="103" ht="24" customHeight="1">
      <c r="A103" s="63"/>
    </row>
    <row r="104" ht="24" customHeight="1">
      <c r="A104" s="63"/>
    </row>
    <row r="105" ht="24" customHeight="1">
      <c r="A105" s="63"/>
    </row>
    <row r="106" ht="24" customHeight="1">
      <c r="A106" s="63"/>
    </row>
    <row r="107" ht="24" customHeight="1">
      <c r="A107" s="63"/>
    </row>
    <row r="108" ht="24" customHeight="1">
      <c r="A108" s="63"/>
    </row>
    <row r="109" ht="24" customHeight="1">
      <c r="A109" s="63"/>
    </row>
    <row r="110" ht="24" customHeight="1">
      <c r="A110" s="63"/>
    </row>
    <row r="111" ht="24" customHeight="1">
      <c r="A111" s="63"/>
    </row>
    <row r="112" ht="24" customHeight="1">
      <c r="A112" s="63"/>
    </row>
    <row r="113" ht="24" customHeight="1">
      <c r="A113" s="63"/>
    </row>
    <row r="114" ht="24" customHeight="1">
      <c r="A114" s="63"/>
    </row>
    <row r="115" ht="24" customHeight="1">
      <c r="A115" s="63"/>
    </row>
    <row r="116" ht="24" customHeight="1">
      <c r="A116" s="63"/>
    </row>
    <row r="117" ht="24" customHeight="1">
      <c r="A117" s="63"/>
    </row>
    <row r="118" ht="24" customHeight="1">
      <c r="A118" s="63"/>
    </row>
    <row r="119" ht="24" customHeight="1">
      <c r="A119" s="63"/>
    </row>
    <row r="120" ht="24" customHeight="1">
      <c r="A120" s="63"/>
    </row>
    <row r="121" ht="24" customHeight="1">
      <c r="A121" s="63"/>
    </row>
    <row r="122" ht="24" customHeight="1">
      <c r="A122" s="63"/>
    </row>
    <row r="123" ht="24" customHeight="1">
      <c r="A123" s="63"/>
    </row>
    <row r="124" ht="24" customHeight="1">
      <c r="A124" s="63"/>
    </row>
    <row r="125" ht="24" customHeight="1">
      <c r="A125" s="63"/>
    </row>
    <row r="126" ht="24" customHeight="1">
      <c r="A126" s="63"/>
    </row>
    <row r="127" ht="24" customHeight="1">
      <c r="A127" s="63"/>
    </row>
    <row r="128" ht="24" customHeight="1">
      <c r="A128" s="63"/>
    </row>
    <row r="129" ht="24" customHeight="1">
      <c r="A129" s="63"/>
    </row>
    <row r="130" ht="24" customHeight="1">
      <c r="A130" s="63"/>
    </row>
    <row r="131" ht="24" customHeight="1">
      <c r="A131" s="63"/>
    </row>
    <row r="132" ht="24" customHeight="1">
      <c r="A132" s="63"/>
    </row>
    <row r="133" ht="24" customHeight="1">
      <c r="A133" s="63"/>
    </row>
    <row r="134" ht="24" customHeight="1">
      <c r="A134" s="63"/>
    </row>
    <row r="135" ht="24" customHeight="1">
      <c r="A135" s="63"/>
    </row>
    <row r="136" ht="24" customHeight="1">
      <c r="A136" s="63"/>
    </row>
    <row r="137" ht="24" customHeight="1">
      <c r="A137" s="63"/>
    </row>
    <row r="138" ht="24" customHeight="1">
      <c r="A138" s="63"/>
    </row>
    <row r="139" ht="24" customHeight="1">
      <c r="A139" s="63"/>
    </row>
    <row r="140" ht="24" customHeight="1">
      <c r="A140" s="63"/>
    </row>
    <row r="141" ht="24" customHeight="1">
      <c r="A141" s="63"/>
    </row>
    <row r="142" ht="24" customHeight="1">
      <c r="A142" s="63"/>
    </row>
    <row r="143" ht="24" customHeight="1">
      <c r="A143" s="63"/>
    </row>
    <row r="144" ht="24" customHeight="1">
      <c r="A144" s="63"/>
    </row>
    <row r="145" ht="24" customHeight="1">
      <c r="A145" s="63"/>
    </row>
    <row r="146" ht="24" customHeight="1">
      <c r="A146" s="63"/>
    </row>
    <row r="147" ht="24" customHeight="1">
      <c r="A147" s="63"/>
    </row>
    <row r="148" ht="24" customHeight="1">
      <c r="A148" s="63"/>
    </row>
    <row r="149" ht="24" customHeight="1">
      <c r="A149" s="63"/>
    </row>
    <row r="150" ht="24" customHeight="1">
      <c r="A150" s="63"/>
    </row>
    <row r="151" ht="24" customHeight="1">
      <c r="A151" s="63"/>
    </row>
    <row r="152" ht="24" customHeight="1">
      <c r="A152" s="63"/>
    </row>
    <row r="153" ht="24" customHeight="1">
      <c r="A153" s="63"/>
    </row>
    <row r="154" ht="24" customHeight="1">
      <c r="A154" s="63"/>
    </row>
    <row r="155" ht="24" customHeight="1">
      <c r="A155" s="63"/>
    </row>
    <row r="156" ht="24" customHeight="1">
      <c r="A156" s="63"/>
    </row>
    <row r="157" ht="24" customHeight="1">
      <c r="A157" s="63"/>
    </row>
    <row r="158" ht="24" customHeight="1">
      <c r="A158" s="63"/>
    </row>
    <row r="159" ht="24" customHeight="1">
      <c r="A159" s="63"/>
    </row>
    <row r="160" ht="24" customHeight="1">
      <c r="A160" s="63"/>
    </row>
    <row r="161" ht="24" customHeight="1">
      <c r="A161" s="63"/>
    </row>
    <row r="162" ht="24" customHeight="1">
      <c r="A162" s="63"/>
    </row>
    <row r="163" ht="24" customHeight="1">
      <c r="A163" s="63"/>
    </row>
    <row r="164" ht="24" customHeight="1">
      <c r="A164" s="63"/>
    </row>
    <row r="165" ht="24" customHeight="1">
      <c r="A165" s="63"/>
    </row>
    <row r="166" ht="24" customHeight="1">
      <c r="A166" s="63"/>
    </row>
    <row r="167" ht="24" customHeight="1">
      <c r="A167" s="63"/>
    </row>
    <row r="168" ht="24" customHeight="1">
      <c r="A168" s="63"/>
    </row>
    <row r="169" ht="24" customHeight="1">
      <c r="A169" s="63"/>
    </row>
    <row r="170" ht="24" customHeight="1">
      <c r="A170" s="63"/>
    </row>
    <row r="171" ht="24" customHeight="1">
      <c r="A171" s="63"/>
    </row>
    <row r="172" ht="24" customHeight="1">
      <c r="A172" s="63"/>
    </row>
    <row r="173" ht="24" customHeight="1">
      <c r="A173" s="63"/>
    </row>
    <row r="174" ht="24" customHeight="1">
      <c r="A174" s="63"/>
    </row>
    <row r="175" ht="24" customHeight="1">
      <c r="A175" s="63"/>
    </row>
    <row r="176" ht="24" customHeight="1">
      <c r="A176" s="63"/>
    </row>
    <row r="177" ht="24" customHeight="1">
      <c r="A177" s="63"/>
    </row>
    <row r="178" ht="24" customHeight="1">
      <c r="A178" s="63"/>
    </row>
    <row r="179" ht="24" customHeight="1">
      <c r="A179" s="63"/>
    </row>
    <row r="180" ht="24" customHeight="1">
      <c r="A180" s="63"/>
    </row>
    <row r="181" ht="24" customHeight="1">
      <c r="A181" s="63"/>
    </row>
    <row r="182" ht="24" customHeight="1">
      <c r="A182" s="63"/>
    </row>
    <row r="183" ht="24" customHeight="1">
      <c r="A183" s="63"/>
    </row>
    <row r="184" ht="24" customHeight="1">
      <c r="A184" s="63"/>
    </row>
    <row r="185" ht="24" customHeight="1">
      <c r="A185" s="63"/>
    </row>
    <row r="186" ht="24" customHeight="1">
      <c r="A186" s="63"/>
    </row>
    <row r="187" ht="24" customHeight="1">
      <c r="A187" s="63"/>
    </row>
    <row r="188" ht="24" customHeight="1">
      <c r="A188" s="63"/>
    </row>
    <row r="189" ht="24" customHeight="1">
      <c r="A189" s="63"/>
    </row>
    <row r="190" ht="24" customHeight="1">
      <c r="A190" s="63"/>
    </row>
    <row r="191" ht="24" customHeight="1">
      <c r="A191" s="63"/>
    </row>
    <row r="192" ht="24" customHeight="1">
      <c r="A192" s="63"/>
    </row>
    <row r="193" ht="24" customHeight="1">
      <c r="A193" s="63"/>
    </row>
    <row r="194" ht="24" customHeight="1">
      <c r="A194" s="63"/>
    </row>
    <row r="195" ht="24" customHeight="1">
      <c r="A195" s="63"/>
    </row>
    <row r="196" ht="24" customHeight="1">
      <c r="A196" s="63"/>
    </row>
    <row r="197" ht="24" customHeight="1">
      <c r="A197" s="63"/>
    </row>
    <row r="198" ht="24" customHeight="1">
      <c r="A198" s="63"/>
    </row>
    <row r="199" ht="24" customHeight="1">
      <c r="A199" s="63"/>
    </row>
    <row r="200" ht="24" customHeight="1">
      <c r="A200" s="63"/>
    </row>
    <row r="201" ht="24" customHeight="1">
      <c r="A201" s="63"/>
    </row>
    <row r="202" ht="24" customHeight="1">
      <c r="A202" s="63"/>
    </row>
    <row r="203" ht="24" customHeight="1">
      <c r="A203" s="63"/>
    </row>
    <row r="204" ht="24" customHeight="1">
      <c r="A204" s="63"/>
    </row>
    <row r="205" ht="24" customHeight="1">
      <c r="A205" s="63"/>
    </row>
    <row r="206" ht="24" customHeight="1">
      <c r="A206" s="63"/>
    </row>
    <row r="207" ht="24" customHeight="1">
      <c r="A207" s="63"/>
    </row>
    <row r="208" ht="24" customHeight="1">
      <c r="A208" s="63"/>
    </row>
    <row r="209" ht="24" customHeight="1">
      <c r="A209" s="63"/>
    </row>
    <row r="210" ht="24" customHeight="1">
      <c r="A210" s="63"/>
    </row>
    <row r="211" ht="24" customHeight="1">
      <c r="A211" s="63"/>
    </row>
    <row r="212" ht="24" customHeight="1">
      <c r="A212" s="63"/>
    </row>
    <row r="213" ht="24" customHeight="1">
      <c r="A213" s="63"/>
    </row>
    <row r="214" ht="24" customHeight="1">
      <c r="A214" s="63"/>
    </row>
    <row r="215" ht="24" customHeight="1">
      <c r="A215" s="63"/>
    </row>
    <row r="216" ht="24" customHeight="1">
      <c r="A216" s="63"/>
    </row>
    <row r="217" ht="24" customHeight="1">
      <c r="A217" s="63"/>
    </row>
    <row r="218" ht="24" customHeight="1">
      <c r="A218" s="63"/>
    </row>
    <row r="219" ht="24" customHeight="1">
      <c r="A219" s="63"/>
    </row>
    <row r="220" ht="24" customHeight="1">
      <c r="A220" s="63"/>
    </row>
    <row r="221" ht="24" customHeight="1">
      <c r="A221" s="63"/>
    </row>
    <row r="222" ht="24" customHeight="1">
      <c r="A222" s="63"/>
    </row>
    <row r="223" ht="24" customHeight="1">
      <c r="A223" s="63"/>
    </row>
    <row r="224" ht="24" customHeight="1">
      <c r="A224" s="63"/>
    </row>
    <row r="225" ht="24" customHeight="1">
      <c r="A225" s="63"/>
    </row>
    <row r="226" ht="24" customHeight="1">
      <c r="A226" s="63"/>
    </row>
    <row r="227" ht="24" customHeight="1">
      <c r="A227" s="63"/>
    </row>
    <row r="228" ht="24" customHeight="1">
      <c r="A228" s="63"/>
    </row>
    <row r="229" ht="24" customHeight="1">
      <c r="A229" s="63"/>
    </row>
    <row r="230" ht="24" customHeight="1">
      <c r="A230" s="63"/>
    </row>
    <row r="231" ht="24" customHeight="1">
      <c r="A231" s="63"/>
    </row>
    <row r="232" ht="24" customHeight="1">
      <c r="A232" s="63"/>
    </row>
    <row r="233" ht="24" customHeight="1">
      <c r="A233" s="63"/>
    </row>
    <row r="234" ht="24" customHeight="1">
      <c r="A234" s="63"/>
    </row>
    <row r="235" ht="24" customHeight="1">
      <c r="A235" s="63"/>
    </row>
    <row r="236" ht="24" customHeight="1">
      <c r="A236" s="63"/>
    </row>
    <row r="237" ht="24" customHeight="1">
      <c r="A237" s="63"/>
    </row>
    <row r="238" ht="24" customHeight="1">
      <c r="A238" s="63"/>
    </row>
    <row r="239" ht="24" customHeight="1">
      <c r="A239" s="63"/>
    </row>
    <row r="240" ht="24" customHeight="1">
      <c r="A240" s="63"/>
    </row>
    <row r="241" ht="24" customHeight="1">
      <c r="A241" s="63"/>
    </row>
    <row r="242" ht="24" customHeight="1">
      <c r="A242" s="63"/>
    </row>
    <row r="243" ht="24" customHeight="1">
      <c r="A243" s="63"/>
    </row>
    <row r="244" ht="24" customHeight="1">
      <c r="A244" s="63"/>
    </row>
    <row r="245" ht="24" customHeight="1">
      <c r="A245" s="63"/>
    </row>
    <row r="246" ht="24" customHeight="1">
      <c r="A246" s="63"/>
    </row>
    <row r="247" ht="24" customHeight="1">
      <c r="A247" s="63"/>
    </row>
    <row r="248" ht="24" customHeight="1">
      <c r="A248" s="63"/>
    </row>
    <row r="249" ht="24" customHeight="1">
      <c r="A249" s="63"/>
    </row>
    <row r="250" ht="24" customHeight="1">
      <c r="A250" s="63"/>
    </row>
    <row r="251" ht="24" customHeight="1">
      <c r="A251" s="63"/>
    </row>
    <row r="252" ht="24" customHeight="1">
      <c r="A252" s="63"/>
    </row>
    <row r="253" ht="24" customHeight="1">
      <c r="A253" s="63"/>
    </row>
    <row r="254" ht="24" customHeight="1">
      <c r="A254" s="63"/>
    </row>
    <row r="255" ht="24" customHeight="1">
      <c r="A255" s="63"/>
    </row>
    <row r="256" ht="24" customHeight="1">
      <c r="A256" s="63"/>
    </row>
    <row r="257" ht="24" customHeight="1">
      <c r="A257" s="63"/>
    </row>
    <row r="258" ht="24" customHeight="1">
      <c r="A258" s="63"/>
    </row>
    <row r="259" ht="24" customHeight="1">
      <c r="A259" s="63"/>
    </row>
    <row r="260" ht="24" customHeight="1">
      <c r="A260" s="63"/>
    </row>
    <row r="261" ht="24" customHeight="1">
      <c r="A261" s="63"/>
    </row>
    <row r="262" ht="24" customHeight="1">
      <c r="A262" s="63"/>
    </row>
    <row r="263" ht="24" customHeight="1">
      <c r="A263" s="63"/>
    </row>
    <row r="264" ht="24" customHeight="1">
      <c r="A264" s="63"/>
    </row>
    <row r="265" ht="24" customHeight="1">
      <c r="A265" s="63"/>
    </row>
    <row r="266" ht="24" customHeight="1">
      <c r="A266" s="63"/>
    </row>
    <row r="267" ht="24" customHeight="1">
      <c r="A267" s="63"/>
    </row>
    <row r="268" ht="24" customHeight="1">
      <c r="A268" s="63"/>
    </row>
    <row r="269" ht="24" customHeight="1">
      <c r="A269" s="63"/>
    </row>
    <row r="270" ht="24" customHeight="1">
      <c r="A270" s="63"/>
    </row>
    <row r="271" ht="24" customHeight="1">
      <c r="A271" s="63"/>
    </row>
    <row r="272" ht="24" customHeight="1">
      <c r="A272" s="63"/>
    </row>
    <row r="273" ht="24" customHeight="1">
      <c r="A273" s="63"/>
    </row>
    <row r="274" ht="24" customHeight="1">
      <c r="A274" s="63"/>
    </row>
    <row r="275" ht="24" customHeight="1">
      <c r="A275" s="63"/>
    </row>
    <row r="276" ht="24" customHeight="1">
      <c r="A276" s="63"/>
    </row>
    <row r="277" ht="24" customHeight="1">
      <c r="A277" s="63"/>
    </row>
    <row r="278" ht="24" customHeight="1">
      <c r="A278" s="63"/>
    </row>
    <row r="279" ht="24" customHeight="1">
      <c r="A279" s="63"/>
    </row>
    <row r="280" ht="24" customHeight="1">
      <c r="A280" s="63"/>
    </row>
    <row r="281" ht="24" customHeight="1">
      <c r="A281" s="63"/>
    </row>
    <row r="282" ht="24" customHeight="1">
      <c r="A282" s="63"/>
    </row>
    <row r="283" ht="24" customHeight="1">
      <c r="A283" s="63"/>
    </row>
    <row r="284" ht="24" customHeight="1">
      <c r="A284" s="63"/>
    </row>
    <row r="285" ht="24" customHeight="1">
      <c r="A285" s="63"/>
    </row>
    <row r="286" ht="24" customHeight="1">
      <c r="A286" s="63"/>
    </row>
    <row r="287" ht="24" customHeight="1">
      <c r="A287" s="63"/>
    </row>
    <row r="288" ht="24" customHeight="1">
      <c r="A288" s="63"/>
    </row>
    <row r="289" ht="24" customHeight="1">
      <c r="A289" s="63"/>
    </row>
    <row r="290" ht="24" customHeight="1">
      <c r="A290" s="63"/>
    </row>
    <row r="291" ht="24" customHeight="1">
      <c r="A291" s="63"/>
    </row>
    <row r="292" ht="24" customHeight="1">
      <c r="A292" s="63"/>
    </row>
    <row r="293" ht="24" customHeight="1">
      <c r="A293" s="63"/>
    </row>
    <row r="294" ht="24" customHeight="1">
      <c r="A294" s="63"/>
    </row>
    <row r="295" ht="24" customHeight="1">
      <c r="A295" s="63"/>
    </row>
    <row r="296" ht="24" customHeight="1">
      <c r="A296" s="63"/>
    </row>
    <row r="297" ht="24" customHeight="1">
      <c r="A297" s="63"/>
    </row>
    <row r="298" ht="24" customHeight="1">
      <c r="A298" s="63"/>
    </row>
    <row r="299" ht="24" customHeight="1">
      <c r="A299" s="63"/>
    </row>
    <row r="300" ht="24" customHeight="1">
      <c r="A300" s="63"/>
    </row>
    <row r="301" ht="24" customHeight="1">
      <c r="A301" s="63"/>
    </row>
    <row r="302" ht="24" customHeight="1">
      <c r="A302" s="63"/>
    </row>
    <row r="303" ht="24" customHeight="1">
      <c r="A303" s="63"/>
    </row>
    <row r="304" ht="24" customHeight="1">
      <c r="A304" s="63"/>
    </row>
    <row r="305" ht="24" customHeight="1">
      <c r="A305" s="63"/>
    </row>
    <row r="306" ht="24" customHeight="1">
      <c r="A306" s="63"/>
    </row>
    <row r="307" ht="24" customHeight="1">
      <c r="A307" s="63"/>
    </row>
    <row r="308" ht="24" customHeight="1">
      <c r="A308" s="63"/>
    </row>
  </sheetData>
  <sheetProtection/>
  <mergeCells count="18">
    <mergeCell ref="A1:L1"/>
    <mergeCell ref="E6:F6"/>
    <mergeCell ref="G6:H6"/>
    <mergeCell ref="I6:J6"/>
    <mergeCell ref="K6:L6"/>
    <mergeCell ref="E7:F7"/>
    <mergeCell ref="G7:H7"/>
    <mergeCell ref="I7:J7"/>
    <mergeCell ref="K7:L7"/>
    <mergeCell ref="A39:L39"/>
    <mergeCell ref="E42:F42"/>
    <mergeCell ref="G42:H42"/>
    <mergeCell ref="I42:J42"/>
    <mergeCell ref="K42:L42"/>
    <mergeCell ref="E43:F43"/>
    <mergeCell ref="G43:H43"/>
    <mergeCell ref="I43:J43"/>
    <mergeCell ref="K43:L43"/>
  </mergeCells>
  <printOptions/>
  <pageMargins left="0.6299212598425197" right="0.31496062992125984" top="0.54" bottom="0.5905511811023623" header="0.41" footer="0.35433070866141736"/>
  <pageSetup horizontalDpi="600" verticalDpi="600" orientation="portrait" paperSize="9" scale="86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="80" zoomScaleNormal="80" zoomScalePageLayoutView="0" workbookViewId="0" topLeftCell="A21">
      <selection activeCell="A41" sqref="A41"/>
    </sheetView>
  </sheetViews>
  <sheetFormatPr defaultColWidth="9.140625" defaultRowHeight="24.75" customHeight="1"/>
  <cols>
    <col min="1" max="1" width="21.7109375" style="290" customWidth="1"/>
    <col min="2" max="2" width="12.57421875" style="290" customWidth="1"/>
    <col min="3" max="3" width="21.28125" style="290" customWidth="1"/>
    <col min="4" max="7" width="20.57421875" style="290" customWidth="1"/>
    <col min="8" max="8" width="20.57421875" style="290" hidden="1" customWidth="1"/>
    <col min="9" max="10" width="20.57421875" style="290" customWidth="1"/>
    <col min="11" max="11" width="21.421875" style="290" customWidth="1"/>
    <col min="12" max="12" width="2.140625" style="290" customWidth="1"/>
    <col min="13" max="13" width="15.57421875" style="290" customWidth="1"/>
    <col min="14" max="16384" width="9.140625" style="290" customWidth="1"/>
  </cols>
  <sheetData>
    <row r="1" spans="1:11" ht="24" customHeight="1">
      <c r="A1" s="572" t="s">
        <v>292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ht="24" customHeight="1"/>
    <row r="3" spans="1:12" ht="24" customHeight="1">
      <c r="A3" s="291" t="s">
        <v>897</v>
      </c>
      <c r="B3" s="292"/>
      <c r="C3" s="292"/>
      <c r="D3" s="292"/>
      <c r="E3" s="292"/>
      <c r="F3" s="292"/>
      <c r="G3" s="293"/>
      <c r="H3" s="292"/>
      <c r="I3" s="294"/>
      <c r="J3" s="292"/>
      <c r="K3" s="292"/>
      <c r="L3" s="295"/>
    </row>
    <row r="4" spans="1:12" ht="24" customHeight="1">
      <c r="A4" s="400" t="s">
        <v>106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5"/>
    </row>
    <row r="5" spans="1:12" ht="24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7" t="s">
        <v>515</v>
      </c>
      <c r="L5" s="295"/>
    </row>
    <row r="6" spans="1:12" ht="24" customHeight="1">
      <c r="A6" s="298"/>
      <c r="B6" s="298"/>
      <c r="C6" s="299" t="s">
        <v>592</v>
      </c>
      <c r="D6" s="299" t="s">
        <v>597</v>
      </c>
      <c r="E6" s="299" t="s">
        <v>598</v>
      </c>
      <c r="F6" s="299" t="s">
        <v>587</v>
      </c>
      <c r="G6" s="299" t="s">
        <v>599</v>
      </c>
      <c r="H6" s="299" t="s">
        <v>572</v>
      </c>
      <c r="I6" s="299" t="s">
        <v>600</v>
      </c>
      <c r="J6" s="299" t="s">
        <v>601</v>
      </c>
      <c r="K6" s="299" t="s">
        <v>511</v>
      </c>
      <c r="L6" s="295"/>
    </row>
    <row r="7" spans="1:12" ht="24" customHeight="1">
      <c r="A7" s="298"/>
      <c r="B7" s="298"/>
      <c r="C7" s="300"/>
      <c r="D7" s="300"/>
      <c r="E7" s="300"/>
      <c r="F7" s="300"/>
      <c r="G7" s="300" t="s">
        <v>602</v>
      </c>
      <c r="H7" s="300"/>
      <c r="I7" s="300"/>
      <c r="J7" s="300" t="s">
        <v>603</v>
      </c>
      <c r="K7" s="300"/>
      <c r="L7" s="295"/>
    </row>
    <row r="8" spans="1:12" ht="24" customHeight="1">
      <c r="A8" s="292" t="s">
        <v>604</v>
      </c>
      <c r="B8" s="292"/>
      <c r="C8" s="301"/>
      <c r="D8" s="301"/>
      <c r="E8" s="301"/>
      <c r="F8" s="301"/>
      <c r="G8" s="301"/>
      <c r="H8" s="301"/>
      <c r="I8" s="301"/>
      <c r="J8" s="301"/>
      <c r="K8" s="292"/>
      <c r="L8" s="295"/>
    </row>
    <row r="9" spans="1:12" ht="24" customHeight="1">
      <c r="A9" s="292" t="s">
        <v>89</v>
      </c>
      <c r="B9" s="292"/>
      <c r="C9" s="503">
        <v>311287529.93</v>
      </c>
      <c r="D9" s="503">
        <v>1187688963.79</v>
      </c>
      <c r="E9" s="503">
        <v>97766011.59</v>
      </c>
      <c r="F9" s="503">
        <v>73235425.03</v>
      </c>
      <c r="G9" s="503">
        <v>409212440.77</v>
      </c>
      <c r="H9" s="503">
        <v>0</v>
      </c>
      <c r="I9" s="503">
        <v>5675461.209999999</v>
      </c>
      <c r="J9" s="503">
        <v>26569110.109999992</v>
      </c>
      <c r="K9" s="503">
        <f>SUM(C9:J9)</f>
        <v>2111434942.4299998</v>
      </c>
      <c r="L9" s="295"/>
    </row>
    <row r="10" spans="1:12" ht="24" customHeight="1">
      <c r="A10" s="292" t="s">
        <v>605</v>
      </c>
      <c r="B10" s="292"/>
      <c r="C10" s="507">
        <v>12419110.05</v>
      </c>
      <c r="D10" s="507">
        <v>2342079.43</v>
      </c>
      <c r="E10" s="507">
        <v>5034856</v>
      </c>
      <c r="F10" s="507">
        <v>2155996.96</v>
      </c>
      <c r="G10" s="507">
        <v>5257023.48</v>
      </c>
      <c r="H10" s="507"/>
      <c r="I10" s="507">
        <v>0</v>
      </c>
      <c r="J10" s="507">
        <v>23600404.91</v>
      </c>
      <c r="K10" s="507">
        <f>SUM(C10:J10)</f>
        <v>50809470.83</v>
      </c>
      <c r="L10" s="295"/>
    </row>
    <row r="11" spans="1:12" s="304" customFormat="1" ht="24" customHeight="1">
      <c r="A11" s="302" t="s">
        <v>870</v>
      </c>
      <c r="B11" s="302"/>
      <c r="C11" s="507">
        <v>0</v>
      </c>
      <c r="D11" s="507">
        <v>6161937.67</v>
      </c>
      <c r="E11" s="507">
        <v>0</v>
      </c>
      <c r="F11" s="507">
        <v>0</v>
      </c>
      <c r="G11" s="507">
        <v>0</v>
      </c>
      <c r="H11" s="507"/>
      <c r="I11" s="507">
        <v>0</v>
      </c>
      <c r="J11" s="507">
        <v>-6161937.67</v>
      </c>
      <c r="K11" s="507">
        <f>SUM(C11:J11)</f>
        <v>0</v>
      </c>
      <c r="L11" s="303"/>
    </row>
    <row r="12" spans="1:12" s="307" customFormat="1" ht="24" customHeight="1">
      <c r="A12" s="305" t="s">
        <v>606</v>
      </c>
      <c r="B12" s="305"/>
      <c r="C12" s="503">
        <v>-278388.91</v>
      </c>
      <c r="D12" s="503">
        <v>0</v>
      </c>
      <c r="E12" s="503">
        <v>0</v>
      </c>
      <c r="F12" s="503">
        <v>0</v>
      </c>
      <c r="G12" s="503">
        <v>0</v>
      </c>
      <c r="H12" s="503"/>
      <c r="I12" s="503">
        <v>-688792.29</v>
      </c>
      <c r="J12" s="503">
        <v>0</v>
      </c>
      <c r="K12" s="503">
        <f>SUM(C12:J12)</f>
        <v>-967181.2</v>
      </c>
      <c r="L12" s="306"/>
    </row>
    <row r="13" spans="1:12" ht="24" customHeight="1">
      <c r="A13" s="292" t="s">
        <v>107</v>
      </c>
      <c r="B13" s="292"/>
      <c r="C13" s="308">
        <f>SUM(C9:C12)</f>
        <v>323428251.07</v>
      </c>
      <c r="D13" s="308">
        <f aca="true" t="shared" si="0" ref="D13:J13">SUM(D9:D12)</f>
        <v>1196192980.89</v>
      </c>
      <c r="E13" s="308">
        <f t="shared" si="0"/>
        <v>102800867.59</v>
      </c>
      <c r="F13" s="308">
        <f t="shared" si="0"/>
        <v>75391421.99</v>
      </c>
      <c r="G13" s="308">
        <f t="shared" si="0"/>
        <v>414469464.25</v>
      </c>
      <c r="H13" s="308">
        <f t="shared" si="0"/>
        <v>0</v>
      </c>
      <c r="I13" s="308">
        <f t="shared" si="0"/>
        <v>4986668.919999999</v>
      </c>
      <c r="J13" s="308">
        <f t="shared" si="0"/>
        <v>44007577.349999994</v>
      </c>
      <c r="K13" s="308">
        <f>SUM(C13:J13)</f>
        <v>2161277232.06</v>
      </c>
      <c r="L13" s="295"/>
    </row>
    <row r="14" spans="1:12" ht="24" customHeight="1">
      <c r="A14" s="292" t="s">
        <v>607</v>
      </c>
      <c r="B14" s="292"/>
      <c r="C14" s="309"/>
      <c r="D14" s="309"/>
      <c r="E14" s="309"/>
      <c r="F14" s="309"/>
      <c r="G14" s="309"/>
      <c r="H14" s="309"/>
      <c r="I14" s="309"/>
      <c r="J14" s="309"/>
      <c r="K14" s="310"/>
      <c r="L14" s="295"/>
    </row>
    <row r="15" spans="1:12" ht="24" customHeight="1">
      <c r="A15" s="292" t="s">
        <v>89</v>
      </c>
      <c r="B15" s="292"/>
      <c r="C15" s="508">
        <v>0</v>
      </c>
      <c r="D15" s="508">
        <v>582976034.03</v>
      </c>
      <c r="E15" s="508">
        <v>75039148.85</v>
      </c>
      <c r="F15" s="508">
        <v>58661606.239999995</v>
      </c>
      <c r="G15" s="508">
        <v>371007426.3</v>
      </c>
      <c r="H15" s="508">
        <v>0</v>
      </c>
      <c r="I15" s="508">
        <v>0</v>
      </c>
      <c r="J15" s="508">
        <v>0</v>
      </c>
      <c r="K15" s="508">
        <f aca="true" t="shared" si="1" ref="K15:K23">SUM(C15:J15)</f>
        <v>1087684215.42</v>
      </c>
      <c r="L15" s="295"/>
    </row>
    <row r="16" spans="1:12" ht="24" customHeight="1">
      <c r="A16" s="292" t="s">
        <v>608</v>
      </c>
      <c r="B16" s="292"/>
      <c r="C16" s="508">
        <v>0</v>
      </c>
      <c r="D16" s="508">
        <v>28140316.28</v>
      </c>
      <c r="E16" s="508">
        <v>5963686.92</v>
      </c>
      <c r="F16" s="508">
        <v>3803673.19</v>
      </c>
      <c r="G16" s="508">
        <v>5668274.48</v>
      </c>
      <c r="H16" s="508"/>
      <c r="I16" s="508">
        <v>0</v>
      </c>
      <c r="J16" s="508">
        <v>0</v>
      </c>
      <c r="K16" s="508">
        <f t="shared" si="1"/>
        <v>43575950.870000005</v>
      </c>
      <c r="L16" s="295"/>
    </row>
    <row r="17" spans="1:13" ht="24" customHeight="1">
      <c r="A17" s="292" t="s">
        <v>609</v>
      </c>
      <c r="B17" s="292"/>
      <c r="C17" s="309">
        <v>0</v>
      </c>
      <c r="D17" s="309">
        <v>0</v>
      </c>
      <c r="E17" s="309">
        <v>0</v>
      </c>
      <c r="F17" s="309">
        <v>0</v>
      </c>
      <c r="G17" s="309">
        <v>0</v>
      </c>
      <c r="H17" s="309"/>
      <c r="I17" s="309">
        <v>0</v>
      </c>
      <c r="J17" s="309">
        <v>0</v>
      </c>
      <c r="K17" s="309">
        <f t="shared" si="1"/>
        <v>0</v>
      </c>
      <c r="L17" s="295"/>
      <c r="M17" s="311"/>
    </row>
    <row r="18" spans="1:12" ht="24" customHeight="1">
      <c r="A18" s="292" t="s">
        <v>107</v>
      </c>
      <c r="B18" s="292"/>
      <c r="C18" s="382">
        <f>SUM(C15:C17)</f>
        <v>0</v>
      </c>
      <c r="D18" s="382">
        <f aca="true" t="shared" si="2" ref="D18:J18">SUM(D15:D17)</f>
        <v>611116350.31</v>
      </c>
      <c r="E18" s="382">
        <f t="shared" si="2"/>
        <v>81002835.77</v>
      </c>
      <c r="F18" s="382">
        <f t="shared" si="2"/>
        <v>62465279.42999999</v>
      </c>
      <c r="G18" s="382">
        <f t="shared" si="2"/>
        <v>376675700.78000003</v>
      </c>
      <c r="H18" s="382">
        <f t="shared" si="2"/>
        <v>0</v>
      </c>
      <c r="I18" s="382">
        <f t="shared" si="2"/>
        <v>0</v>
      </c>
      <c r="J18" s="382">
        <f t="shared" si="2"/>
        <v>0</v>
      </c>
      <c r="K18" s="308">
        <f t="shared" si="1"/>
        <v>1131260166.29</v>
      </c>
      <c r="L18" s="295"/>
    </row>
    <row r="19" spans="1:12" ht="24" customHeight="1">
      <c r="A19" s="292" t="s">
        <v>610</v>
      </c>
      <c r="B19" s="292"/>
      <c r="C19" s="309"/>
      <c r="D19" s="309"/>
      <c r="E19" s="309"/>
      <c r="F19" s="309"/>
      <c r="G19" s="309"/>
      <c r="H19" s="309"/>
      <c r="I19" s="309"/>
      <c r="J19" s="309"/>
      <c r="K19" s="310"/>
      <c r="L19" s="295"/>
    </row>
    <row r="20" spans="1:12" ht="24" customHeight="1">
      <c r="A20" s="292" t="s">
        <v>89</v>
      </c>
      <c r="B20" s="292"/>
      <c r="C20" s="508">
        <v>17143725</v>
      </c>
      <c r="D20" s="508">
        <v>0</v>
      </c>
      <c r="E20" s="508">
        <v>0</v>
      </c>
      <c r="F20" s="508">
        <v>0</v>
      </c>
      <c r="G20" s="508">
        <v>0</v>
      </c>
      <c r="H20" s="508">
        <v>0</v>
      </c>
      <c r="I20" s="508">
        <v>0</v>
      </c>
      <c r="J20" s="508">
        <v>0</v>
      </c>
      <c r="K20" s="508">
        <f t="shared" si="1"/>
        <v>17143725</v>
      </c>
      <c r="L20" s="295"/>
    </row>
    <row r="21" spans="1:12" ht="24" customHeight="1">
      <c r="A21" s="292" t="s">
        <v>611</v>
      </c>
      <c r="B21" s="292"/>
      <c r="C21" s="508">
        <v>0</v>
      </c>
      <c r="D21" s="508">
        <v>0</v>
      </c>
      <c r="E21" s="508">
        <v>0</v>
      </c>
      <c r="F21" s="508">
        <v>0</v>
      </c>
      <c r="G21" s="508">
        <v>0</v>
      </c>
      <c r="H21" s="508"/>
      <c r="I21" s="508">
        <v>0</v>
      </c>
      <c r="J21" s="508">
        <v>0</v>
      </c>
      <c r="K21" s="508">
        <f t="shared" si="1"/>
        <v>0</v>
      </c>
      <c r="L21" s="295"/>
    </row>
    <row r="22" spans="1:12" ht="24" customHeight="1">
      <c r="A22" s="292" t="s">
        <v>612</v>
      </c>
      <c r="B22" s="292"/>
      <c r="C22" s="309">
        <v>0</v>
      </c>
      <c r="D22" s="309">
        <v>0</v>
      </c>
      <c r="E22" s="309">
        <v>0</v>
      </c>
      <c r="F22" s="309">
        <v>0</v>
      </c>
      <c r="G22" s="309">
        <v>0</v>
      </c>
      <c r="H22" s="309"/>
      <c r="I22" s="309">
        <v>0</v>
      </c>
      <c r="J22" s="309">
        <v>0</v>
      </c>
      <c r="K22" s="309">
        <f t="shared" si="1"/>
        <v>0</v>
      </c>
      <c r="L22" s="295"/>
    </row>
    <row r="23" spans="1:12" ht="24" customHeight="1">
      <c r="A23" s="292" t="s">
        <v>107</v>
      </c>
      <c r="B23" s="292"/>
      <c r="C23" s="308">
        <f>SUM(C20:C22)</f>
        <v>17143725</v>
      </c>
      <c r="D23" s="308">
        <f aca="true" t="shared" si="3" ref="D23:J23">SUM(D20:D22)</f>
        <v>0</v>
      </c>
      <c r="E23" s="308">
        <f t="shared" si="3"/>
        <v>0</v>
      </c>
      <c r="F23" s="308">
        <f t="shared" si="3"/>
        <v>0</v>
      </c>
      <c r="G23" s="308">
        <f t="shared" si="3"/>
        <v>0</v>
      </c>
      <c r="H23" s="308">
        <f t="shared" si="3"/>
        <v>0</v>
      </c>
      <c r="I23" s="308">
        <f t="shared" si="3"/>
        <v>0</v>
      </c>
      <c r="J23" s="308">
        <f t="shared" si="3"/>
        <v>0</v>
      </c>
      <c r="K23" s="308">
        <f t="shared" si="1"/>
        <v>17143725</v>
      </c>
      <c r="L23" s="295"/>
    </row>
    <row r="24" spans="1:12" ht="24" customHeight="1">
      <c r="A24" s="292" t="s">
        <v>613</v>
      </c>
      <c r="B24" s="292"/>
      <c r="C24" s="309"/>
      <c r="D24" s="309"/>
      <c r="E24" s="309"/>
      <c r="F24" s="309"/>
      <c r="G24" s="309"/>
      <c r="H24" s="309"/>
      <c r="I24" s="309"/>
      <c r="J24" s="309"/>
      <c r="K24" s="310"/>
      <c r="L24" s="295"/>
    </row>
    <row r="25" spans="1:12" ht="24" customHeight="1" thickBot="1">
      <c r="A25" s="292" t="s">
        <v>89</v>
      </c>
      <c r="B25" s="292"/>
      <c r="C25" s="312">
        <f>SUM(C9-C15-C20)</f>
        <v>294143804.93</v>
      </c>
      <c r="D25" s="312">
        <f aca="true" t="shared" si="4" ref="D25:J25">SUM(D9-D15-D20)</f>
        <v>604712929.76</v>
      </c>
      <c r="E25" s="312">
        <f t="shared" si="4"/>
        <v>22726862.74000001</v>
      </c>
      <c r="F25" s="312">
        <f t="shared" si="4"/>
        <v>14573818.790000007</v>
      </c>
      <c r="G25" s="312">
        <f t="shared" si="4"/>
        <v>38205014.46999997</v>
      </c>
      <c r="H25" s="312">
        <f t="shared" si="4"/>
        <v>0</v>
      </c>
      <c r="I25" s="312">
        <f t="shared" si="4"/>
        <v>5675461.209999999</v>
      </c>
      <c r="J25" s="312">
        <f t="shared" si="4"/>
        <v>26569110.109999992</v>
      </c>
      <c r="K25" s="313">
        <f>SUM(C25:J25)</f>
        <v>1006607002.0100001</v>
      </c>
      <c r="L25" s="295"/>
    </row>
    <row r="26" spans="1:12" ht="24" customHeight="1" thickBot="1" thickTop="1">
      <c r="A26" s="292" t="s">
        <v>107</v>
      </c>
      <c r="B26" s="292"/>
      <c r="C26" s="312">
        <f>C13-C18-C23</f>
        <v>306284526.07</v>
      </c>
      <c r="D26" s="312">
        <f aca="true" t="shared" si="5" ref="D26:J26">D13-D18-D23</f>
        <v>585076630.5800002</v>
      </c>
      <c r="E26" s="312">
        <f t="shared" si="5"/>
        <v>21798031.820000008</v>
      </c>
      <c r="F26" s="312">
        <f t="shared" si="5"/>
        <v>12926142.560000002</v>
      </c>
      <c r="G26" s="312">
        <f t="shared" si="5"/>
        <v>37793763.46999997</v>
      </c>
      <c r="H26" s="312">
        <f t="shared" si="5"/>
        <v>0</v>
      </c>
      <c r="I26" s="312">
        <f t="shared" si="5"/>
        <v>4986668.919999999</v>
      </c>
      <c r="J26" s="312">
        <f t="shared" si="5"/>
        <v>44007577.349999994</v>
      </c>
      <c r="K26" s="313">
        <f>SUM(C26:J26)</f>
        <v>1012873340.7700002</v>
      </c>
      <c r="L26" s="295"/>
    </row>
    <row r="27" spans="1:12" ht="24" customHeight="1" thickTop="1">
      <c r="A27" s="292"/>
      <c r="B27" s="292"/>
      <c r="C27" s="314"/>
      <c r="D27" s="314"/>
      <c r="E27" s="314"/>
      <c r="F27" s="314"/>
      <c r="G27" s="314"/>
      <c r="H27" s="314"/>
      <c r="I27" s="314"/>
      <c r="J27" s="314"/>
      <c r="K27" s="292"/>
      <c r="L27" s="295"/>
    </row>
    <row r="28" spans="1:12" ht="24" customHeight="1">
      <c r="A28" s="400" t="s">
        <v>168</v>
      </c>
      <c r="B28" s="292"/>
      <c r="C28" s="314"/>
      <c r="D28" s="314"/>
      <c r="E28" s="314"/>
      <c r="F28" s="314"/>
      <c r="G28" s="314"/>
      <c r="H28" s="314"/>
      <c r="I28" s="314"/>
      <c r="J28" s="314"/>
      <c r="K28" s="310"/>
      <c r="L28" s="295"/>
    </row>
    <row r="29" spans="1:12" ht="24" customHeight="1">
      <c r="A29" s="401" t="s">
        <v>116</v>
      </c>
      <c r="B29" s="292"/>
      <c r="C29" s="314"/>
      <c r="D29" s="314"/>
      <c r="E29" s="314"/>
      <c r="F29" s="314"/>
      <c r="G29" s="314"/>
      <c r="H29" s="314"/>
      <c r="I29" s="314"/>
      <c r="J29" s="314"/>
      <c r="K29" s="309"/>
      <c r="L29" s="295"/>
    </row>
    <row r="30" spans="1:12" ht="24" customHeight="1">
      <c r="A30" s="296"/>
      <c r="B30" s="292"/>
      <c r="C30" s="314"/>
      <c r="D30" s="314"/>
      <c r="E30" s="314"/>
      <c r="F30" s="314"/>
      <c r="G30" s="314"/>
      <c r="H30" s="314"/>
      <c r="I30" s="314"/>
      <c r="J30" s="314"/>
      <c r="K30" s="309"/>
      <c r="L30" s="295"/>
    </row>
    <row r="31" spans="1:11" s="373" customFormat="1" ht="24" customHeight="1">
      <c r="A31" s="402" t="s">
        <v>872</v>
      </c>
      <c r="B31" s="403"/>
      <c r="C31" s="403"/>
      <c r="D31" s="404"/>
      <c r="E31" s="404"/>
      <c r="F31" s="404"/>
      <c r="G31" s="404"/>
      <c r="H31" s="405"/>
      <c r="I31" s="403"/>
      <c r="J31" s="403"/>
      <c r="K31" s="403"/>
    </row>
    <row r="32" spans="4:10" ht="24.75" customHeight="1">
      <c r="D32" s="315"/>
      <c r="E32" s="315"/>
      <c r="F32" s="315"/>
      <c r="G32" s="315"/>
      <c r="H32" s="315"/>
      <c r="I32" s="315"/>
      <c r="J32" s="315"/>
    </row>
    <row r="33" ht="24.75" customHeight="1">
      <c r="A33" s="316"/>
    </row>
    <row r="34" ht="24.75" customHeight="1">
      <c r="A34" s="316"/>
    </row>
    <row r="35" spans="3:10" ht="24.75" customHeight="1">
      <c r="C35" s="315"/>
      <c r="D35" s="315"/>
      <c r="E35" s="315"/>
      <c r="F35" s="315"/>
      <c r="G35" s="315"/>
      <c r="H35" s="315"/>
      <c r="I35" s="315"/>
      <c r="J35" s="315"/>
    </row>
    <row r="36" spans="3:10" ht="24.75" customHeight="1">
      <c r="C36" s="315"/>
      <c r="D36" s="315"/>
      <c r="E36" s="315"/>
      <c r="F36" s="315"/>
      <c r="G36" s="315"/>
      <c r="H36" s="315"/>
      <c r="I36" s="315"/>
      <c r="J36" s="315"/>
    </row>
    <row r="37" spans="3:10" ht="24.75" customHeight="1">
      <c r="C37" s="315"/>
      <c r="D37" s="315"/>
      <c r="E37" s="315"/>
      <c r="F37" s="315"/>
      <c r="G37" s="315"/>
      <c r="H37" s="315"/>
      <c r="I37" s="315"/>
      <c r="J37" s="315"/>
    </row>
    <row r="38" spans="3:10" ht="24.75" customHeight="1">
      <c r="C38" s="315"/>
      <c r="D38" s="315"/>
      <c r="E38" s="315"/>
      <c r="F38" s="315"/>
      <c r="G38" s="315"/>
      <c r="H38" s="315"/>
      <c r="I38" s="315"/>
      <c r="J38" s="315"/>
    </row>
    <row r="39" spans="3:10" ht="24.75" customHeight="1">
      <c r="C39" s="317"/>
      <c r="D39" s="317"/>
      <c r="E39" s="317"/>
      <c r="F39" s="317"/>
      <c r="G39" s="317"/>
      <c r="H39" s="317"/>
      <c r="I39" s="317"/>
      <c r="J39" s="317"/>
    </row>
    <row r="40" spans="3:10" ht="24.75" customHeight="1">
      <c r="C40" s="317"/>
      <c r="D40" s="317"/>
      <c r="E40" s="317"/>
      <c r="F40" s="317"/>
      <c r="G40" s="317"/>
      <c r="H40" s="317"/>
      <c r="I40" s="317"/>
      <c r="J40" s="317"/>
    </row>
    <row r="41" spans="3:10" ht="24.75" customHeight="1">
      <c r="C41" s="317"/>
      <c r="D41" s="317"/>
      <c r="E41" s="317"/>
      <c r="F41" s="317"/>
      <c r="G41" s="317"/>
      <c r="H41" s="317"/>
      <c r="I41" s="317"/>
      <c r="J41" s="317"/>
    </row>
    <row r="42" spans="3:10" ht="24.75" customHeight="1">
      <c r="C42" s="317"/>
      <c r="D42" s="317"/>
      <c r="E42" s="317"/>
      <c r="F42" s="317"/>
      <c r="G42" s="317"/>
      <c r="H42" s="317"/>
      <c r="I42" s="317"/>
      <c r="J42" s="317"/>
    </row>
    <row r="43" spans="3:10" ht="24.75" customHeight="1">
      <c r="C43" s="317"/>
      <c r="D43" s="317"/>
      <c r="E43" s="317"/>
      <c r="F43" s="317"/>
      <c r="G43" s="317"/>
      <c r="H43" s="317"/>
      <c r="I43" s="317"/>
      <c r="J43" s="317"/>
    </row>
    <row r="44" spans="3:10" ht="24.75" customHeight="1">
      <c r="C44" s="317"/>
      <c r="D44" s="317"/>
      <c r="E44" s="317"/>
      <c r="F44" s="317"/>
      <c r="G44" s="317"/>
      <c r="H44" s="317"/>
      <c r="I44" s="317"/>
      <c r="J44" s="317"/>
    </row>
    <row r="45" spans="3:10" ht="24.75" customHeight="1">
      <c r="C45" s="317"/>
      <c r="D45" s="317"/>
      <c r="E45" s="317"/>
      <c r="F45" s="317"/>
      <c r="G45" s="317"/>
      <c r="H45" s="317"/>
      <c r="I45" s="317"/>
      <c r="J45" s="317"/>
    </row>
  </sheetData>
  <sheetProtection/>
  <mergeCells count="1">
    <mergeCell ref="A1:K1"/>
  </mergeCells>
  <printOptions/>
  <pageMargins left="0.5" right="0" top="0.47" bottom="0" header="0.22" footer="0.511811023622047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SheetLayoutView="100" zoomScalePageLayoutView="0" workbookViewId="0" topLeftCell="A12">
      <selection activeCell="D26" sqref="D26"/>
    </sheetView>
  </sheetViews>
  <sheetFormatPr defaultColWidth="10.421875" defaultRowHeight="31.5" customHeight="1"/>
  <cols>
    <col min="1" max="1" width="23.00390625" style="168" customWidth="1"/>
    <col min="2" max="2" width="15.00390625" style="172" customWidth="1"/>
    <col min="3" max="3" width="15.57421875" style="172" bestFit="1" customWidth="1"/>
    <col min="4" max="4" width="16.00390625" style="172" customWidth="1"/>
    <col min="5" max="5" width="0.42578125" style="168" hidden="1" customWidth="1"/>
    <col min="6" max="6" width="1.1484375" style="168" customWidth="1"/>
    <col min="7" max="7" width="15.28125" style="173" customWidth="1"/>
    <col min="8" max="8" width="15.00390625" style="168" customWidth="1"/>
    <col min="9" max="9" width="15.57421875" style="168" bestFit="1" customWidth="1"/>
    <col min="10" max="10" width="0.9921875" style="168" customWidth="1"/>
    <col min="11" max="11" width="6.57421875" style="168" customWidth="1"/>
    <col min="12" max="16384" width="10.421875" style="168" customWidth="1"/>
  </cols>
  <sheetData>
    <row r="1" spans="1:9" ht="31.5" customHeight="1">
      <c r="A1" s="573" t="s">
        <v>893</v>
      </c>
      <c r="B1" s="573"/>
      <c r="C1" s="573"/>
      <c r="D1" s="573"/>
      <c r="E1" s="573"/>
      <c r="F1" s="573"/>
      <c r="G1" s="573"/>
      <c r="H1" s="573"/>
      <c r="I1" s="573"/>
    </row>
    <row r="2" spans="2:10" ht="31.5" customHeight="1">
      <c r="B2" s="169"/>
      <c r="C2" s="169"/>
      <c r="D2" s="169"/>
      <c r="E2" s="169"/>
      <c r="F2" s="169"/>
      <c r="G2" s="169"/>
      <c r="H2" s="169"/>
      <c r="I2" s="169"/>
      <c r="J2" s="170"/>
    </row>
    <row r="3" ht="31.5" customHeight="1">
      <c r="A3" s="171" t="s">
        <v>20</v>
      </c>
    </row>
    <row r="4" ht="31.5" customHeight="1">
      <c r="A4" s="168" t="s">
        <v>21</v>
      </c>
    </row>
    <row r="5" spans="2:9" ht="31.5" customHeight="1">
      <c r="B5" s="574" t="s">
        <v>44</v>
      </c>
      <c r="C5" s="574"/>
      <c r="D5" s="574"/>
      <c r="E5" s="574"/>
      <c r="F5" s="574"/>
      <c r="G5" s="574"/>
      <c r="H5" s="574"/>
      <c r="I5" s="574"/>
    </row>
    <row r="6" spans="1:9" ht="31.5" customHeight="1">
      <c r="A6" s="170"/>
      <c r="B6" s="174"/>
      <c r="C6" s="175" t="s">
        <v>108</v>
      </c>
      <c r="D6" s="176"/>
      <c r="G6" s="174"/>
      <c r="H6" s="175" t="s">
        <v>418</v>
      </c>
      <c r="I6" s="176"/>
    </row>
    <row r="7" spans="2:9" ht="31.5" customHeight="1">
      <c r="B7" s="177" t="s">
        <v>592</v>
      </c>
      <c r="C7" s="177" t="s">
        <v>593</v>
      </c>
      <c r="D7" s="177" t="s">
        <v>511</v>
      </c>
      <c r="G7" s="177" t="s">
        <v>592</v>
      </c>
      <c r="H7" s="177" t="s">
        <v>593</v>
      </c>
      <c r="I7" s="177" t="s">
        <v>511</v>
      </c>
    </row>
    <row r="8" spans="1:9" ht="31.5" customHeight="1">
      <c r="A8" s="168" t="s">
        <v>594</v>
      </c>
      <c r="B8" s="181">
        <v>198738438.97</v>
      </c>
      <c r="C8" s="181">
        <v>151138137.95</v>
      </c>
      <c r="D8" s="181">
        <f>SUM(B8:C8)</f>
        <v>349876576.91999996</v>
      </c>
      <c r="E8" s="179"/>
      <c r="F8" s="179"/>
      <c r="G8" s="178">
        <v>198738438.97</v>
      </c>
      <c r="H8" s="178">
        <v>151138137.95</v>
      </c>
      <c r="I8" s="178">
        <f>SUM(G8:H8)</f>
        <v>349876576.91999996</v>
      </c>
    </row>
    <row r="9" spans="1:9" ht="31.5" customHeight="1">
      <c r="A9" s="168" t="s">
        <v>595</v>
      </c>
      <c r="B9" s="180">
        <v>158227085.16</v>
      </c>
      <c r="C9" s="180">
        <v>134971723.07</v>
      </c>
      <c r="D9" s="178">
        <f>SUM(B9:C9)</f>
        <v>293198808.23</v>
      </c>
      <c r="E9" s="179"/>
      <c r="F9" s="179"/>
      <c r="G9" s="180">
        <v>159525784.26</v>
      </c>
      <c r="H9" s="180">
        <v>137400675.57</v>
      </c>
      <c r="I9" s="178">
        <f>SUM(G9:H9)</f>
        <v>296926459.83</v>
      </c>
    </row>
    <row r="10" spans="1:9" ht="31.5" customHeight="1">
      <c r="A10" s="168" t="s">
        <v>596</v>
      </c>
      <c r="B10" s="181">
        <f>SUM(B8:B9)</f>
        <v>356965524.13</v>
      </c>
      <c r="C10" s="181">
        <f>SUM(C8:C9)</f>
        <v>286109861.02</v>
      </c>
      <c r="D10" s="181">
        <f>SUM(D8:D9)</f>
        <v>643075385.15</v>
      </c>
      <c r="E10" s="178"/>
      <c r="F10" s="178"/>
      <c r="G10" s="178">
        <f>SUM(G8:G9)</f>
        <v>358264223.23</v>
      </c>
      <c r="H10" s="178">
        <f>SUM(H8:H9)</f>
        <v>288538813.52</v>
      </c>
      <c r="I10" s="181">
        <f>SUM(I8:I9)</f>
        <v>646803036.75</v>
      </c>
    </row>
    <row r="11" spans="1:9" ht="31.5" customHeight="1">
      <c r="A11" s="168" t="s">
        <v>97</v>
      </c>
      <c r="B11" s="178"/>
      <c r="C11" s="178"/>
      <c r="D11" s="182">
        <v>-41694362.68</v>
      </c>
      <c r="E11" s="383"/>
      <c r="F11" s="383"/>
      <c r="G11" s="178"/>
      <c r="H11" s="178"/>
      <c r="I11" s="182">
        <v>-41694362.68</v>
      </c>
    </row>
    <row r="12" spans="1:9" ht="31.5" customHeight="1">
      <c r="A12" s="168" t="s">
        <v>424</v>
      </c>
      <c r="B12" s="178"/>
      <c r="C12" s="178"/>
      <c r="D12" s="183">
        <f>SUM(D10:D11)</f>
        <v>601381022.47</v>
      </c>
      <c r="E12" s="179"/>
      <c r="F12" s="179"/>
      <c r="G12" s="178"/>
      <c r="H12" s="178"/>
      <c r="I12" s="183">
        <f>SUM(I10:I11)</f>
        <v>605108674.07</v>
      </c>
    </row>
    <row r="13" spans="2:9" ht="31.5" customHeight="1">
      <c r="B13" s="178"/>
      <c r="C13" s="178"/>
      <c r="D13" s="189"/>
      <c r="E13" s="179"/>
      <c r="F13" s="179"/>
      <c r="G13" s="178"/>
      <c r="H13" s="178"/>
      <c r="I13" s="189"/>
    </row>
    <row r="14" spans="2:9" ht="31.5" customHeight="1">
      <c r="B14" s="184"/>
      <c r="C14" s="184"/>
      <c r="D14" s="184"/>
      <c r="E14" s="185"/>
      <c r="F14" s="185"/>
      <c r="G14" s="186"/>
      <c r="H14" s="185"/>
      <c r="I14" s="185"/>
    </row>
    <row r="15" spans="1:10" ht="31.5" customHeight="1">
      <c r="A15" s="168" t="s">
        <v>22</v>
      </c>
      <c r="B15" s="187"/>
      <c r="C15" s="187"/>
      <c r="D15" s="187"/>
      <c r="E15" s="3"/>
      <c r="F15" s="3"/>
      <c r="G15" s="188"/>
      <c r="H15" s="187"/>
      <c r="I15" s="187"/>
      <c r="J15" s="2"/>
    </row>
    <row r="16" spans="2:9" ht="31.5" customHeight="1">
      <c r="B16" s="574" t="s">
        <v>44</v>
      </c>
      <c r="C16" s="574"/>
      <c r="D16" s="574"/>
      <c r="E16" s="574"/>
      <c r="F16" s="574"/>
      <c r="G16" s="574"/>
      <c r="H16" s="574"/>
      <c r="I16" s="574"/>
    </row>
    <row r="17" spans="1:9" ht="31.5" customHeight="1">
      <c r="A17" s="170"/>
      <c r="B17" s="174"/>
      <c r="C17" s="175" t="s">
        <v>108</v>
      </c>
      <c r="D17" s="176"/>
      <c r="G17" s="174"/>
      <c r="H17" s="175" t="s">
        <v>418</v>
      </c>
      <c r="I17" s="176"/>
    </row>
    <row r="18" spans="2:9" ht="31.5" customHeight="1">
      <c r="B18" s="177" t="s">
        <v>592</v>
      </c>
      <c r="C18" s="177" t="s">
        <v>593</v>
      </c>
      <c r="D18" s="177" t="s">
        <v>511</v>
      </c>
      <c r="G18" s="177" t="s">
        <v>592</v>
      </c>
      <c r="H18" s="177" t="s">
        <v>593</v>
      </c>
      <c r="I18" s="177" t="s">
        <v>511</v>
      </c>
    </row>
    <row r="19" spans="1:9" ht="31.5" customHeight="1">
      <c r="A19" s="168" t="s">
        <v>672</v>
      </c>
      <c r="B19" s="181">
        <v>67735458.72</v>
      </c>
      <c r="C19" s="181">
        <v>12641516.27</v>
      </c>
      <c r="D19" s="181">
        <f>SUM(B19:C19)</f>
        <v>80376974.99</v>
      </c>
      <c r="E19" s="179"/>
      <c r="F19" s="179"/>
      <c r="G19" s="178">
        <v>67735458.72</v>
      </c>
      <c r="H19" s="178">
        <v>12641516.27</v>
      </c>
      <c r="I19" s="178">
        <f>+G19+H19</f>
        <v>80376974.99</v>
      </c>
    </row>
    <row r="20" spans="1:9" ht="31.5" customHeight="1">
      <c r="A20" s="168" t="s">
        <v>669</v>
      </c>
      <c r="B20" s="189">
        <v>256184117.2</v>
      </c>
      <c r="C20" s="189">
        <v>30877366.66</v>
      </c>
      <c r="D20" s="189">
        <f>SUM(B20:C20)</f>
        <v>287061483.86</v>
      </c>
      <c r="E20" s="179"/>
      <c r="F20" s="179"/>
      <c r="G20" s="178">
        <v>256184117.2</v>
      </c>
      <c r="H20" s="178">
        <f>31333478.39-1807843.78</f>
        <v>29525634.61</v>
      </c>
      <c r="I20" s="178">
        <f>+G20+H20</f>
        <v>285709751.81</v>
      </c>
    </row>
    <row r="21" spans="1:9" ht="31.5" customHeight="1">
      <c r="A21" s="168" t="s">
        <v>670</v>
      </c>
      <c r="B21" s="189">
        <v>4028000</v>
      </c>
      <c r="C21" s="189">
        <v>0</v>
      </c>
      <c r="D21" s="189">
        <f>SUM(B21:C21)</f>
        <v>4028000</v>
      </c>
      <c r="E21" s="179"/>
      <c r="F21" s="179"/>
      <c r="G21" s="178">
        <v>4028000</v>
      </c>
      <c r="H21" s="178">
        <v>0</v>
      </c>
      <c r="I21" s="178">
        <f>+G21+H21</f>
        <v>4028000</v>
      </c>
    </row>
    <row r="22" spans="1:9" ht="31.5" customHeight="1">
      <c r="A22" s="168" t="s">
        <v>671</v>
      </c>
      <c r="B22" s="180">
        <v>2825500</v>
      </c>
      <c r="C22" s="180">
        <v>0</v>
      </c>
      <c r="D22" s="180">
        <f>SUM(B22:C22)</f>
        <v>2825500</v>
      </c>
      <c r="E22" s="179"/>
      <c r="F22" s="179"/>
      <c r="G22" s="180">
        <v>2825500</v>
      </c>
      <c r="H22" s="180">
        <v>0</v>
      </c>
      <c r="I22" s="180">
        <f>+G22+H22</f>
        <v>2825500</v>
      </c>
    </row>
    <row r="23" spans="1:9" ht="31.5" customHeight="1">
      <c r="A23" s="168" t="s">
        <v>596</v>
      </c>
      <c r="B23" s="183">
        <f>SUM(B19:B22)</f>
        <v>330773075.91999996</v>
      </c>
      <c r="C23" s="183">
        <f>SUM(C19:C22)</f>
        <v>43518882.93</v>
      </c>
      <c r="D23" s="183">
        <f>SUM(D19:D22)</f>
        <v>374291958.85</v>
      </c>
      <c r="E23" s="178"/>
      <c r="F23" s="178"/>
      <c r="G23" s="183">
        <f>SUM(G19:G22)</f>
        <v>330773075.91999996</v>
      </c>
      <c r="H23" s="183">
        <f>SUM(H19:H22)</f>
        <v>42167150.879999995</v>
      </c>
      <c r="I23" s="183">
        <f>SUM(I19:I22)</f>
        <v>372940226.8</v>
      </c>
    </row>
    <row r="24" spans="1:9" ht="31.5" customHeight="1">
      <c r="A24" s="168" t="s">
        <v>97</v>
      </c>
      <c r="B24" s="189"/>
      <c r="C24" s="189"/>
      <c r="D24" s="190">
        <v>-5805140.73</v>
      </c>
      <c r="E24" s="191"/>
      <c r="F24" s="191"/>
      <c r="G24" s="189"/>
      <c r="H24" s="189"/>
      <c r="I24" s="190">
        <v>-5805140.73</v>
      </c>
    </row>
    <row r="25" spans="1:9" ht="31.5" customHeight="1">
      <c r="A25" s="168" t="s">
        <v>439</v>
      </c>
      <c r="B25" s="189"/>
      <c r="C25" s="189"/>
      <c r="D25" s="180">
        <f>SUM(D23:D24)</f>
        <v>368486818.12</v>
      </c>
      <c r="E25" s="179"/>
      <c r="F25" s="179"/>
      <c r="G25" s="178"/>
      <c r="H25" s="178"/>
      <c r="I25" s="180">
        <f>SUM(I23:I24)</f>
        <v>367135086.07</v>
      </c>
    </row>
    <row r="26" spans="1:9" ht="31.5" customHeight="1" thickBot="1">
      <c r="A26" s="168" t="s">
        <v>440</v>
      </c>
      <c r="B26" s="178"/>
      <c r="C26" s="178"/>
      <c r="D26" s="464">
        <f>+D25+D12</f>
        <v>969867840.59</v>
      </c>
      <c r="E26" s="192"/>
      <c r="F26" s="192"/>
      <c r="G26" s="192"/>
      <c r="H26" s="193"/>
      <c r="I26" s="194">
        <f>+I25+I12</f>
        <v>972243760.1400001</v>
      </c>
    </row>
    <row r="27" spans="2:9" s="195" customFormat="1" ht="31.5" customHeight="1" thickTop="1">
      <c r="B27" s="196"/>
      <c r="C27" s="197"/>
      <c r="D27" s="196"/>
      <c r="G27" s="173"/>
      <c r="H27" s="198"/>
      <c r="I27" s="196"/>
    </row>
    <row r="28" spans="2:9" s="195" customFormat="1" ht="31.5" customHeight="1">
      <c r="B28" s="196"/>
      <c r="C28" s="197"/>
      <c r="D28" s="196"/>
      <c r="G28" s="173"/>
      <c r="H28" s="198"/>
      <c r="I28" s="196"/>
    </row>
    <row r="29" spans="2:8" ht="31.5" customHeight="1">
      <c r="B29" s="195" t="s">
        <v>872</v>
      </c>
      <c r="C29" s="195"/>
      <c r="D29" s="195"/>
      <c r="E29" s="195"/>
      <c r="F29" s="195"/>
      <c r="G29" s="195"/>
      <c r="H29" s="199"/>
    </row>
    <row r="30" spans="2:8" ht="31.5" customHeight="1">
      <c r="B30" s="200"/>
      <c r="C30" s="195"/>
      <c r="D30" s="195"/>
      <c r="E30" s="195"/>
      <c r="F30" s="195"/>
      <c r="G30" s="195"/>
      <c r="H30" s="199"/>
    </row>
  </sheetData>
  <sheetProtection/>
  <mergeCells count="3">
    <mergeCell ref="A1:I1"/>
    <mergeCell ref="B5:I5"/>
    <mergeCell ref="B16:I16"/>
  </mergeCells>
  <printOptions/>
  <pageMargins left="0.42" right="0.16" top="0.54" bottom="0.15" header="0.41" footer="0.15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5"/>
  <sheetViews>
    <sheetView zoomScale="90" zoomScaleNormal="90" zoomScalePageLayoutView="0" workbookViewId="0" topLeftCell="A173">
      <selection activeCell="H206" sqref="H206"/>
    </sheetView>
  </sheetViews>
  <sheetFormatPr defaultColWidth="9.140625" defaultRowHeight="24" customHeight="1"/>
  <cols>
    <col min="1" max="1" width="7.8515625" style="12" customWidth="1"/>
    <col min="2" max="2" width="11.57421875" style="12" customWidth="1"/>
    <col min="3" max="3" width="10.57421875" style="12" customWidth="1"/>
    <col min="4" max="4" width="19.00390625" style="12" customWidth="1"/>
    <col min="5" max="5" width="1.421875" style="12" customWidth="1"/>
    <col min="6" max="6" width="18.00390625" style="267" customWidth="1"/>
    <col min="7" max="7" width="1.421875" style="12" customWidth="1"/>
    <col min="8" max="8" width="18.00390625" style="12" customWidth="1"/>
    <col min="9" max="9" width="1.7109375" style="12" customWidth="1"/>
    <col min="10" max="10" width="18.00390625" style="12" customWidth="1"/>
    <col min="11" max="11" width="1.28515625" style="12" customWidth="1"/>
    <col min="12" max="16384" width="9.140625" style="12" customWidth="1"/>
  </cols>
  <sheetData>
    <row r="1" spans="1:10" ht="24.75" customHeight="1">
      <c r="A1" s="161" t="s">
        <v>293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4.75" customHeight="1">
      <c r="A2" s="160"/>
      <c r="B2" s="161"/>
      <c r="C2" s="161"/>
      <c r="D2" s="161"/>
      <c r="E2" s="161"/>
      <c r="F2" s="258"/>
      <c r="G2" s="161"/>
      <c r="H2" s="161"/>
      <c r="I2" s="161"/>
      <c r="J2" s="276"/>
    </row>
    <row r="3" spans="1:10" ht="24.75" customHeight="1">
      <c r="A3" s="107" t="s">
        <v>98</v>
      </c>
      <c r="B3" s="161"/>
      <c r="C3" s="161"/>
      <c r="D3" s="161"/>
      <c r="E3" s="161"/>
      <c r="F3" s="258"/>
      <c r="G3" s="161"/>
      <c r="H3" s="161"/>
      <c r="I3" s="161"/>
      <c r="J3" s="276"/>
    </row>
    <row r="4" spans="1:10" ht="24.75" customHeight="1">
      <c r="A4" s="107"/>
      <c r="B4" s="161"/>
      <c r="C4" s="161"/>
      <c r="D4" s="161"/>
      <c r="E4" s="161"/>
      <c r="F4" s="258"/>
      <c r="G4" s="161"/>
      <c r="H4" s="161"/>
      <c r="I4" s="161"/>
      <c r="J4" s="257" t="s">
        <v>515</v>
      </c>
    </row>
    <row r="5" spans="1:10" ht="24.75" customHeight="1">
      <c r="A5" s="160"/>
      <c r="B5" s="161"/>
      <c r="C5" s="161"/>
      <c r="D5" s="161"/>
      <c r="E5" s="161"/>
      <c r="F5" s="259" t="s">
        <v>33</v>
      </c>
      <c r="G5" s="162"/>
      <c r="H5" s="259" t="s">
        <v>34</v>
      </c>
      <c r="I5" s="162"/>
      <c r="J5" s="259" t="s">
        <v>511</v>
      </c>
    </row>
    <row r="6" spans="1:10" ht="24.75" customHeight="1">
      <c r="A6" s="160"/>
      <c r="B6" s="160" t="s">
        <v>35</v>
      </c>
      <c r="C6" s="161"/>
      <c r="D6" s="161"/>
      <c r="E6" s="161"/>
      <c r="F6" s="260"/>
      <c r="G6" s="163"/>
      <c r="H6" s="260"/>
      <c r="I6" s="163"/>
      <c r="J6" s="260"/>
    </row>
    <row r="7" spans="1:10" ht="24.75" customHeight="1">
      <c r="A7" s="164"/>
      <c r="B7" s="164" t="s">
        <v>419</v>
      </c>
      <c r="C7" s="165"/>
      <c r="D7" s="165"/>
      <c r="E7" s="165"/>
      <c r="F7" s="164">
        <v>14233280.25</v>
      </c>
      <c r="G7" s="166"/>
      <c r="H7" s="164">
        <v>1432820.89</v>
      </c>
      <c r="I7" s="165"/>
      <c r="J7" s="164">
        <f>SUM(F7:I7)</f>
        <v>15666101.14</v>
      </c>
    </row>
    <row r="8" spans="1:10" ht="24.75" customHeight="1">
      <c r="A8" s="164"/>
      <c r="B8" s="164" t="s">
        <v>36</v>
      </c>
      <c r="C8" s="165"/>
      <c r="D8" s="165"/>
      <c r="E8" s="165"/>
      <c r="F8" s="164">
        <v>395689.59</v>
      </c>
      <c r="G8" s="166"/>
      <c r="H8" s="164">
        <v>0</v>
      </c>
      <c r="I8" s="165"/>
      <c r="J8" s="164">
        <f>SUM(F8:I8)</f>
        <v>395689.59</v>
      </c>
    </row>
    <row r="9" spans="1:10" ht="24.75" customHeight="1">
      <c r="A9" s="164"/>
      <c r="B9" s="164" t="s">
        <v>109</v>
      </c>
      <c r="C9" s="165"/>
      <c r="D9" s="165"/>
      <c r="E9" s="165"/>
      <c r="F9" s="240">
        <f>SUM(F7:F8)</f>
        <v>14628969.84</v>
      </c>
      <c r="G9" s="165"/>
      <c r="H9" s="240">
        <f>SUM(H7:H8)</f>
        <v>1432820.89</v>
      </c>
      <c r="I9" s="165"/>
      <c r="J9" s="240">
        <f>SUM(J7:J8)</f>
        <v>16061790.73</v>
      </c>
    </row>
    <row r="10" spans="1:10" ht="24.75" customHeight="1">
      <c r="A10" s="164"/>
      <c r="B10" s="164" t="s">
        <v>37</v>
      </c>
      <c r="C10" s="165"/>
      <c r="D10" s="165"/>
      <c r="E10" s="165"/>
      <c r="F10" s="165"/>
      <c r="G10" s="165"/>
      <c r="H10" s="165"/>
      <c r="I10" s="165"/>
      <c r="J10" s="164"/>
    </row>
    <row r="11" spans="1:10" ht="24.75" customHeight="1">
      <c r="A11" s="164" t="s">
        <v>847</v>
      </c>
      <c r="B11" s="164" t="s">
        <v>419</v>
      </c>
      <c r="C11" s="165"/>
      <c r="D11" s="165"/>
      <c r="E11" s="165"/>
      <c r="F11" s="339">
        <v>-13471524.31</v>
      </c>
      <c r="G11" s="339"/>
      <c r="H11" s="339">
        <v>-643550.96</v>
      </c>
      <c r="I11" s="339"/>
      <c r="J11" s="339">
        <f>SUM(F11:I11)</f>
        <v>-14115075.27</v>
      </c>
    </row>
    <row r="12" spans="1:10" ht="24.75" customHeight="1">
      <c r="A12" s="164"/>
      <c r="B12" s="164" t="s">
        <v>38</v>
      </c>
      <c r="C12" s="165"/>
      <c r="D12" s="165"/>
      <c r="E12" s="165"/>
      <c r="F12" s="339">
        <v>-142212.08</v>
      </c>
      <c r="G12" s="339"/>
      <c r="H12" s="339">
        <v>-55915.95</v>
      </c>
      <c r="I12" s="339"/>
      <c r="J12" s="339">
        <f>SUM(F12:I12)</f>
        <v>-198128.02999999997</v>
      </c>
    </row>
    <row r="13" spans="1:10" ht="24.75" customHeight="1">
      <c r="A13" s="164"/>
      <c r="B13" s="164" t="s">
        <v>109</v>
      </c>
      <c r="C13" s="165"/>
      <c r="D13" s="165"/>
      <c r="E13" s="165"/>
      <c r="F13" s="340">
        <f>SUM(F11:F12)</f>
        <v>-13613736.39</v>
      </c>
      <c r="G13" s="339"/>
      <c r="H13" s="340">
        <f>SUM(H11:H12)</f>
        <v>-699466.9099999999</v>
      </c>
      <c r="I13" s="339"/>
      <c r="J13" s="340">
        <f>SUM(J11:J12)</f>
        <v>-14313203.299999999</v>
      </c>
    </row>
    <row r="14" spans="1:10" ht="24.75" customHeight="1">
      <c r="A14" s="164"/>
      <c r="B14" s="164" t="s">
        <v>39</v>
      </c>
      <c r="C14" s="165"/>
      <c r="D14" s="165"/>
      <c r="E14" s="165"/>
      <c r="F14" s="165"/>
      <c r="G14" s="165"/>
      <c r="H14" s="165"/>
      <c r="I14" s="165"/>
      <c r="J14" s="164"/>
    </row>
    <row r="15" spans="1:10" ht="24.75" customHeight="1" thickBot="1">
      <c r="A15" s="164"/>
      <c r="B15" s="164" t="s">
        <v>419</v>
      </c>
      <c r="C15" s="165"/>
      <c r="D15" s="165"/>
      <c r="E15" s="165"/>
      <c r="F15" s="261">
        <f>+F7+F11</f>
        <v>761755.9399999995</v>
      </c>
      <c r="G15" s="165"/>
      <c r="H15" s="261">
        <f>+H7+H11</f>
        <v>789269.9299999999</v>
      </c>
      <c r="I15" s="165"/>
      <c r="J15" s="261">
        <f>SUM(F15:I15)</f>
        <v>1551025.8699999994</v>
      </c>
    </row>
    <row r="16" spans="1:10" ht="24.75" customHeight="1" thickBot="1" thickTop="1">
      <c r="A16" s="164"/>
      <c r="B16" s="164" t="s">
        <v>109</v>
      </c>
      <c r="C16" s="165"/>
      <c r="D16" s="165"/>
      <c r="E16" s="165"/>
      <c r="F16" s="261">
        <f>F9+F13</f>
        <v>1015233.4499999993</v>
      </c>
      <c r="G16" s="165"/>
      <c r="H16" s="261">
        <f>H9+H13</f>
        <v>733353.98</v>
      </c>
      <c r="I16" s="165"/>
      <c r="J16" s="261">
        <f>SUM(F16:I16)</f>
        <v>1748587.4299999992</v>
      </c>
    </row>
    <row r="17" spans="1:10" ht="24.75" customHeight="1" thickTop="1">
      <c r="A17" s="164"/>
      <c r="B17" s="164" t="s">
        <v>295</v>
      </c>
      <c r="C17" s="165"/>
      <c r="D17" s="165"/>
      <c r="E17" s="165"/>
      <c r="F17" s="165"/>
      <c r="G17" s="165"/>
      <c r="H17" s="165"/>
      <c r="I17" s="165"/>
      <c r="J17" s="164"/>
    </row>
    <row r="18" spans="1:10" ht="24.75" customHeight="1">
      <c r="A18" s="164" t="s">
        <v>169</v>
      </c>
      <c r="B18" s="108"/>
      <c r="C18" s="165"/>
      <c r="D18" s="165"/>
      <c r="E18" s="165"/>
      <c r="F18" s="165"/>
      <c r="G18" s="165"/>
      <c r="H18" s="165"/>
      <c r="I18" s="165"/>
      <c r="J18" s="164"/>
    </row>
    <row r="19" spans="1:10" ht="24.75" customHeight="1">
      <c r="A19" s="164"/>
      <c r="B19" s="108"/>
      <c r="C19" s="165"/>
      <c r="D19" s="165"/>
      <c r="E19" s="165"/>
      <c r="F19" s="165"/>
      <c r="G19" s="165"/>
      <c r="H19" s="165"/>
      <c r="I19" s="165"/>
      <c r="J19" s="164"/>
    </row>
    <row r="20" spans="1:8" ht="24.75" customHeight="1">
      <c r="A20" s="13" t="s">
        <v>99</v>
      </c>
      <c r="B20" s="9"/>
      <c r="C20" s="9"/>
      <c r="D20" s="9"/>
      <c r="E20" s="9"/>
      <c r="F20" s="4"/>
      <c r="G20" s="9"/>
      <c r="H20" s="270"/>
    </row>
    <row r="21" spans="1:10" ht="24.75" customHeight="1">
      <c r="A21" s="13"/>
      <c r="B21" s="9"/>
      <c r="C21" s="9"/>
      <c r="D21" s="9"/>
      <c r="E21" s="9"/>
      <c r="F21" s="4"/>
      <c r="G21" s="9"/>
      <c r="H21" s="270"/>
      <c r="J21" s="256" t="s">
        <v>515</v>
      </c>
    </row>
    <row r="22" spans="2:10" s="11" customFormat="1" ht="24.75" customHeight="1">
      <c r="B22" s="6"/>
      <c r="C22" s="7"/>
      <c r="D22" s="7"/>
      <c r="E22" s="8"/>
      <c r="F22" s="8"/>
      <c r="G22" s="544" t="s">
        <v>858</v>
      </c>
      <c r="H22" s="544"/>
      <c r="I22" s="544"/>
      <c r="J22" s="544"/>
    </row>
    <row r="23" spans="2:10" s="11" customFormat="1" ht="24.75" customHeight="1">
      <c r="B23" s="6"/>
      <c r="C23" s="7"/>
      <c r="D23" s="7"/>
      <c r="E23" s="8"/>
      <c r="F23" s="8"/>
      <c r="G23" s="9"/>
      <c r="H23" s="545" t="s">
        <v>50</v>
      </c>
      <c r="I23" s="545"/>
      <c r="J23" s="545"/>
    </row>
    <row r="24" spans="1:10" ht="24.75" customHeight="1">
      <c r="A24" s="9"/>
      <c r="B24" s="9"/>
      <c r="C24" s="9"/>
      <c r="D24" s="9"/>
      <c r="E24" s="9"/>
      <c r="F24" s="4"/>
      <c r="G24" s="9"/>
      <c r="H24" s="323" t="s">
        <v>101</v>
      </c>
      <c r="I24" s="322"/>
      <c r="J24" s="323" t="s">
        <v>420</v>
      </c>
    </row>
    <row r="25" spans="2:10" ht="24.75" customHeight="1">
      <c r="B25" s="9" t="s">
        <v>68</v>
      </c>
      <c r="C25" s="9"/>
      <c r="D25" s="9"/>
      <c r="E25" s="9"/>
      <c r="F25" s="4"/>
      <c r="G25" s="9"/>
      <c r="H25" s="412">
        <v>7898076.19</v>
      </c>
      <c r="J25" s="277">
        <v>3048502.21</v>
      </c>
    </row>
    <row r="26" spans="2:10" ht="24.75" customHeight="1">
      <c r="B26" s="9" t="s">
        <v>69</v>
      </c>
      <c r="C26" s="9"/>
      <c r="D26" s="9"/>
      <c r="E26" s="9"/>
      <c r="F26" s="4"/>
      <c r="G26" s="9"/>
      <c r="H26" s="270">
        <v>390000000</v>
      </c>
      <c r="J26" s="277">
        <v>460000000</v>
      </c>
    </row>
    <row r="27" spans="1:10" ht="24.75" customHeight="1" thickBot="1">
      <c r="A27" s="9"/>
      <c r="C27" s="10" t="s">
        <v>511</v>
      </c>
      <c r="D27" s="9"/>
      <c r="E27" s="9"/>
      <c r="F27" s="4"/>
      <c r="G27" s="9"/>
      <c r="H27" s="271">
        <f>SUM(H25:H26)</f>
        <v>397898076.19</v>
      </c>
      <c r="J27" s="271">
        <f>SUM(J25:J26)</f>
        <v>463048502.21</v>
      </c>
    </row>
    <row r="28" spans="1:6" s="9" customFormat="1" ht="24.75" customHeight="1" thickTop="1">
      <c r="A28" s="10" t="s">
        <v>170</v>
      </c>
      <c r="F28" s="4"/>
    </row>
    <row r="29" spans="1:9" s="9" customFormat="1" ht="24.75" customHeight="1">
      <c r="A29" s="9" t="s">
        <v>172</v>
      </c>
      <c r="F29" s="4"/>
      <c r="H29" s="4"/>
      <c r="I29" s="4"/>
    </row>
    <row r="30" spans="1:9" s="9" customFormat="1" ht="24.75" customHeight="1">
      <c r="A30" s="9" t="s">
        <v>171</v>
      </c>
      <c r="F30" s="4"/>
      <c r="H30" s="4"/>
      <c r="I30" s="233"/>
    </row>
    <row r="31" spans="1:6" s="9" customFormat="1" ht="24.75" customHeight="1">
      <c r="A31" s="9" t="s">
        <v>173</v>
      </c>
      <c r="F31" s="4"/>
    </row>
    <row r="32" spans="1:9" s="9" customFormat="1" ht="24.75" customHeight="1">
      <c r="A32" s="9" t="s">
        <v>174</v>
      </c>
      <c r="F32" s="4"/>
      <c r="H32" s="4"/>
      <c r="I32" s="4"/>
    </row>
    <row r="33" spans="1:9" s="9" customFormat="1" ht="24.75" customHeight="1">
      <c r="A33" s="9" t="s">
        <v>175</v>
      </c>
      <c r="F33" s="4"/>
      <c r="H33" s="4"/>
      <c r="I33" s="4"/>
    </row>
    <row r="34" spans="1:9" s="9" customFormat="1" ht="24.75" customHeight="1">
      <c r="A34" s="9" t="s">
        <v>176</v>
      </c>
      <c r="F34" s="4"/>
      <c r="H34" s="4"/>
      <c r="I34" s="4"/>
    </row>
    <row r="35" spans="1:10" ht="24.75" customHeight="1">
      <c r="A35" s="164"/>
      <c r="B35" s="108"/>
      <c r="C35" s="165"/>
      <c r="D35" s="165"/>
      <c r="E35" s="165"/>
      <c r="F35" s="165"/>
      <c r="G35" s="165"/>
      <c r="H35" s="165"/>
      <c r="I35" s="165"/>
      <c r="J35" s="164"/>
    </row>
    <row r="36" spans="1:10" ht="24.75" customHeight="1">
      <c r="A36" s="164"/>
      <c r="B36" s="108"/>
      <c r="C36" s="165"/>
      <c r="D36" s="165"/>
      <c r="E36" s="165"/>
      <c r="F36" s="165"/>
      <c r="G36" s="165"/>
      <c r="H36" s="165"/>
      <c r="I36" s="165"/>
      <c r="J36" s="164"/>
    </row>
    <row r="37" spans="1:10" ht="24.75" customHeight="1">
      <c r="A37" s="106" t="s">
        <v>16</v>
      </c>
      <c r="B37" s="384"/>
      <c r="C37" s="161"/>
      <c r="D37" s="161"/>
      <c r="E37" s="161"/>
      <c r="F37" s="161"/>
      <c r="G37" s="161"/>
      <c r="H37" s="161"/>
      <c r="I37" s="161"/>
      <c r="J37" s="385"/>
    </row>
    <row r="38" spans="1:10" ht="23.25">
      <c r="A38" s="106"/>
      <c r="B38" s="384"/>
      <c r="C38" s="161"/>
      <c r="D38" s="161"/>
      <c r="E38" s="161"/>
      <c r="F38" s="161"/>
      <c r="G38" s="161"/>
      <c r="H38" s="161"/>
      <c r="I38" s="161"/>
      <c r="J38" s="385"/>
    </row>
    <row r="39" spans="1:11" ht="24" customHeight="1">
      <c r="A39" s="161" t="s">
        <v>894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08"/>
    </row>
    <row r="40" spans="6:9" s="9" customFormat="1" ht="12" customHeight="1">
      <c r="F40" s="4"/>
      <c r="H40" s="4"/>
      <c r="I40" s="4"/>
    </row>
    <row r="41" spans="1:11" s="6" customFormat="1" ht="24" customHeight="1">
      <c r="A41" s="216" t="s">
        <v>321</v>
      </c>
      <c r="B41" s="106"/>
      <c r="C41" s="106"/>
      <c r="D41" s="106"/>
      <c r="E41" s="106"/>
      <c r="F41" s="88"/>
      <c r="G41" s="106"/>
      <c r="H41" s="106"/>
      <c r="I41" s="106"/>
      <c r="J41" s="105"/>
      <c r="K41" s="105"/>
    </row>
    <row r="42" spans="1:11" s="6" customFormat="1" ht="24" customHeight="1">
      <c r="A42" s="216"/>
      <c r="B42" s="106"/>
      <c r="C42" s="106"/>
      <c r="D42" s="106"/>
      <c r="E42" s="106"/>
      <c r="F42" s="88"/>
      <c r="G42" s="106"/>
      <c r="H42" s="272"/>
      <c r="I42" s="108"/>
      <c r="J42" s="257" t="s">
        <v>515</v>
      </c>
      <c r="K42" s="105"/>
    </row>
    <row r="43" spans="1:11" s="11" customFormat="1" ht="24" customHeight="1">
      <c r="A43" s="218"/>
      <c r="B43" s="105"/>
      <c r="C43" s="111"/>
      <c r="D43" s="111"/>
      <c r="E43" s="112"/>
      <c r="F43" s="112"/>
      <c r="G43" s="543" t="s">
        <v>858</v>
      </c>
      <c r="H43" s="543"/>
      <c r="I43" s="543"/>
      <c r="J43" s="543"/>
      <c r="K43" s="218"/>
    </row>
    <row r="44" spans="1:11" s="11" customFormat="1" ht="24" customHeight="1">
      <c r="A44" s="218"/>
      <c r="B44" s="105"/>
      <c r="C44" s="111"/>
      <c r="D44" s="111"/>
      <c r="E44" s="112"/>
      <c r="F44" s="112"/>
      <c r="G44" s="87"/>
      <c r="H44" s="542" t="s">
        <v>50</v>
      </c>
      <c r="I44" s="542"/>
      <c r="J44" s="542"/>
      <c r="K44" s="218"/>
    </row>
    <row r="45" spans="1:11" s="6" customFormat="1" ht="24" customHeight="1">
      <c r="A45" s="105"/>
      <c r="B45" s="111"/>
      <c r="C45" s="111"/>
      <c r="D45" s="111"/>
      <c r="E45" s="111"/>
      <c r="F45" s="109" t="s">
        <v>810</v>
      </c>
      <c r="G45" s="105"/>
      <c r="H45" s="323" t="s">
        <v>101</v>
      </c>
      <c r="I45" s="322"/>
      <c r="J45" s="323" t="s">
        <v>420</v>
      </c>
      <c r="K45" s="105"/>
    </row>
    <row r="46" spans="1:11" s="6" customFormat="1" ht="24" customHeight="1">
      <c r="A46" s="105"/>
      <c r="B46" s="105" t="s">
        <v>614</v>
      </c>
      <c r="C46" s="105"/>
      <c r="D46" s="111"/>
      <c r="E46" s="111"/>
      <c r="F46" s="88" t="s">
        <v>811</v>
      </c>
      <c r="G46" s="105"/>
      <c r="H46" s="343">
        <v>0</v>
      </c>
      <c r="I46" s="105"/>
      <c r="J46" s="343">
        <v>20000000</v>
      </c>
      <c r="K46" s="105"/>
    </row>
    <row r="47" spans="1:11" s="6" customFormat="1" ht="24" customHeight="1">
      <c r="A47" s="105"/>
      <c r="B47" s="105" t="s">
        <v>615</v>
      </c>
      <c r="C47" s="105"/>
      <c r="D47" s="111"/>
      <c r="E47" s="111"/>
      <c r="F47" s="88" t="s">
        <v>811</v>
      </c>
      <c r="G47" s="105"/>
      <c r="H47" s="343">
        <v>0</v>
      </c>
      <c r="I47" s="105"/>
      <c r="J47" s="343">
        <v>40000000</v>
      </c>
      <c r="K47" s="105"/>
    </row>
    <row r="48" spans="1:11" s="6" customFormat="1" ht="24" customHeight="1">
      <c r="A48" s="105"/>
      <c r="B48" s="105" t="s">
        <v>616</v>
      </c>
      <c r="C48" s="105"/>
      <c r="D48" s="111"/>
      <c r="E48" s="111"/>
      <c r="F48" s="88" t="s">
        <v>811</v>
      </c>
      <c r="G48" s="105"/>
      <c r="H48" s="343">
        <v>0</v>
      </c>
      <c r="I48" s="105"/>
      <c r="J48" s="343">
        <v>40000000</v>
      </c>
      <c r="K48" s="105"/>
    </row>
    <row r="49" spans="1:11" s="6" customFormat="1" ht="24" customHeight="1">
      <c r="A49" s="105"/>
      <c r="B49" s="105" t="s">
        <v>617</v>
      </c>
      <c r="C49" s="105"/>
      <c r="D49" s="111"/>
      <c r="E49" s="111"/>
      <c r="F49" s="88" t="s">
        <v>811</v>
      </c>
      <c r="G49" s="105"/>
      <c r="H49" s="344">
        <v>0</v>
      </c>
      <c r="I49" s="105"/>
      <c r="J49" s="344">
        <v>100000000</v>
      </c>
      <c r="K49" s="105"/>
    </row>
    <row r="50" spans="1:11" s="6" customFormat="1" ht="24" customHeight="1">
      <c r="A50" s="105"/>
      <c r="B50" s="111"/>
      <c r="C50" s="111" t="s">
        <v>511</v>
      </c>
      <c r="D50" s="111"/>
      <c r="E50" s="111"/>
      <c r="F50" s="88"/>
      <c r="G50" s="105"/>
      <c r="H50" s="343">
        <f>SUM(H46:H49)</f>
        <v>0</v>
      </c>
      <c r="I50" s="219"/>
      <c r="J50" s="343">
        <f>SUM(J46:J49)</f>
        <v>200000000</v>
      </c>
      <c r="K50" s="105"/>
    </row>
    <row r="51" spans="1:11" s="6" customFormat="1" ht="24" customHeight="1">
      <c r="A51" s="105" t="s">
        <v>864</v>
      </c>
      <c r="B51" s="220"/>
      <c r="C51" s="220"/>
      <c r="D51" s="220"/>
      <c r="E51" s="220"/>
      <c r="F51" s="88"/>
      <c r="G51" s="105"/>
      <c r="H51" s="344">
        <v>0</v>
      </c>
      <c r="I51" s="221"/>
      <c r="J51" s="342">
        <v>-200000000</v>
      </c>
      <c r="K51" s="105"/>
    </row>
    <row r="52" spans="1:11" s="6" customFormat="1" ht="24" customHeight="1" thickBot="1">
      <c r="A52" s="105" t="s">
        <v>865</v>
      </c>
      <c r="B52" s="220"/>
      <c r="C52" s="220"/>
      <c r="D52" s="220"/>
      <c r="E52" s="220"/>
      <c r="F52" s="88"/>
      <c r="G52" s="105"/>
      <c r="H52" s="345">
        <f>SUM(H50:H51)</f>
        <v>0</v>
      </c>
      <c r="I52" s="219"/>
      <c r="J52" s="345">
        <f>SUM(J50:J51)</f>
        <v>0</v>
      </c>
      <c r="K52" s="105"/>
    </row>
    <row r="53" spans="1:10" s="105" customFormat="1" ht="24" customHeight="1" thickTop="1">
      <c r="A53" s="87" t="s">
        <v>92</v>
      </c>
      <c r="B53" s="111"/>
      <c r="C53" s="111"/>
      <c r="D53" s="111"/>
      <c r="E53" s="111"/>
      <c r="F53" s="88"/>
      <c r="H53" s="113"/>
      <c r="J53" s="113"/>
    </row>
    <row r="54" spans="1:10" s="105" customFormat="1" ht="24" customHeight="1">
      <c r="A54" s="87" t="s">
        <v>296</v>
      </c>
      <c r="B54" s="111"/>
      <c r="C54" s="111"/>
      <c r="D54" s="111"/>
      <c r="E54" s="111"/>
      <c r="F54" s="88"/>
      <c r="H54" s="113"/>
      <c r="J54" s="113"/>
    </row>
    <row r="55" spans="1:10" s="105" customFormat="1" ht="24" customHeight="1">
      <c r="A55" s="87" t="s">
        <v>328</v>
      </c>
      <c r="B55" s="111"/>
      <c r="C55" s="220"/>
      <c r="D55" s="220"/>
      <c r="E55" s="220"/>
      <c r="F55" s="88"/>
      <c r="H55" s="274"/>
      <c r="I55" s="219"/>
      <c r="J55" s="274"/>
    </row>
    <row r="56" spans="1:11" s="6" customFormat="1" ht="12" customHeight="1">
      <c r="A56" s="244" t="s">
        <v>638</v>
      </c>
      <c r="B56" s="111"/>
      <c r="C56" s="111"/>
      <c r="D56" s="111"/>
      <c r="E56" s="111"/>
      <c r="F56" s="88"/>
      <c r="G56" s="105"/>
      <c r="H56" s="113"/>
      <c r="I56" s="105"/>
      <c r="J56" s="113"/>
      <c r="K56" s="105"/>
    </row>
    <row r="57" spans="1:11" s="9" customFormat="1" ht="24" customHeight="1">
      <c r="A57" s="216" t="s">
        <v>322</v>
      </c>
      <c r="B57" s="217"/>
      <c r="C57" s="217"/>
      <c r="D57" s="217"/>
      <c r="E57" s="217"/>
      <c r="F57" s="262"/>
      <c r="G57" s="87"/>
      <c r="H57" s="87"/>
      <c r="I57" s="87"/>
      <c r="J57" s="87"/>
      <c r="K57" s="87"/>
    </row>
    <row r="58" spans="1:11" s="9" customFormat="1" ht="24" customHeight="1">
      <c r="A58" s="105" t="s">
        <v>3</v>
      </c>
      <c r="B58" s="217"/>
      <c r="C58" s="217"/>
      <c r="D58" s="217"/>
      <c r="E58" s="217"/>
      <c r="F58" s="262"/>
      <c r="G58" s="87"/>
      <c r="H58" s="272"/>
      <c r="I58" s="108"/>
      <c r="J58" s="257"/>
      <c r="K58" s="87"/>
    </row>
    <row r="59" spans="1:11" ht="24" customHeight="1">
      <c r="A59" s="107"/>
      <c r="B59" s="87"/>
      <c r="C59" s="87"/>
      <c r="D59" s="87"/>
      <c r="E59" s="87"/>
      <c r="F59" s="88"/>
      <c r="G59" s="87"/>
      <c r="H59" s="272"/>
      <c r="I59" s="108"/>
      <c r="J59" s="257" t="s">
        <v>515</v>
      </c>
      <c r="K59" s="108"/>
    </row>
    <row r="60" spans="1:11" s="11" customFormat="1" ht="24" customHeight="1">
      <c r="A60" s="218"/>
      <c r="B60" s="105"/>
      <c r="C60" s="111"/>
      <c r="D60" s="111"/>
      <c r="E60" s="112"/>
      <c r="F60" s="112"/>
      <c r="G60" s="543" t="s">
        <v>858</v>
      </c>
      <c r="H60" s="543"/>
      <c r="I60" s="543"/>
      <c r="J60" s="543"/>
      <c r="K60" s="218"/>
    </row>
    <row r="61" spans="1:11" s="11" customFormat="1" ht="24" customHeight="1">
      <c r="A61" s="218"/>
      <c r="B61" s="105"/>
      <c r="C61" s="111"/>
      <c r="D61" s="111"/>
      <c r="E61" s="112"/>
      <c r="F61" s="112"/>
      <c r="G61" s="87"/>
      <c r="H61" s="542" t="s">
        <v>50</v>
      </c>
      <c r="I61" s="542"/>
      <c r="J61" s="542"/>
      <c r="K61" s="218"/>
    </row>
    <row r="62" spans="1:11" s="9" customFormat="1" ht="24" customHeight="1">
      <c r="A62" s="110"/>
      <c r="B62" s="217"/>
      <c r="C62" s="217"/>
      <c r="D62" s="217"/>
      <c r="E62" s="217"/>
      <c r="F62" s="262"/>
      <c r="G62" s="87"/>
      <c r="H62" s="323" t="s">
        <v>101</v>
      </c>
      <c r="I62" s="109"/>
      <c r="J62" s="273" t="s">
        <v>420</v>
      </c>
      <c r="K62" s="87"/>
    </row>
    <row r="63" spans="1:11" s="9" customFormat="1" ht="24" customHeight="1">
      <c r="A63" s="87"/>
      <c r="B63" s="110" t="s">
        <v>4</v>
      </c>
      <c r="C63" s="105"/>
      <c r="D63" s="111"/>
      <c r="E63" s="111"/>
      <c r="F63" s="263"/>
      <c r="G63" s="87"/>
      <c r="H63" s="274">
        <v>240000000</v>
      </c>
      <c r="I63" s="87"/>
      <c r="J63" s="217">
        <v>300000000</v>
      </c>
      <c r="K63" s="87"/>
    </row>
    <row r="64" spans="1:11" s="9" customFormat="1" ht="24" customHeight="1">
      <c r="A64" s="87"/>
      <c r="B64" s="105" t="s">
        <v>70</v>
      </c>
      <c r="C64" s="105"/>
      <c r="D64" s="111"/>
      <c r="E64" s="111"/>
      <c r="F64" s="263"/>
      <c r="G64" s="87"/>
      <c r="H64" s="342">
        <v>-120000000</v>
      </c>
      <c r="I64" s="87"/>
      <c r="J64" s="342">
        <v>-120000000</v>
      </c>
      <c r="K64" s="87"/>
    </row>
    <row r="65" spans="1:11" s="9" customFormat="1" ht="24" customHeight="1" thickBot="1">
      <c r="A65" s="87"/>
      <c r="B65" s="110" t="s">
        <v>352</v>
      </c>
      <c r="C65" s="110"/>
      <c r="D65" s="111"/>
      <c r="E65" s="111"/>
      <c r="F65" s="263"/>
      <c r="G65" s="87"/>
      <c r="H65" s="416">
        <f>SUM(H63:H64)</f>
        <v>120000000</v>
      </c>
      <c r="I65" s="87"/>
      <c r="J65" s="416">
        <f>SUM(J63:J64)</f>
        <v>180000000</v>
      </c>
      <c r="K65" s="87"/>
    </row>
    <row r="66" spans="1:11" s="6" customFormat="1" ht="24" customHeight="1" thickTop="1">
      <c r="A66" s="105" t="s">
        <v>297</v>
      </c>
      <c r="B66" s="113"/>
      <c r="C66" s="113"/>
      <c r="D66" s="113"/>
      <c r="E66" s="113"/>
      <c r="F66" s="264"/>
      <c r="G66" s="113"/>
      <c r="H66" s="113"/>
      <c r="I66" s="113"/>
      <c r="J66" s="105"/>
      <c r="K66" s="105"/>
    </row>
    <row r="67" spans="1:11" s="6" customFormat="1" ht="24" customHeight="1">
      <c r="A67" s="105" t="s">
        <v>299</v>
      </c>
      <c r="B67" s="113"/>
      <c r="C67" s="113"/>
      <c r="D67" s="113"/>
      <c r="E67" s="113"/>
      <c r="F67" s="264"/>
      <c r="G67" s="113"/>
      <c r="H67" s="113"/>
      <c r="I67" s="113"/>
      <c r="J67" s="105"/>
      <c r="K67" s="105"/>
    </row>
    <row r="68" spans="1:11" s="6" customFormat="1" ht="24" customHeight="1">
      <c r="A68" s="105" t="s">
        <v>298</v>
      </c>
      <c r="B68" s="106"/>
      <c r="C68" s="106"/>
      <c r="D68" s="106"/>
      <c r="E68" s="106"/>
      <c r="F68" s="88"/>
      <c r="G68" s="106"/>
      <c r="H68" s="106"/>
      <c r="I68" s="106"/>
      <c r="J68" s="105"/>
      <c r="K68" s="105"/>
    </row>
    <row r="69" spans="1:11" s="6" customFormat="1" ht="12" customHeight="1">
      <c r="A69" s="244"/>
      <c r="B69" s="111"/>
      <c r="C69" s="111"/>
      <c r="D69" s="111"/>
      <c r="E69" s="111"/>
      <c r="F69" s="88"/>
      <c r="G69" s="105"/>
      <c r="H69" s="113"/>
      <c r="I69" s="105"/>
      <c r="J69" s="113"/>
      <c r="K69" s="105"/>
    </row>
    <row r="70" spans="1:11" s="6" customFormat="1" ht="24" customHeight="1">
      <c r="A70" s="128" t="s">
        <v>117</v>
      </c>
      <c r="B70" s="111"/>
      <c r="C70" s="111"/>
      <c r="D70" s="111"/>
      <c r="E70" s="111"/>
      <c r="F70" s="88"/>
      <c r="G70" s="105"/>
      <c r="H70" s="113"/>
      <c r="I70" s="105"/>
      <c r="J70" s="113"/>
      <c r="K70" s="105"/>
    </row>
    <row r="71" spans="1:10" ht="24" customHeight="1">
      <c r="A71" s="110" t="s">
        <v>238</v>
      </c>
      <c r="B71" s="110"/>
      <c r="C71" s="110"/>
      <c r="D71" s="110"/>
      <c r="E71" s="110"/>
      <c r="F71" s="110"/>
      <c r="G71" s="110"/>
      <c r="H71" s="110"/>
      <c r="I71" s="110"/>
      <c r="J71" s="110"/>
    </row>
    <row r="72" spans="1:10" ht="24" customHeight="1">
      <c r="A72" s="110" t="s">
        <v>177</v>
      </c>
      <c r="B72" s="110"/>
      <c r="C72" s="110"/>
      <c r="D72" s="110"/>
      <c r="E72" s="110"/>
      <c r="F72" s="110"/>
      <c r="G72" s="110"/>
      <c r="H72" s="110"/>
      <c r="I72" s="110"/>
      <c r="J72" s="110"/>
    </row>
    <row r="73" spans="1:10" s="9" customFormat="1" ht="24" customHeight="1">
      <c r="A73" s="110" t="s">
        <v>178</v>
      </c>
      <c r="B73" s="110"/>
      <c r="C73" s="110"/>
      <c r="D73" s="110"/>
      <c r="E73" s="110"/>
      <c r="F73" s="110"/>
      <c r="G73" s="110"/>
      <c r="H73" s="110"/>
      <c r="I73" s="110"/>
      <c r="J73" s="110"/>
    </row>
    <row r="74" spans="1:10" ht="24" customHeight="1">
      <c r="A74" s="110" t="s">
        <v>239</v>
      </c>
      <c r="B74" s="110"/>
      <c r="C74" s="110"/>
      <c r="D74" s="110"/>
      <c r="E74" s="110"/>
      <c r="F74" s="110"/>
      <c r="G74" s="110"/>
      <c r="H74" s="110"/>
      <c r="I74" s="110"/>
      <c r="J74" s="110"/>
    </row>
    <row r="75" spans="1:10" ht="24" customHeight="1">
      <c r="A75" s="110" t="s">
        <v>179</v>
      </c>
      <c r="B75" s="110"/>
      <c r="C75" s="110"/>
      <c r="D75" s="110"/>
      <c r="E75" s="110"/>
      <c r="F75" s="110"/>
      <c r="G75" s="110"/>
      <c r="H75" s="110"/>
      <c r="I75" s="110"/>
      <c r="J75" s="110"/>
    </row>
    <row r="76" spans="1:10" s="9" customFormat="1" ht="24" customHeight="1">
      <c r="A76" s="110" t="s">
        <v>180</v>
      </c>
      <c r="B76" s="110"/>
      <c r="C76" s="110"/>
      <c r="D76" s="110"/>
      <c r="E76" s="110"/>
      <c r="F76" s="110"/>
      <c r="G76" s="110"/>
      <c r="H76" s="110"/>
      <c r="I76" s="110"/>
      <c r="J76" s="110"/>
    </row>
    <row r="77" spans="1:10" s="9" customFormat="1" ht="24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</row>
    <row r="78" spans="1:11" s="6" customFormat="1" ht="24" customHeight="1">
      <c r="A78" s="106" t="s">
        <v>16</v>
      </c>
      <c r="B78" s="386"/>
      <c r="C78" s="386"/>
      <c r="D78" s="386"/>
      <c r="E78" s="386"/>
      <c r="F78" s="106"/>
      <c r="G78" s="106"/>
      <c r="H78" s="387"/>
      <c r="I78" s="106"/>
      <c r="J78" s="387"/>
      <c r="K78" s="105"/>
    </row>
    <row r="79" spans="1:11" s="6" customFormat="1" ht="24.75" customHeight="1">
      <c r="A79" s="161" t="s">
        <v>263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05"/>
    </row>
    <row r="80" spans="1:11" s="6" customFormat="1" ht="24.75" customHeight="1">
      <c r="A80" s="87"/>
      <c r="B80" s="279"/>
      <c r="C80" s="279"/>
      <c r="D80" s="279"/>
      <c r="E80" s="279"/>
      <c r="F80" s="88"/>
      <c r="G80" s="105"/>
      <c r="H80" s="488"/>
      <c r="I80" s="105"/>
      <c r="J80" s="488"/>
      <c r="K80" s="105"/>
    </row>
    <row r="81" spans="1:10" ht="24.75" customHeight="1">
      <c r="A81" s="128" t="s">
        <v>118</v>
      </c>
      <c r="B81" s="88"/>
      <c r="C81" s="88"/>
      <c r="D81" s="88"/>
      <c r="E81" s="88"/>
      <c r="F81" s="88"/>
      <c r="G81" s="88"/>
      <c r="H81" s="88"/>
      <c r="I81" s="88"/>
      <c r="J81" s="88"/>
    </row>
    <row r="82" spans="1:10" ht="24.75" customHeight="1">
      <c r="A82" s="110" t="s">
        <v>110</v>
      </c>
      <c r="B82" s="110"/>
      <c r="C82" s="110"/>
      <c r="D82" s="110"/>
      <c r="E82" s="110"/>
      <c r="F82" s="110"/>
      <c r="G82" s="110"/>
      <c r="H82" s="110"/>
      <c r="I82" s="110"/>
      <c r="J82" s="110"/>
    </row>
    <row r="83" spans="1:10" ht="24.75" customHeight="1">
      <c r="A83" s="110" t="s">
        <v>331</v>
      </c>
      <c r="B83" s="110"/>
      <c r="C83" s="110"/>
      <c r="D83" s="110"/>
      <c r="E83" s="110"/>
      <c r="F83" s="110"/>
      <c r="G83" s="110"/>
      <c r="H83" s="110"/>
      <c r="I83" s="110"/>
      <c r="J83" s="110"/>
    </row>
    <row r="84" spans="1:10" s="9" customFormat="1" ht="24.75" customHeight="1">
      <c r="A84" s="110" t="s">
        <v>330</v>
      </c>
      <c r="B84" s="110"/>
      <c r="C84" s="110"/>
      <c r="D84" s="110"/>
      <c r="E84" s="110"/>
      <c r="F84" s="110"/>
      <c r="G84" s="110"/>
      <c r="H84" s="110"/>
      <c r="I84" s="110"/>
      <c r="J84" s="110"/>
    </row>
    <row r="85" spans="1:10" s="9" customFormat="1" ht="24.7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</row>
    <row r="86" spans="1:10" s="6" customFormat="1" ht="24.75" customHeight="1">
      <c r="A86" s="128" t="s">
        <v>119</v>
      </c>
      <c r="B86" s="110"/>
      <c r="C86" s="110"/>
      <c r="D86" s="110"/>
      <c r="E86" s="110"/>
      <c r="F86" s="110"/>
      <c r="G86" s="110"/>
      <c r="H86" s="110"/>
      <c r="I86" s="110"/>
      <c r="J86" s="110"/>
    </row>
    <row r="87" spans="1:10" s="6" customFormat="1" ht="24.75" customHeight="1">
      <c r="A87" s="110" t="s">
        <v>240</v>
      </c>
      <c r="B87" s="110"/>
      <c r="C87" s="110"/>
      <c r="D87" s="110"/>
      <c r="E87" s="110"/>
      <c r="F87" s="110"/>
      <c r="G87" s="110"/>
      <c r="H87" s="110"/>
      <c r="I87" s="110"/>
      <c r="J87" s="110"/>
    </row>
    <row r="88" spans="1:10" s="6" customFormat="1" ht="24.75" customHeight="1">
      <c r="A88" s="110" t="s">
        <v>71</v>
      </c>
      <c r="B88" s="110"/>
      <c r="C88" s="110"/>
      <c r="D88" s="110"/>
      <c r="E88" s="110"/>
      <c r="F88" s="110"/>
      <c r="G88" s="110"/>
      <c r="H88" s="110"/>
      <c r="I88" s="110"/>
      <c r="J88" s="110"/>
    </row>
    <row r="89" spans="1:10" s="6" customFormat="1" ht="24.75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</row>
    <row r="90" spans="1:10" s="6" customFormat="1" ht="24.75" customHeight="1">
      <c r="A90" s="249" t="s">
        <v>181</v>
      </c>
      <c r="B90" s="248"/>
      <c r="C90" s="110"/>
      <c r="D90" s="110"/>
      <c r="E90" s="110"/>
      <c r="F90" s="110"/>
      <c r="G90" s="110"/>
      <c r="H90" s="110"/>
      <c r="I90" s="110"/>
      <c r="J90" s="110"/>
    </row>
    <row r="91" spans="1:10" s="6" customFormat="1" ht="24.75" customHeight="1">
      <c r="A91" s="248"/>
      <c r="B91" s="248" t="s">
        <v>96</v>
      </c>
      <c r="C91" s="110"/>
      <c r="D91" s="110"/>
      <c r="E91" s="110"/>
      <c r="F91" s="110"/>
      <c r="G91" s="110"/>
      <c r="H91" s="110"/>
      <c r="I91" s="110"/>
      <c r="J91" s="110"/>
    </row>
    <row r="92" spans="1:10" s="6" customFormat="1" ht="24.75" customHeight="1">
      <c r="A92" s="110"/>
      <c r="B92" s="248"/>
      <c r="C92" s="248"/>
      <c r="D92" s="248"/>
      <c r="E92" s="248"/>
      <c r="F92" s="265"/>
      <c r="G92" s="248"/>
      <c r="H92" s="265"/>
      <c r="J92" s="265" t="s">
        <v>515</v>
      </c>
    </row>
    <row r="93" spans="1:10" s="6" customFormat="1" ht="24.75" customHeight="1">
      <c r="A93" s="110"/>
      <c r="B93" s="248"/>
      <c r="C93" s="248"/>
      <c r="D93" s="346"/>
      <c r="E93" s="347" t="s">
        <v>858</v>
      </c>
      <c r="F93" s="128"/>
      <c r="G93" s="249"/>
      <c r="H93" s="346"/>
      <c r="I93" s="347" t="s">
        <v>858</v>
      </c>
      <c r="J93" s="128"/>
    </row>
    <row r="94" spans="1:10" s="6" customFormat="1" ht="24.75" customHeight="1">
      <c r="A94" s="110"/>
      <c r="B94" s="248"/>
      <c r="C94" s="248"/>
      <c r="D94" s="346"/>
      <c r="E94" s="348" t="s">
        <v>50</v>
      </c>
      <c r="F94" s="128"/>
      <c r="G94" s="349"/>
      <c r="H94" s="346"/>
      <c r="I94" s="348" t="s">
        <v>50</v>
      </c>
      <c r="J94" s="128"/>
    </row>
    <row r="95" spans="1:10" s="6" customFormat="1" ht="24.75" customHeight="1">
      <c r="A95" s="110"/>
      <c r="B95" s="248"/>
      <c r="C95" s="248"/>
      <c r="D95" s="350"/>
      <c r="E95" s="351" t="s">
        <v>53</v>
      </c>
      <c r="F95" s="352"/>
      <c r="G95" s="349"/>
      <c r="H95" s="350"/>
      <c r="I95" s="351" t="s">
        <v>111</v>
      </c>
      <c r="J95" s="352"/>
    </row>
    <row r="96" spans="1:10" s="6" customFormat="1" ht="24.75" customHeight="1">
      <c r="A96" s="110"/>
      <c r="B96" s="248"/>
      <c r="C96" s="248"/>
      <c r="D96" s="273" t="s">
        <v>101</v>
      </c>
      <c r="E96" s="109"/>
      <c r="F96" s="273" t="s">
        <v>115</v>
      </c>
      <c r="G96" s="353"/>
      <c r="H96" s="273" t="s">
        <v>101</v>
      </c>
      <c r="I96" s="109"/>
      <c r="J96" s="273" t="s">
        <v>115</v>
      </c>
    </row>
    <row r="97" spans="1:10" s="6" customFormat="1" ht="24.75" customHeight="1">
      <c r="A97" s="248" t="s">
        <v>0</v>
      </c>
      <c r="B97" s="248"/>
      <c r="D97" s="504">
        <v>268987427.09</v>
      </c>
      <c r="E97" s="374"/>
      <c r="F97" s="504">
        <v>233923692.26</v>
      </c>
      <c r="G97" s="375"/>
      <c r="H97" s="504">
        <v>524207043.77</v>
      </c>
      <c r="I97" s="374"/>
      <c r="J97" s="504">
        <v>438451478.51</v>
      </c>
    </row>
    <row r="98" spans="1:10" s="6" customFormat="1" ht="24.75" customHeight="1">
      <c r="A98" s="248" t="s">
        <v>777</v>
      </c>
      <c r="B98" s="248"/>
      <c r="D98" s="504">
        <v>91375257.47</v>
      </c>
      <c r="E98" s="374"/>
      <c r="F98" s="504">
        <v>76008246.74</v>
      </c>
      <c r="G98" s="375"/>
      <c r="H98" s="504">
        <v>179916738.44</v>
      </c>
      <c r="I98" s="374"/>
      <c r="J98" s="504">
        <v>145898993.42</v>
      </c>
    </row>
    <row r="99" spans="1:10" s="6" customFormat="1" ht="24.75" customHeight="1">
      <c r="A99" s="248" t="s">
        <v>332</v>
      </c>
      <c r="B99" s="248"/>
      <c r="D99" s="504">
        <v>15366369.18</v>
      </c>
      <c r="E99" s="374"/>
      <c r="F99" s="504">
        <v>14873969.62</v>
      </c>
      <c r="G99" s="375"/>
      <c r="H99" s="504">
        <v>30191007.44</v>
      </c>
      <c r="I99" s="374"/>
      <c r="J99" s="504">
        <v>27954505.44</v>
      </c>
    </row>
    <row r="100" spans="1:10" s="6" customFormat="1" ht="24.75" customHeight="1">
      <c r="A100" s="248" t="s">
        <v>333</v>
      </c>
      <c r="B100" s="248"/>
      <c r="D100" s="505">
        <v>2493672.19</v>
      </c>
      <c r="E100" s="374"/>
      <c r="F100" s="505">
        <v>30038541.18</v>
      </c>
      <c r="G100" s="375"/>
      <c r="H100" s="505">
        <v>2493672.19</v>
      </c>
      <c r="I100" s="374"/>
      <c r="J100" s="505">
        <v>30384252.18</v>
      </c>
    </row>
    <row r="101" spans="1:10" s="6" customFormat="1" ht="24.75" customHeight="1">
      <c r="A101" s="248" t="s">
        <v>334</v>
      </c>
      <c r="B101" s="248"/>
      <c r="D101" s="504">
        <v>13154717.35</v>
      </c>
      <c r="E101" s="374"/>
      <c r="F101" s="504">
        <v>15041863.57</v>
      </c>
      <c r="G101" s="375"/>
      <c r="H101" s="504">
        <v>28354268.29</v>
      </c>
      <c r="I101" s="374"/>
      <c r="J101" s="504">
        <v>31564242.48</v>
      </c>
    </row>
    <row r="102" spans="1:10" s="6" customFormat="1" ht="24.75" customHeight="1">
      <c r="A102" s="341" t="s">
        <v>1</v>
      </c>
      <c r="B102" s="341"/>
      <c r="C102" s="105"/>
      <c r="D102" s="540">
        <v>22376923.14</v>
      </c>
      <c r="E102" s="377"/>
      <c r="F102" s="376">
        <v>21217374.409999996</v>
      </c>
      <c r="G102" s="378"/>
      <c r="H102" s="376">
        <v>44901637.04000001</v>
      </c>
      <c r="I102" s="377"/>
      <c r="J102" s="376">
        <v>41580051.17</v>
      </c>
    </row>
    <row r="103" spans="1:10" s="6" customFormat="1" ht="24.75" customHeight="1">
      <c r="A103" s="248" t="s">
        <v>2</v>
      </c>
      <c r="B103" s="248"/>
      <c r="D103" s="504">
        <v>16074182.8</v>
      </c>
      <c r="E103" s="374"/>
      <c r="F103" s="504">
        <v>15817549.58</v>
      </c>
      <c r="G103" s="375"/>
      <c r="H103" s="504">
        <f>31801594.27+3715.44</f>
        <v>31805309.71</v>
      </c>
      <c r="I103" s="374"/>
      <c r="J103" s="504">
        <v>31681196.31000001</v>
      </c>
    </row>
    <row r="104" spans="1:10" s="6" customFormat="1" ht="24.75" customHeight="1">
      <c r="A104" s="248" t="s">
        <v>141</v>
      </c>
      <c r="B104" s="248"/>
      <c r="D104" s="376"/>
      <c r="E104" s="374"/>
      <c r="F104" s="376"/>
      <c r="G104" s="375"/>
      <c r="H104" s="376"/>
      <c r="I104" s="374"/>
      <c r="J104" s="376"/>
    </row>
    <row r="105" spans="1:10" s="6" customFormat="1" ht="24.75" customHeight="1">
      <c r="A105" s="110" t="s">
        <v>268</v>
      </c>
      <c r="B105" s="110"/>
      <c r="C105" s="110"/>
      <c r="D105" s="504">
        <v>8145387.35</v>
      </c>
      <c r="E105" s="374"/>
      <c r="F105" s="504">
        <v>6970195.53</v>
      </c>
      <c r="G105" s="375"/>
      <c r="H105" s="504">
        <v>15619867.75</v>
      </c>
      <c r="I105" s="374"/>
      <c r="J105" s="504">
        <v>13382643.19</v>
      </c>
    </row>
    <row r="106" spans="1:10" s="1" customFormat="1" ht="24.75" customHeight="1">
      <c r="A106" s="238"/>
      <c r="B106" s="238"/>
      <c r="C106" s="238"/>
      <c r="D106" s="541"/>
      <c r="E106" s="238"/>
      <c r="F106" s="541"/>
      <c r="G106" s="238"/>
      <c r="H106" s="541"/>
      <c r="I106" s="239"/>
      <c r="J106" s="541"/>
    </row>
    <row r="107" spans="1:10" s="114" customFormat="1" ht="24.75" customHeight="1">
      <c r="A107" s="241" t="s">
        <v>120</v>
      </c>
      <c r="C107" s="242"/>
      <c r="F107" s="105"/>
      <c r="G107" s="242"/>
      <c r="H107" s="105"/>
      <c r="J107" s="105"/>
    </row>
    <row r="108" spans="1:10" s="114" customFormat="1" ht="24.75" customHeight="1">
      <c r="A108" s="243" t="s">
        <v>303</v>
      </c>
      <c r="C108" s="242"/>
      <c r="F108" s="105"/>
      <c r="G108" s="242"/>
      <c r="H108" s="105"/>
      <c r="J108" s="105"/>
    </row>
    <row r="109" spans="1:10" s="114" customFormat="1" ht="24.75" customHeight="1">
      <c r="A109" s="114" t="s">
        <v>300</v>
      </c>
      <c r="C109" s="242"/>
      <c r="F109" s="105"/>
      <c r="G109" s="242"/>
      <c r="H109" s="105"/>
      <c r="J109" s="105"/>
    </row>
    <row r="110" spans="1:10" s="1" customFormat="1" ht="24.75" customHeight="1">
      <c r="A110" s="238"/>
      <c r="B110" s="238"/>
      <c r="C110" s="238"/>
      <c r="D110" s="238"/>
      <c r="E110" s="238"/>
      <c r="F110" s="110"/>
      <c r="G110" s="238"/>
      <c r="H110" s="110"/>
      <c r="I110" s="239"/>
      <c r="J110" s="87"/>
    </row>
    <row r="111" spans="1:10" s="114" customFormat="1" ht="24.75" customHeight="1">
      <c r="A111" s="241" t="s">
        <v>121</v>
      </c>
      <c r="C111" s="242"/>
      <c r="F111" s="105"/>
      <c r="G111" s="242"/>
      <c r="H111" s="105"/>
      <c r="J111" s="105"/>
    </row>
    <row r="112" spans="1:10" s="114" customFormat="1" ht="24.75" customHeight="1">
      <c r="A112" s="243" t="s">
        <v>302</v>
      </c>
      <c r="C112" s="242"/>
      <c r="F112" s="105"/>
      <c r="G112" s="242"/>
      <c r="H112" s="105"/>
      <c r="J112" s="105"/>
    </row>
    <row r="113" spans="1:10" s="114" customFormat="1" ht="24.75" customHeight="1">
      <c r="A113" s="114" t="s">
        <v>301</v>
      </c>
      <c r="C113" s="242"/>
      <c r="F113" s="105"/>
      <c r="G113" s="242"/>
      <c r="H113" s="105"/>
      <c r="J113" s="105"/>
    </row>
    <row r="114" spans="1:10" s="1" customFormat="1" ht="24.7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1:8" s="245" customFormat="1" ht="24.75" customHeight="1">
      <c r="A115" s="246"/>
      <c r="B115" s="392"/>
      <c r="C115" s="392"/>
      <c r="D115" s="392"/>
      <c r="E115" s="392"/>
      <c r="F115" s="392"/>
      <c r="G115" s="392"/>
      <c r="H115" s="392"/>
    </row>
    <row r="116" spans="1:11" s="6" customFormat="1" ht="24.75" customHeight="1">
      <c r="A116" s="106" t="s">
        <v>16</v>
      </c>
      <c r="B116" s="386"/>
      <c r="C116" s="386"/>
      <c r="D116" s="386"/>
      <c r="E116" s="386"/>
      <c r="F116" s="106"/>
      <c r="G116" s="106"/>
      <c r="H116" s="387"/>
      <c r="I116" s="106"/>
      <c r="J116" s="387"/>
      <c r="K116" s="105"/>
    </row>
    <row r="117" spans="1:10" s="1" customFormat="1" ht="27" customHeight="1">
      <c r="A117" s="106" t="s">
        <v>294</v>
      </c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1:10" s="1" customFormat="1" ht="27" customHeight="1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1" s="6" customFormat="1" ht="27" customHeight="1">
      <c r="A119" s="241" t="s">
        <v>159</v>
      </c>
      <c r="B119" s="386"/>
      <c r="C119" s="386"/>
      <c r="D119" s="386"/>
      <c r="E119" s="386"/>
      <c r="F119" s="106"/>
      <c r="G119" s="106"/>
      <c r="H119" s="387"/>
      <c r="I119" s="106"/>
      <c r="J119" s="387"/>
      <c r="K119" s="105"/>
    </row>
    <row r="120" spans="1:10" s="114" customFormat="1" ht="27" customHeight="1">
      <c r="A120" s="243" t="s">
        <v>305</v>
      </c>
      <c r="C120" s="242"/>
      <c r="F120" s="105"/>
      <c r="G120" s="242"/>
      <c r="H120" s="105"/>
      <c r="J120" s="105"/>
    </row>
    <row r="121" spans="1:6" s="87" customFormat="1" ht="27" customHeight="1">
      <c r="A121" s="114" t="s">
        <v>304</v>
      </c>
      <c r="F121" s="88"/>
    </row>
    <row r="122" spans="1:6" s="87" customFormat="1" ht="27" customHeight="1">
      <c r="A122" s="114" t="s">
        <v>307</v>
      </c>
      <c r="F122" s="88"/>
    </row>
    <row r="123" spans="1:6" s="87" customFormat="1" ht="27" customHeight="1">
      <c r="A123" s="114" t="s">
        <v>306</v>
      </c>
      <c r="F123" s="88"/>
    </row>
    <row r="124" spans="1:6" s="87" customFormat="1" ht="27" customHeight="1">
      <c r="A124" s="114"/>
      <c r="F124" s="88"/>
    </row>
    <row r="125" spans="1:8" ht="27" customHeight="1">
      <c r="A125" s="390" t="s">
        <v>122</v>
      </c>
      <c r="B125" s="246"/>
      <c r="C125" s="246"/>
      <c r="D125" s="246"/>
      <c r="E125" s="246"/>
      <c r="F125" s="246"/>
      <c r="G125" s="246"/>
      <c r="H125" s="391"/>
    </row>
    <row r="126" spans="1:8" s="245" customFormat="1" ht="27" customHeight="1">
      <c r="A126" s="246" t="s">
        <v>72</v>
      </c>
      <c r="B126" s="246" t="s">
        <v>248</v>
      </c>
      <c r="D126" s="392"/>
      <c r="E126" s="392"/>
      <c r="F126" s="392"/>
      <c r="G126" s="392"/>
      <c r="H126" s="392"/>
    </row>
    <row r="127" spans="1:8" s="245" customFormat="1" ht="27" customHeight="1">
      <c r="A127" s="246" t="s">
        <v>182</v>
      </c>
      <c r="B127" s="392"/>
      <c r="C127" s="392"/>
      <c r="D127" s="392"/>
      <c r="E127" s="392"/>
      <c r="F127" s="392"/>
      <c r="G127" s="392"/>
      <c r="H127" s="392"/>
    </row>
    <row r="128" spans="1:8" s="245" customFormat="1" ht="27" customHeight="1">
      <c r="A128" s="246"/>
      <c r="B128" s="392"/>
      <c r="C128" s="392"/>
      <c r="D128" s="392"/>
      <c r="E128" s="392"/>
      <c r="F128" s="392"/>
      <c r="G128" s="392"/>
      <c r="H128" s="392"/>
    </row>
    <row r="129" spans="1:10" s="105" customFormat="1" ht="27" customHeight="1">
      <c r="A129" s="107" t="s">
        <v>123</v>
      </c>
      <c r="B129" s="87"/>
      <c r="C129" s="87"/>
      <c r="D129" s="87"/>
      <c r="E129" s="87"/>
      <c r="F129" s="88"/>
      <c r="G129" s="87"/>
      <c r="H129" s="87"/>
      <c r="I129" s="87"/>
      <c r="J129" s="87"/>
    </row>
    <row r="130" spans="1:10" s="105" customFormat="1" ht="27" customHeight="1">
      <c r="A130" s="87" t="s">
        <v>221</v>
      </c>
      <c r="B130" s="87"/>
      <c r="C130" s="87"/>
      <c r="D130" s="87"/>
      <c r="E130" s="87"/>
      <c r="F130" s="88"/>
      <c r="G130" s="87"/>
      <c r="H130" s="87"/>
      <c r="I130" s="87"/>
      <c r="J130" s="87"/>
    </row>
    <row r="131" spans="1:10" s="105" customFormat="1" ht="27" customHeight="1">
      <c r="A131" s="87" t="s">
        <v>222</v>
      </c>
      <c r="B131" s="87"/>
      <c r="C131" s="87"/>
      <c r="D131" s="87"/>
      <c r="E131" s="87"/>
      <c r="F131" s="88"/>
      <c r="G131" s="87"/>
      <c r="H131" s="87"/>
      <c r="I131" s="87"/>
      <c r="J131" s="87"/>
    </row>
    <row r="132" spans="1:10" s="105" customFormat="1" ht="27" customHeight="1">
      <c r="A132" s="87" t="s">
        <v>223</v>
      </c>
      <c r="B132" s="87"/>
      <c r="C132" s="87"/>
      <c r="D132" s="87"/>
      <c r="E132" s="87"/>
      <c r="F132" s="88"/>
      <c r="G132" s="87"/>
      <c r="H132" s="87"/>
      <c r="I132" s="87"/>
      <c r="J132" s="87"/>
    </row>
    <row r="133" spans="1:10" s="105" customFormat="1" ht="27" customHeight="1">
      <c r="A133" s="87" t="s">
        <v>249</v>
      </c>
      <c r="B133" s="87"/>
      <c r="C133" s="87"/>
      <c r="D133" s="87"/>
      <c r="E133" s="87"/>
      <c r="F133" s="88"/>
      <c r="G133" s="87"/>
      <c r="H133" s="87"/>
      <c r="I133" s="87"/>
      <c r="J133" s="87"/>
    </row>
    <row r="134" spans="1:10" s="105" customFormat="1" ht="27" customHeight="1">
      <c r="A134" s="237" t="s">
        <v>224</v>
      </c>
      <c r="B134" s="87"/>
      <c r="C134" s="87"/>
      <c r="D134" s="87"/>
      <c r="E134" s="87"/>
      <c r="F134" s="88"/>
      <c r="G134" s="87"/>
      <c r="H134" s="87"/>
      <c r="I134" s="87"/>
      <c r="J134" s="87"/>
    </row>
    <row r="135" spans="1:6" s="87" customFormat="1" ht="27" customHeight="1">
      <c r="A135" s="87" t="s">
        <v>226</v>
      </c>
      <c r="F135" s="88"/>
    </row>
    <row r="136" spans="1:6" s="87" customFormat="1" ht="27" customHeight="1">
      <c r="A136" s="87" t="s">
        <v>225</v>
      </c>
      <c r="F136" s="88"/>
    </row>
    <row r="137" spans="1:6" s="87" customFormat="1" ht="27" customHeight="1">
      <c r="A137" s="87" t="s">
        <v>227</v>
      </c>
      <c r="F137" s="88"/>
    </row>
    <row r="138" spans="1:6" s="87" customFormat="1" ht="27" customHeight="1">
      <c r="A138" s="87" t="s">
        <v>228</v>
      </c>
      <c r="F138" s="88"/>
    </row>
    <row r="139" spans="1:6" s="87" customFormat="1" ht="27" customHeight="1">
      <c r="A139" s="87" t="s">
        <v>229</v>
      </c>
      <c r="F139" s="88"/>
    </row>
    <row r="140" spans="1:6" s="87" customFormat="1" ht="27" customHeight="1">
      <c r="A140" s="87" t="s">
        <v>230</v>
      </c>
      <c r="F140" s="88"/>
    </row>
    <row r="141" spans="1:6" s="87" customFormat="1" ht="27" customHeight="1">
      <c r="A141" s="237" t="s">
        <v>235</v>
      </c>
      <c r="F141" s="88"/>
    </row>
    <row r="142" spans="1:6" s="87" customFormat="1" ht="27" customHeight="1">
      <c r="A142" s="87" t="s">
        <v>231</v>
      </c>
      <c r="F142" s="88"/>
    </row>
    <row r="143" spans="1:6" s="87" customFormat="1" ht="27" customHeight="1">
      <c r="A143" s="87" t="s">
        <v>232</v>
      </c>
      <c r="F143" s="88"/>
    </row>
    <row r="144" spans="1:6" s="87" customFormat="1" ht="27" customHeight="1">
      <c r="A144" s="87" t="s">
        <v>236</v>
      </c>
      <c r="F144" s="88"/>
    </row>
    <row r="145" spans="1:6" s="87" customFormat="1" ht="27" customHeight="1">
      <c r="A145" s="87" t="s">
        <v>234</v>
      </c>
      <c r="F145" s="88"/>
    </row>
    <row r="146" spans="1:6" s="87" customFormat="1" ht="27" customHeight="1">
      <c r="A146" s="87" t="s">
        <v>233</v>
      </c>
      <c r="F146" s="88"/>
    </row>
    <row r="147" s="87" customFormat="1" ht="27" customHeight="1">
      <c r="F147" s="88"/>
    </row>
    <row r="148" s="87" customFormat="1" ht="27" customHeight="1">
      <c r="F148" s="88"/>
    </row>
    <row r="149" s="87" customFormat="1" ht="27" customHeight="1">
      <c r="F149" s="88"/>
    </row>
    <row r="150" spans="1:11" s="6" customFormat="1" ht="27" customHeight="1">
      <c r="A150" s="87"/>
      <c r="B150" s="87"/>
      <c r="C150" s="87" t="s">
        <v>16</v>
      </c>
      <c r="D150" s="87"/>
      <c r="E150" s="87"/>
      <c r="F150" s="88"/>
      <c r="G150" s="105"/>
      <c r="H150" s="113"/>
      <c r="I150" s="105"/>
      <c r="J150" s="113"/>
      <c r="K150" s="105"/>
    </row>
    <row r="151" spans="1:10" s="6" customFormat="1" ht="27" customHeight="1">
      <c r="A151" s="389" t="s">
        <v>52</v>
      </c>
      <c r="B151" s="389"/>
      <c r="C151" s="389"/>
      <c r="D151" s="389"/>
      <c r="E151" s="389"/>
      <c r="F151" s="389"/>
      <c r="G151" s="389"/>
      <c r="H151" s="389"/>
      <c r="I151" s="389"/>
      <c r="J151" s="389"/>
    </row>
    <row r="152" spans="1:10" s="6" customFormat="1" ht="19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6" customFormat="1" ht="27" customHeight="1">
      <c r="A153" s="107" t="s">
        <v>124</v>
      </c>
      <c r="B153" s="4"/>
      <c r="C153" s="4"/>
      <c r="D153" s="4"/>
      <c r="E153" s="4"/>
      <c r="F153" s="4"/>
      <c r="G153" s="4"/>
      <c r="H153" s="4"/>
      <c r="I153" s="4"/>
      <c r="J153" s="4"/>
    </row>
    <row r="154" spans="1:6" s="87" customFormat="1" ht="26.25" customHeight="1">
      <c r="A154" s="87" t="s">
        <v>308</v>
      </c>
      <c r="F154" s="88"/>
    </row>
    <row r="155" spans="1:10" s="9" customFormat="1" ht="26.25" customHeight="1">
      <c r="A155" s="87" t="s">
        <v>859</v>
      </c>
      <c r="B155" s="87"/>
      <c r="C155" s="87"/>
      <c r="D155" s="87"/>
      <c r="E155" s="87"/>
      <c r="F155" s="88"/>
      <c r="G155" s="87"/>
      <c r="H155" s="87"/>
      <c r="I155" s="87"/>
      <c r="J155" s="87"/>
    </row>
    <row r="156" spans="1:10" s="9" customFormat="1" ht="27" customHeight="1">
      <c r="A156" s="87"/>
      <c r="B156" s="87"/>
      <c r="C156" s="87"/>
      <c r="D156" s="87"/>
      <c r="E156" s="87"/>
      <c r="F156" s="88"/>
      <c r="G156" s="87"/>
      <c r="H156" s="272"/>
      <c r="I156" s="108"/>
      <c r="J156" s="257" t="s">
        <v>515</v>
      </c>
    </row>
    <row r="157" spans="1:10" s="9" customFormat="1" ht="27" customHeight="1">
      <c r="A157" s="87"/>
      <c r="B157" s="107" t="s">
        <v>522</v>
      </c>
      <c r="C157" s="107"/>
      <c r="D157" s="87"/>
      <c r="E157" s="87"/>
      <c r="F157" s="109" t="s">
        <v>810</v>
      </c>
      <c r="G157" s="87"/>
      <c r="H157" s="273" t="s">
        <v>101</v>
      </c>
      <c r="I157" s="109"/>
      <c r="J157" s="273" t="s">
        <v>420</v>
      </c>
    </row>
    <row r="158" spans="1:10" s="9" customFormat="1" ht="27" customHeight="1">
      <c r="A158" s="87"/>
      <c r="B158" s="87" t="s">
        <v>618</v>
      </c>
      <c r="C158" s="87"/>
      <c r="D158" s="87"/>
      <c r="E158" s="87"/>
      <c r="F158" s="88" t="s">
        <v>438</v>
      </c>
      <c r="G158" s="87"/>
      <c r="H158" s="510">
        <v>108000000</v>
      </c>
      <c r="I158" s="87"/>
      <c r="J158" s="278">
        <v>108000000</v>
      </c>
    </row>
    <row r="159" spans="1:10" s="9" customFormat="1" ht="27" customHeight="1">
      <c r="A159" s="87"/>
      <c r="B159" s="87" t="s">
        <v>619</v>
      </c>
      <c r="C159" s="87"/>
      <c r="D159" s="87"/>
      <c r="E159" s="87"/>
      <c r="F159" s="88" t="s">
        <v>673</v>
      </c>
      <c r="G159" s="87"/>
      <c r="H159" s="510">
        <v>16000000</v>
      </c>
      <c r="I159" s="87"/>
      <c r="J159" s="278">
        <v>17500000</v>
      </c>
    </row>
    <row r="160" spans="1:10" s="9" customFormat="1" ht="27" customHeight="1">
      <c r="A160" s="87"/>
      <c r="B160" s="87" t="s">
        <v>829</v>
      </c>
      <c r="C160" s="87"/>
      <c r="D160" s="87"/>
      <c r="E160" s="87"/>
      <c r="F160" s="88" t="s">
        <v>438</v>
      </c>
      <c r="G160" s="87"/>
      <c r="H160" s="510">
        <v>3000000</v>
      </c>
      <c r="I160" s="87"/>
      <c r="J160" s="278">
        <v>3000000</v>
      </c>
    </row>
    <row r="161" spans="1:10" s="9" customFormat="1" ht="27" customHeight="1">
      <c r="A161" s="87"/>
      <c r="B161" s="87" t="s">
        <v>620</v>
      </c>
      <c r="C161" s="87"/>
      <c r="D161" s="87"/>
      <c r="E161" s="87"/>
      <c r="F161" s="88" t="s">
        <v>668</v>
      </c>
      <c r="G161" s="87"/>
      <c r="H161" s="510">
        <v>12000000</v>
      </c>
      <c r="I161" s="87"/>
      <c r="J161" s="278">
        <v>12000000</v>
      </c>
    </row>
    <row r="162" spans="1:10" s="9" customFormat="1" ht="27" customHeight="1">
      <c r="A162" s="87"/>
      <c r="B162" s="87" t="s">
        <v>622</v>
      </c>
      <c r="C162" s="87"/>
      <c r="D162" s="87"/>
      <c r="E162" s="87"/>
      <c r="F162" s="88" t="s">
        <v>668</v>
      </c>
      <c r="G162" s="87"/>
      <c r="H162" s="510">
        <v>5000000</v>
      </c>
      <c r="I162" s="87"/>
      <c r="J162" s="278">
        <v>5000000</v>
      </c>
    </row>
    <row r="163" spans="1:10" s="9" customFormat="1" ht="27" customHeight="1">
      <c r="A163" s="87"/>
      <c r="B163" s="87" t="s">
        <v>623</v>
      </c>
      <c r="C163" s="87"/>
      <c r="D163" s="87"/>
      <c r="E163" s="87"/>
      <c r="F163" s="88" t="s">
        <v>668</v>
      </c>
      <c r="G163" s="87"/>
      <c r="H163" s="509">
        <v>5000000</v>
      </c>
      <c r="I163" s="87"/>
      <c r="J163" s="278">
        <v>5000000</v>
      </c>
    </row>
    <row r="164" spans="1:10" s="9" customFormat="1" ht="27" customHeight="1">
      <c r="A164" s="87"/>
      <c r="B164" s="88"/>
      <c r="C164" s="110" t="s">
        <v>511</v>
      </c>
      <c r="D164" s="87"/>
      <c r="E164" s="87"/>
      <c r="F164" s="88"/>
      <c r="G164" s="87"/>
      <c r="H164" s="539">
        <f>SUM(H158:H163)</f>
        <v>149000000</v>
      </c>
      <c r="I164" s="87"/>
      <c r="J164" s="539">
        <f>SUM(J158:J163)</f>
        <v>150500000</v>
      </c>
    </row>
    <row r="165" spans="1:10" s="9" customFormat="1" ht="27" customHeight="1">
      <c r="A165" s="87"/>
      <c r="B165" s="107" t="s">
        <v>830</v>
      </c>
      <c r="C165" s="107"/>
      <c r="D165" s="87"/>
      <c r="E165" s="87"/>
      <c r="F165" s="109"/>
      <c r="G165" s="87"/>
      <c r="H165" s="273"/>
      <c r="I165" s="109"/>
      <c r="J165" s="273"/>
    </row>
    <row r="166" spans="1:10" s="9" customFormat="1" ht="27" customHeight="1">
      <c r="A166" s="87"/>
      <c r="B166" s="87" t="s">
        <v>621</v>
      </c>
      <c r="C166" s="87"/>
      <c r="D166" s="87"/>
      <c r="E166" s="87"/>
      <c r="F166" s="88" t="s">
        <v>425</v>
      </c>
      <c r="G166" s="87"/>
      <c r="H166" s="510">
        <v>3600000</v>
      </c>
      <c r="I166" s="87"/>
      <c r="J166" s="278">
        <v>5000000</v>
      </c>
    </row>
    <row r="167" spans="1:10" s="9" customFormat="1" ht="27" customHeight="1">
      <c r="A167" s="105"/>
      <c r="B167" s="87" t="s">
        <v>826</v>
      </c>
      <c r="C167" s="87"/>
      <c r="D167" s="105"/>
      <c r="E167" s="105"/>
      <c r="F167" s="88" t="s">
        <v>869</v>
      </c>
      <c r="G167" s="105"/>
      <c r="H167" s="510">
        <v>10000000</v>
      </c>
      <c r="I167" s="111"/>
      <c r="J167" s="279">
        <v>10000000</v>
      </c>
    </row>
    <row r="168" spans="1:10" s="9" customFormat="1" ht="27" customHeight="1">
      <c r="A168" s="108"/>
      <c r="B168" s="87" t="s">
        <v>624</v>
      </c>
      <c r="C168" s="87"/>
      <c r="D168" s="108"/>
      <c r="E168" s="108"/>
      <c r="F168" s="88" t="s">
        <v>668</v>
      </c>
      <c r="G168" s="108"/>
      <c r="H168" s="388">
        <v>1000000</v>
      </c>
      <c r="I168" s="111"/>
      <c r="J168" s="279">
        <v>1000000</v>
      </c>
    </row>
    <row r="169" spans="1:10" s="6" customFormat="1" ht="27" customHeight="1">
      <c r="A169" s="108"/>
      <c r="B169" s="87"/>
      <c r="C169" s="87" t="s">
        <v>511</v>
      </c>
      <c r="D169" s="108"/>
      <c r="E169" s="108"/>
      <c r="F169" s="266"/>
      <c r="G169" s="108"/>
      <c r="H169" s="275">
        <f>SUM(H166:H168)</f>
        <v>14600000</v>
      </c>
      <c r="I169" s="105"/>
      <c r="J169" s="275">
        <f>SUM(J166:J168)</f>
        <v>16000000</v>
      </c>
    </row>
    <row r="170" spans="1:10" ht="27" customHeight="1" thickBot="1">
      <c r="A170" s="108"/>
      <c r="B170" s="87" t="s">
        <v>625</v>
      </c>
      <c r="C170" s="87"/>
      <c r="D170" s="108"/>
      <c r="E170" s="108"/>
      <c r="F170" s="266"/>
      <c r="G170" s="108"/>
      <c r="H170" s="250">
        <f>+H164+H169</f>
        <v>163600000</v>
      </c>
      <c r="I170" s="105"/>
      <c r="J170" s="250">
        <f>+J164+J169</f>
        <v>166500000</v>
      </c>
    </row>
    <row r="171" spans="1:10" ht="27" customHeight="1" thickTop="1">
      <c r="A171" s="108"/>
      <c r="B171" s="87" t="s">
        <v>309</v>
      </c>
      <c r="C171" s="87"/>
      <c r="D171" s="108"/>
      <c r="E171" s="108"/>
      <c r="F171" s="266"/>
      <c r="G171" s="108"/>
      <c r="H171" s="108"/>
      <c r="I171" s="108"/>
      <c r="J171" s="108"/>
    </row>
    <row r="172" spans="1:10" ht="27" customHeight="1">
      <c r="A172" s="87" t="s">
        <v>183</v>
      </c>
      <c r="B172" s="87"/>
      <c r="C172" s="87"/>
      <c r="D172" s="87"/>
      <c r="E172" s="87"/>
      <c r="F172" s="88"/>
      <c r="G172" s="87"/>
      <c r="H172" s="87"/>
      <c r="I172" s="87"/>
      <c r="J172" s="87"/>
    </row>
    <row r="173" spans="1:10" ht="27" customHeight="1">
      <c r="A173" s="108"/>
      <c r="B173" s="87" t="s">
        <v>311</v>
      </c>
      <c r="C173" s="87"/>
      <c r="D173" s="108"/>
      <c r="E173" s="108"/>
      <c r="F173" s="266"/>
      <c r="G173" s="108"/>
      <c r="H173" s="108"/>
      <c r="I173" s="108"/>
      <c r="J173" s="108"/>
    </row>
    <row r="174" spans="1:10" ht="27" customHeight="1">
      <c r="A174" s="87" t="s">
        <v>312</v>
      </c>
      <c r="B174" s="87"/>
      <c r="C174" s="87"/>
      <c r="D174" s="87"/>
      <c r="E174" s="87"/>
      <c r="F174" s="88"/>
      <c r="G174" s="87"/>
      <c r="H174" s="87"/>
      <c r="I174" s="87"/>
      <c r="J174" s="87"/>
    </row>
    <row r="175" spans="1:10" ht="27" customHeight="1">
      <c r="A175" s="87" t="s">
        <v>310</v>
      </c>
      <c r="B175" s="87"/>
      <c r="C175" s="87"/>
      <c r="D175" s="87"/>
      <c r="E175" s="87"/>
      <c r="F175" s="88"/>
      <c r="G175" s="87"/>
      <c r="H175" s="87"/>
      <c r="I175" s="87"/>
      <c r="J175" s="87"/>
    </row>
    <row r="176" spans="1:10" ht="27" customHeight="1">
      <c r="A176" s="108"/>
      <c r="B176" s="87" t="s">
        <v>54</v>
      </c>
      <c r="C176" s="108"/>
      <c r="D176" s="108"/>
      <c r="E176" s="108"/>
      <c r="F176" s="266"/>
      <c r="G176" s="108"/>
      <c r="H176" s="108"/>
      <c r="I176" s="108"/>
      <c r="J176" s="108"/>
    </row>
    <row r="177" spans="1:10" ht="27" customHeight="1">
      <c r="A177" s="108"/>
      <c r="B177" s="88" t="s">
        <v>545</v>
      </c>
      <c r="C177" s="87" t="s">
        <v>55</v>
      </c>
      <c r="D177" s="108"/>
      <c r="E177" s="108"/>
      <c r="F177" s="266"/>
      <c r="G177" s="108"/>
      <c r="H177" s="108"/>
      <c r="I177" s="108"/>
      <c r="J177" s="108"/>
    </row>
    <row r="178" spans="1:10" ht="27" customHeight="1">
      <c r="A178" s="108"/>
      <c r="B178" s="88" t="s">
        <v>60</v>
      </c>
      <c r="C178" s="87" t="s">
        <v>56</v>
      </c>
      <c r="D178" s="108"/>
      <c r="E178" s="108"/>
      <c r="F178" s="266"/>
      <c r="G178" s="108"/>
      <c r="H178" s="108"/>
      <c r="I178" s="108"/>
      <c r="J178" s="108"/>
    </row>
    <row r="179" spans="1:10" s="9" customFormat="1" ht="27" customHeight="1">
      <c r="A179" s="108"/>
      <c r="B179" s="88" t="s">
        <v>61</v>
      </c>
      <c r="C179" s="87" t="s">
        <v>57</v>
      </c>
      <c r="D179" s="108"/>
      <c r="E179" s="108"/>
      <c r="F179" s="266"/>
      <c r="G179" s="108"/>
      <c r="H179" s="108"/>
      <c r="I179" s="108"/>
      <c r="J179" s="108"/>
    </row>
    <row r="180" spans="1:10" ht="27" customHeight="1">
      <c r="A180" s="108"/>
      <c r="B180" s="88" t="s">
        <v>62</v>
      </c>
      <c r="C180" s="87" t="s">
        <v>58</v>
      </c>
      <c r="D180" s="108"/>
      <c r="E180" s="108"/>
      <c r="F180" s="266"/>
      <c r="G180" s="108"/>
      <c r="H180" s="108"/>
      <c r="I180" s="108"/>
      <c r="J180" s="108"/>
    </row>
    <row r="181" spans="1:10" s="9" customFormat="1" ht="27" customHeight="1">
      <c r="A181" s="108"/>
      <c r="B181" s="88" t="s">
        <v>63</v>
      </c>
      <c r="C181" s="87" t="s">
        <v>59</v>
      </c>
      <c r="D181" s="108"/>
      <c r="E181" s="108"/>
      <c r="F181" s="266"/>
      <c r="G181" s="108"/>
      <c r="H181" s="108"/>
      <c r="I181" s="108"/>
      <c r="J181" s="108"/>
    </row>
    <row r="182" spans="1:10" s="9" customFormat="1" ht="27" customHeight="1">
      <c r="A182" s="12"/>
      <c r="B182" s="88" t="s">
        <v>426</v>
      </c>
      <c r="C182" s="328" t="s">
        <v>429</v>
      </c>
      <c r="D182" s="12"/>
      <c r="E182" s="12"/>
      <c r="F182" s="267"/>
      <c r="G182" s="12"/>
      <c r="H182" s="12"/>
      <c r="I182" s="12"/>
      <c r="J182" s="12"/>
    </row>
    <row r="183" spans="1:10" s="9" customFormat="1" ht="27" customHeight="1">
      <c r="A183" s="12"/>
      <c r="B183" s="88"/>
      <c r="C183" s="328"/>
      <c r="D183" s="12"/>
      <c r="E183" s="12"/>
      <c r="F183" s="267"/>
      <c r="G183" s="12"/>
      <c r="H183" s="12"/>
      <c r="I183" s="12"/>
      <c r="J183" s="12"/>
    </row>
    <row r="184" spans="1:10" s="9" customFormat="1" ht="27" customHeight="1">
      <c r="A184" s="12"/>
      <c r="B184" s="88"/>
      <c r="C184" s="328"/>
      <c r="D184" s="12"/>
      <c r="E184" s="12"/>
      <c r="F184" s="267"/>
      <c r="G184" s="12"/>
      <c r="H184" s="12"/>
      <c r="I184" s="12"/>
      <c r="J184" s="12"/>
    </row>
    <row r="185" spans="1:10" ht="27" customHeight="1">
      <c r="A185" s="106" t="s">
        <v>16</v>
      </c>
      <c r="B185" s="393"/>
      <c r="C185" s="106"/>
      <c r="D185" s="106"/>
      <c r="E185" s="106"/>
      <c r="F185" s="106"/>
      <c r="G185" s="106"/>
      <c r="H185" s="106"/>
      <c r="I185" s="393"/>
      <c r="J185" s="393"/>
    </row>
    <row r="186" ht="27" customHeight="1"/>
  </sheetData>
  <sheetProtection/>
  <mergeCells count="6">
    <mergeCell ref="H61:J61"/>
    <mergeCell ref="G60:J60"/>
    <mergeCell ref="G22:J22"/>
    <mergeCell ref="H44:J44"/>
    <mergeCell ref="H23:J23"/>
    <mergeCell ref="G43:J43"/>
  </mergeCells>
  <printOptions horizontalCentered="1"/>
  <pageMargins left="0.5905511811023623" right="0.15748031496062992" top="0.58" bottom="0.3937007874015748" header="0.2362204724409449" footer="0.1968503937007874"/>
  <pageSetup horizontalDpi="600" verticalDpi="600" orientation="portrait" paperSize="9" scale="87" r:id="rId1"/>
  <rowBreaks count="1" manualBreakCount="1">
    <brk id="1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25"/>
  <sheetViews>
    <sheetView zoomScale="85" zoomScaleNormal="85" zoomScalePageLayoutView="0" workbookViewId="0" topLeftCell="A13">
      <selection activeCell="R21" sqref="R21"/>
    </sheetView>
  </sheetViews>
  <sheetFormatPr defaultColWidth="9.140625" defaultRowHeight="24" customHeight="1"/>
  <cols>
    <col min="1" max="1" width="28.421875" style="202" customWidth="1"/>
    <col min="2" max="2" width="18.7109375" style="202" customWidth="1"/>
    <col min="3" max="3" width="0.85546875" style="202" customWidth="1"/>
    <col min="4" max="4" width="10.8515625" style="202" customWidth="1"/>
    <col min="5" max="5" width="0.85546875" style="202" customWidth="1"/>
    <col min="6" max="6" width="10.8515625" style="202" customWidth="1"/>
    <col min="7" max="7" width="0.85546875" style="202" customWidth="1"/>
    <col min="8" max="8" width="11.7109375" style="202" customWidth="1"/>
    <col min="9" max="9" width="0.85546875" style="202" customWidth="1"/>
    <col min="10" max="10" width="11.7109375" style="202" customWidth="1"/>
    <col min="11" max="11" width="0.85546875" style="202" customWidth="1"/>
    <col min="12" max="12" width="10.8515625" style="202" customWidth="1"/>
    <col min="13" max="13" width="0.85546875" style="202" customWidth="1"/>
    <col min="14" max="14" width="10.8515625" style="202" customWidth="1"/>
    <col min="15" max="15" width="1.28515625" style="202" customWidth="1"/>
    <col min="16" max="16" width="13.7109375" style="202" customWidth="1"/>
    <col min="17" max="17" width="1.1484375" style="202" customWidth="1"/>
    <col min="18" max="18" width="13.7109375" style="202" customWidth="1"/>
    <col min="19" max="19" width="1.421875" style="202" customWidth="1"/>
    <col min="20" max="16384" width="9.140625" style="202" customWidth="1"/>
  </cols>
  <sheetData>
    <row r="1" spans="1:18" ht="23.25">
      <c r="A1" s="201" t="s">
        <v>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ht="15" customHeight="1"/>
    <row r="3" ht="24" customHeight="1">
      <c r="A3" s="203" t="s">
        <v>125</v>
      </c>
    </row>
    <row r="4" ht="24" customHeight="1">
      <c r="A4" s="202" t="s">
        <v>126</v>
      </c>
    </row>
    <row r="5" ht="24" customHeight="1">
      <c r="A5" s="202" t="s">
        <v>112</v>
      </c>
    </row>
    <row r="6" ht="24" customHeight="1">
      <c r="R6" s="204" t="s">
        <v>626</v>
      </c>
    </row>
    <row r="7" spans="4:18" ht="24" customHeight="1">
      <c r="D7" s="205" t="s">
        <v>627</v>
      </c>
      <c r="E7" s="205"/>
      <c r="F7" s="205"/>
      <c r="H7" s="205" t="s">
        <v>628</v>
      </c>
      <c r="I7" s="205"/>
      <c r="J7" s="205"/>
      <c r="L7" s="205" t="s">
        <v>417</v>
      </c>
      <c r="M7" s="205"/>
      <c r="N7" s="205"/>
      <c r="P7" s="205" t="s">
        <v>511</v>
      </c>
      <c r="Q7" s="205"/>
      <c r="R7" s="205"/>
    </row>
    <row r="8" spans="4:18" ht="24" customHeight="1">
      <c r="D8" s="206" t="s">
        <v>73</v>
      </c>
      <c r="E8" s="207"/>
      <c r="F8" s="206" t="s">
        <v>10</v>
      </c>
      <c r="H8" s="206" t="s">
        <v>73</v>
      </c>
      <c r="I8" s="207"/>
      <c r="J8" s="206" t="s">
        <v>10</v>
      </c>
      <c r="L8" s="206" t="s">
        <v>73</v>
      </c>
      <c r="M8" s="207"/>
      <c r="N8" s="206" t="s">
        <v>10</v>
      </c>
      <c r="P8" s="206" t="s">
        <v>73</v>
      </c>
      <c r="Q8" s="207"/>
      <c r="R8" s="206" t="s">
        <v>10</v>
      </c>
    </row>
    <row r="9" spans="1:18" ht="24" customHeight="1">
      <c r="A9" s="202" t="s">
        <v>629</v>
      </c>
      <c r="D9" s="210">
        <v>629717</v>
      </c>
      <c r="E9" s="210"/>
      <c r="F9" s="210">
        <v>645365</v>
      </c>
      <c r="G9" s="210"/>
      <c r="H9" s="210">
        <v>881601</v>
      </c>
      <c r="I9" s="210"/>
      <c r="J9" s="210">
        <v>785638</v>
      </c>
      <c r="K9" s="210"/>
      <c r="L9" s="468">
        <v>30114</v>
      </c>
      <c r="M9" s="210"/>
      <c r="N9" s="468">
        <v>93949</v>
      </c>
      <c r="O9" s="210"/>
      <c r="P9" s="210">
        <f>D9+H9+L9</f>
        <v>1541432</v>
      </c>
      <c r="Q9" s="208"/>
      <c r="R9" s="208">
        <f>F9+J9+N9</f>
        <v>1524952</v>
      </c>
    </row>
    <row r="10" spans="1:18" ht="24" customHeight="1">
      <c r="A10" s="202" t="s">
        <v>630</v>
      </c>
      <c r="D10" s="209">
        <v>-1661</v>
      </c>
      <c r="E10" s="208"/>
      <c r="F10" s="209">
        <v>-5873</v>
      </c>
      <c r="G10" s="208"/>
      <c r="H10" s="209">
        <v>-790607</v>
      </c>
      <c r="I10" s="208"/>
      <c r="J10" s="209">
        <v>-700351</v>
      </c>
      <c r="K10" s="208"/>
      <c r="L10" s="209">
        <v>-1750</v>
      </c>
      <c r="M10" s="208"/>
      <c r="N10" s="209">
        <v>-28987</v>
      </c>
      <c r="O10" s="208"/>
      <c r="P10" s="209">
        <f>D10+H10+L10</f>
        <v>-794018</v>
      </c>
      <c r="Q10" s="208"/>
      <c r="R10" s="209">
        <f>F10+J10+N10</f>
        <v>-735211</v>
      </c>
    </row>
    <row r="11" spans="1:18" ht="24" customHeight="1">
      <c r="A11" s="202" t="s">
        <v>631</v>
      </c>
      <c r="D11" s="210">
        <f>SUM(D9:D10)</f>
        <v>628056</v>
      </c>
      <c r="E11" s="208"/>
      <c r="F11" s="210">
        <f>+F9+F10</f>
        <v>639492</v>
      </c>
      <c r="G11" s="208"/>
      <c r="H11" s="210">
        <f>SUM(H9:H10)</f>
        <v>90994</v>
      </c>
      <c r="I11" s="208"/>
      <c r="J11" s="210">
        <f>+J9+J10</f>
        <v>85287</v>
      </c>
      <c r="K11" s="208"/>
      <c r="L11" s="468">
        <f>SUM(L9:L10)</f>
        <v>28364</v>
      </c>
      <c r="M11" s="208"/>
      <c r="N11" s="468">
        <f>SUM(N9:N10)</f>
        <v>64962</v>
      </c>
      <c r="O11" s="208"/>
      <c r="P11" s="210">
        <f>D11+H11+L11</f>
        <v>747414</v>
      </c>
      <c r="Q11" s="208"/>
      <c r="R11" s="208">
        <f>+R9+R10</f>
        <v>789741</v>
      </c>
    </row>
    <row r="12" spans="1:18" ht="24" customHeight="1">
      <c r="A12" s="202" t="s">
        <v>632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>
        <v>-149604</v>
      </c>
      <c r="Q12" s="208"/>
      <c r="R12" s="208">
        <v>-180020</v>
      </c>
    </row>
    <row r="13" spans="1:18" ht="24" customHeight="1">
      <c r="A13" s="202" t="s">
        <v>633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10">
        <v>-12110</v>
      </c>
      <c r="Q13" s="210"/>
      <c r="R13" s="210">
        <v>-24943</v>
      </c>
    </row>
    <row r="14" spans="1:18" ht="24" customHeight="1">
      <c r="A14" s="358" t="s">
        <v>323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10">
        <v>-22040</v>
      </c>
      <c r="Q14" s="210"/>
      <c r="R14" s="210">
        <v>-48255</v>
      </c>
    </row>
    <row r="15" spans="1:18" ht="24" customHeight="1" thickBot="1">
      <c r="A15" s="202" t="s">
        <v>563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354">
        <f>SUM(P11:P14)</f>
        <v>563660</v>
      </c>
      <c r="Q15" s="208"/>
      <c r="R15" s="354">
        <f>SUM(R11:R14)</f>
        <v>536523</v>
      </c>
    </row>
    <row r="16" spans="1:18" ht="24" customHeight="1" thickTop="1">
      <c r="A16" s="202" t="s">
        <v>635</v>
      </c>
      <c r="D16" s="210">
        <v>73162</v>
      </c>
      <c r="E16" s="210"/>
      <c r="F16" s="210">
        <v>69371</v>
      </c>
      <c r="G16" s="210"/>
      <c r="H16" s="210">
        <v>656671</v>
      </c>
      <c r="I16" s="210"/>
      <c r="J16" s="210">
        <v>665949</v>
      </c>
      <c r="K16" s="210"/>
      <c r="L16" s="210">
        <v>283040</v>
      </c>
      <c r="M16" s="210"/>
      <c r="N16" s="210">
        <v>270259</v>
      </c>
      <c r="O16" s="210"/>
      <c r="P16" s="210">
        <f>D16+H16+L16</f>
        <v>1012873</v>
      </c>
      <c r="Q16" s="208"/>
      <c r="R16" s="208">
        <f>F16+J16+N16</f>
        <v>1005579</v>
      </c>
    </row>
    <row r="17" spans="1:18" ht="24" customHeight="1">
      <c r="A17" s="202" t="s">
        <v>636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>
        <v>13177937</v>
      </c>
      <c r="Q17" s="208"/>
      <c r="R17" s="208">
        <v>12162108</v>
      </c>
    </row>
    <row r="18" spans="1:18" ht="24" customHeight="1" thickBot="1">
      <c r="A18" s="202" t="s">
        <v>637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354">
        <f>SUM(P16:P17)</f>
        <v>14190810</v>
      </c>
      <c r="Q18" s="208"/>
      <c r="R18" s="354">
        <f>SUM(R16:R17)</f>
        <v>13167687</v>
      </c>
    </row>
    <row r="19" spans="1:18" ht="24" customHeight="1" thickTop="1">
      <c r="A19" s="202" t="s">
        <v>841</v>
      </c>
      <c r="D19" s="210">
        <v>15600</v>
      </c>
      <c r="E19" s="210"/>
      <c r="F19" s="210">
        <v>15600</v>
      </c>
      <c r="G19" s="210"/>
      <c r="H19" s="210">
        <v>229043</v>
      </c>
      <c r="I19" s="210"/>
      <c r="J19" s="210">
        <v>255713</v>
      </c>
      <c r="K19" s="210"/>
      <c r="L19" s="210">
        <v>0</v>
      </c>
      <c r="M19" s="210"/>
      <c r="N19" s="210">
        <v>0</v>
      </c>
      <c r="O19" s="210"/>
      <c r="P19" s="210">
        <f>D19+H19+L19</f>
        <v>244643</v>
      </c>
      <c r="Q19" s="208"/>
      <c r="R19" s="208">
        <f>F19+J19+N19</f>
        <v>271313</v>
      </c>
    </row>
    <row r="20" spans="1:18" ht="24" customHeight="1">
      <c r="A20" s="202" t="s">
        <v>842</v>
      </c>
      <c r="P20" s="208">
        <v>689738</v>
      </c>
      <c r="Q20" s="211"/>
      <c r="R20" s="208">
        <v>1159290</v>
      </c>
    </row>
    <row r="21" spans="1:18" ht="24" customHeight="1" thickBot="1">
      <c r="A21" s="202" t="s">
        <v>843</v>
      </c>
      <c r="P21" s="550">
        <f>SUM(P19:P20)</f>
        <v>934381</v>
      </c>
      <c r="Q21" s="211"/>
      <c r="R21" s="355">
        <f>SUM(R19:R20)</f>
        <v>1430603</v>
      </c>
    </row>
    <row r="22" spans="16:18" ht="24" customHeight="1" thickTop="1">
      <c r="P22" s="212"/>
      <c r="R22" s="212"/>
    </row>
    <row r="23" spans="16:18" ht="24" customHeight="1">
      <c r="P23" s="212"/>
      <c r="R23" s="212"/>
    </row>
    <row r="24" spans="4:10" ht="24" customHeight="1">
      <c r="D24" s="202" t="s">
        <v>16</v>
      </c>
      <c r="F24" s="207"/>
      <c r="H24" s="207"/>
      <c r="J24" s="207"/>
    </row>
    <row r="25" ht="24" customHeight="1">
      <c r="D25" s="356"/>
    </row>
  </sheetData>
  <sheetProtection/>
  <printOptions/>
  <pageMargins left="0.6" right="0.36" top="0.45" bottom="0.31" header="0.24" footer="0.27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2010-08-13T21:25:38Z</cp:lastPrinted>
  <dcterms:created xsi:type="dcterms:W3CDTF">2003-01-01T10:56:48Z</dcterms:created>
  <dcterms:modified xsi:type="dcterms:W3CDTF">2010-08-14T03:31:45Z</dcterms:modified>
  <cp:category/>
  <cp:version/>
  <cp:contentType/>
  <cp:contentStatus/>
</cp:coreProperties>
</file>