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30" tabRatio="818" activeTab="5"/>
  </bookViews>
  <sheets>
    <sheet name="BS" sheetId="1" r:id="rId1"/>
    <sheet name="PL 3M" sheetId="2" r:id="rId2"/>
    <sheet name="PL 9M" sheetId="3" r:id="rId3"/>
    <sheet name="shareholders' equity" sheetId="4" r:id="rId4"/>
    <sheet name="separated" sheetId="5" r:id="rId5"/>
    <sheet name="cash flows" sheetId="6" r:id="rId6"/>
  </sheets>
  <definedNames/>
  <calcPr fullCalcOnLoad="1"/>
</workbook>
</file>

<file path=xl/sharedStrings.xml><?xml version="1.0" encoding="utf-8"?>
<sst xmlns="http://schemas.openxmlformats.org/spreadsheetml/2006/main" count="378" uniqueCount="220">
  <si>
    <t>SAHA PATHANA INTER-HOLDING PUBLIC COMPANY LIMITED</t>
  </si>
  <si>
    <t>(Unit : Baht)</t>
  </si>
  <si>
    <t>equity method is applied</t>
  </si>
  <si>
    <t>Financial statements</t>
  </si>
  <si>
    <t>Assets</t>
  </si>
  <si>
    <t>Note</t>
  </si>
  <si>
    <t>Current assets</t>
  </si>
  <si>
    <t xml:space="preserve">          Cash and cash equivalents</t>
  </si>
  <si>
    <t xml:space="preserve">          Accrued income from related </t>
  </si>
  <si>
    <t xml:space="preserve">              parties - net</t>
  </si>
  <si>
    <t xml:space="preserve">          Other accrued income - net</t>
  </si>
  <si>
    <t xml:space="preserve">          Short - term loans to related parties </t>
  </si>
  <si>
    <t xml:space="preserve">          Inventories - net</t>
  </si>
  <si>
    <t xml:space="preserve">          Other current assets</t>
  </si>
  <si>
    <t xml:space="preserve">               Prepaid expenses</t>
  </si>
  <si>
    <t xml:space="preserve">               Others</t>
  </si>
  <si>
    <t xml:space="preserve">                              Total other current assets</t>
  </si>
  <si>
    <t xml:space="preserve">                              Total current assets</t>
  </si>
  <si>
    <t>Non-current assets</t>
  </si>
  <si>
    <t xml:space="preserve">          Investments in associated companies</t>
  </si>
  <si>
    <t xml:space="preserve">              By using equity method</t>
  </si>
  <si>
    <t xml:space="preserve">              By using cost method</t>
  </si>
  <si>
    <t xml:space="preserve">          Investments in related parties</t>
  </si>
  <si>
    <t xml:space="preserve">          Other long-term investments</t>
  </si>
  <si>
    <t xml:space="preserve">          Real estate for sale</t>
  </si>
  <si>
    <t xml:space="preserve">          Real estate under to buy and to sell contract     </t>
  </si>
  <si>
    <t xml:space="preserve">          Property, plant and equipment - net</t>
  </si>
  <si>
    <t xml:space="preserve">          Other non-current assets</t>
  </si>
  <si>
    <t xml:space="preserve">             Deposit for land</t>
  </si>
  <si>
    <t xml:space="preserve">             Withholding tax</t>
  </si>
  <si>
    <t xml:space="preserve">             Others</t>
  </si>
  <si>
    <t xml:space="preserve">                              Total other non-current assets</t>
  </si>
  <si>
    <t xml:space="preserve">                              Total non-current assets</t>
  </si>
  <si>
    <t>Notes to financial statements are parts of these financial statements</t>
  </si>
  <si>
    <t xml:space="preserve"> - 2 -</t>
  </si>
  <si>
    <t xml:space="preserve">      Liabilities and shareholders' equity</t>
  </si>
  <si>
    <t>Current liabilities</t>
  </si>
  <si>
    <t xml:space="preserve">          Overdrafts and loans from </t>
  </si>
  <si>
    <t xml:space="preserve">               financial institutions</t>
  </si>
  <si>
    <t xml:space="preserve">          Convertible debenture to common shares </t>
  </si>
  <si>
    <t xml:space="preserve">          Other current liabilities</t>
  </si>
  <si>
    <t xml:space="preserve">               Accrued interest expenses</t>
  </si>
  <si>
    <t xml:space="preserve"> </t>
  </si>
  <si>
    <t xml:space="preserve">               Accrued electricity expenses</t>
  </si>
  <si>
    <t xml:space="preserve">               Accrued expenses</t>
  </si>
  <si>
    <t xml:space="preserve">                              Total other current liabilities</t>
  </si>
  <si>
    <t xml:space="preserve">                              Total current liabilities</t>
  </si>
  <si>
    <t>Non-current liabilities</t>
  </si>
  <si>
    <t xml:space="preserve">          Investments payable</t>
  </si>
  <si>
    <t xml:space="preserve">          Unearned revenue</t>
  </si>
  <si>
    <t xml:space="preserve">          Long - term loans - net </t>
  </si>
  <si>
    <t xml:space="preserve">                              Total non-current liabilities</t>
  </si>
  <si>
    <t xml:space="preserve">                              Total liabilities</t>
  </si>
  <si>
    <t xml:space="preserve"> - 3 -</t>
  </si>
  <si>
    <t>Shareholders' equity</t>
  </si>
  <si>
    <t xml:space="preserve">     Share capital</t>
  </si>
  <si>
    <t xml:space="preserve">         Authorized share capital</t>
  </si>
  <si>
    <t xml:space="preserve">               800,000,000 common shares of Baht 1 each</t>
  </si>
  <si>
    <t xml:space="preserve">         Issued and paid-up share capital</t>
  </si>
  <si>
    <t xml:space="preserve">               494,034,300 common shares of Baht 1 each</t>
  </si>
  <si>
    <t xml:space="preserve">     Paid - in capital</t>
  </si>
  <si>
    <t xml:space="preserve">          Premium on share capital</t>
  </si>
  <si>
    <t xml:space="preserve">     Retained earnings </t>
  </si>
  <si>
    <t xml:space="preserve">       Appropriated</t>
  </si>
  <si>
    <t xml:space="preserve">          Legal reserve</t>
  </si>
  <si>
    <t xml:space="preserve">          General reserve</t>
  </si>
  <si>
    <t xml:space="preserve">       Unappropriated</t>
  </si>
  <si>
    <t xml:space="preserve">               Total shareholders' equity</t>
  </si>
  <si>
    <t>Total liabilities and shareholders' equity</t>
  </si>
  <si>
    <t>STATEMENTS OF CASH FLOWS</t>
  </si>
  <si>
    <t>Cash flows from operation activities</t>
  </si>
  <si>
    <t xml:space="preserve">     Profit (Loss) from operations before change </t>
  </si>
  <si>
    <t xml:space="preserve">           in operating assets and liabilities</t>
  </si>
  <si>
    <t xml:space="preserve">     (Increase) Decrease of change in operating assets</t>
  </si>
  <si>
    <t xml:space="preserve">     Increase (Decrease) of change in operating liabilities</t>
  </si>
  <si>
    <t>STATEMENTS OF CASH FLOWS (CONTINUED)</t>
  </si>
  <si>
    <t>Cash flows from investing activities</t>
  </si>
  <si>
    <t>Cash flows from financing activities</t>
  </si>
  <si>
    <t xml:space="preserve">               loans from financial institutions</t>
  </si>
  <si>
    <t>Cash and cash equivalents beginning of the period</t>
  </si>
  <si>
    <t>Cash and cash equivalents end of the period</t>
  </si>
  <si>
    <t>STATEMENTS OF INCOME</t>
  </si>
  <si>
    <t>Revenues</t>
  </si>
  <si>
    <t xml:space="preserve">                              Total revenues</t>
  </si>
  <si>
    <t>Expenses</t>
  </si>
  <si>
    <t xml:space="preserve">                         Total expenses</t>
  </si>
  <si>
    <t>STATEMENTS OF CHANGES IN SHAREHOLDERS' EQUITY</t>
  </si>
  <si>
    <t xml:space="preserve">Issued and </t>
  </si>
  <si>
    <t xml:space="preserve">Premium </t>
  </si>
  <si>
    <t xml:space="preserve">Premium on </t>
  </si>
  <si>
    <t>Unrealized gain (loss)</t>
  </si>
  <si>
    <t>Legal</t>
  </si>
  <si>
    <t>General</t>
  </si>
  <si>
    <t>Retained</t>
  </si>
  <si>
    <t>Total</t>
  </si>
  <si>
    <t>paid-up</t>
  </si>
  <si>
    <t>(Discount)</t>
  </si>
  <si>
    <t>treasury stock</t>
  </si>
  <si>
    <t xml:space="preserve">revaluation of </t>
  </si>
  <si>
    <t xml:space="preserve">from adjust fair </t>
  </si>
  <si>
    <t xml:space="preserve">from adjust </t>
  </si>
  <si>
    <t>reserve</t>
  </si>
  <si>
    <t>earnings</t>
  </si>
  <si>
    <t>share capital</t>
  </si>
  <si>
    <t>on share capital</t>
  </si>
  <si>
    <t>of associated</t>
  </si>
  <si>
    <t>investment</t>
  </si>
  <si>
    <t>value of investment</t>
  </si>
  <si>
    <t xml:space="preserve">fair value of </t>
  </si>
  <si>
    <t>companies</t>
  </si>
  <si>
    <t>in real estate</t>
  </si>
  <si>
    <t>Increase (Decrease) during the period</t>
  </si>
  <si>
    <t xml:space="preserve">          Long - term loans - related person</t>
  </si>
  <si>
    <t xml:space="preserve">          Premium on revaluation of investment in </t>
  </si>
  <si>
    <t xml:space="preserve">               real estate of associated companies</t>
  </si>
  <si>
    <t xml:space="preserve">          Premium on treasury stock of associated </t>
  </si>
  <si>
    <t xml:space="preserve">               companies</t>
  </si>
  <si>
    <t xml:space="preserve">     Unrealized gain from adjust fair value of </t>
  </si>
  <si>
    <t xml:space="preserve">          investments in securities</t>
  </si>
  <si>
    <t xml:space="preserve">          investments in securities - associated companies</t>
  </si>
  <si>
    <t xml:space="preserve">     Profit before income tax</t>
  </si>
  <si>
    <t xml:space="preserve">               Share of (profit) from investment by equity method</t>
  </si>
  <si>
    <t xml:space="preserve">               Share of loss from investment by equity method</t>
  </si>
  <si>
    <t xml:space="preserve">               Dividend received from investment</t>
  </si>
  <si>
    <t xml:space="preserve">               (Gain) Loss on disposal of assets</t>
  </si>
  <si>
    <t xml:space="preserve">          Contingent liabilities from guarantees</t>
  </si>
  <si>
    <t xml:space="preserve">                              Total assets</t>
  </si>
  <si>
    <t xml:space="preserve">          Current portion of long - term debt</t>
  </si>
  <si>
    <t xml:space="preserve">               Depreciation and amortization</t>
  </si>
  <si>
    <t>2009</t>
  </si>
  <si>
    <t>Balance as at January 1, 2009</t>
  </si>
  <si>
    <t>Net cash received by (used in) operating activities</t>
  </si>
  <si>
    <t xml:space="preserve">Net profit </t>
  </si>
  <si>
    <t xml:space="preserve">          Loss on exchange rate</t>
  </si>
  <si>
    <t xml:space="preserve">     Cost of sales of real estate</t>
  </si>
  <si>
    <t xml:space="preserve">     Share of loss on investment in </t>
  </si>
  <si>
    <t xml:space="preserve">          associates by equity method</t>
  </si>
  <si>
    <t xml:space="preserve">     Directors' remuneration</t>
  </si>
  <si>
    <t xml:space="preserve">     Other expenses</t>
  </si>
  <si>
    <t xml:space="preserve">     Administrative expenses</t>
  </si>
  <si>
    <t>Legal reserve</t>
  </si>
  <si>
    <t xml:space="preserve">     Cost of facility </t>
  </si>
  <si>
    <t xml:space="preserve">          Doubtful accounts</t>
  </si>
  <si>
    <t>Profit before finance costs</t>
  </si>
  <si>
    <t xml:space="preserve">             Intangible assets - net</t>
  </si>
  <si>
    <t xml:space="preserve">     Cost of consulting and services </t>
  </si>
  <si>
    <t xml:space="preserve">               Doubtful accounts</t>
  </si>
  <si>
    <t xml:space="preserve">               Finance costs</t>
  </si>
  <si>
    <t>Net cash received by (used in) investing  activities</t>
  </si>
  <si>
    <t>Net cash received by (used in) financing activities</t>
  </si>
  <si>
    <t>Net increase (decrease) in cash and cash equivalents</t>
  </si>
  <si>
    <t xml:space="preserve">investment in </t>
  </si>
  <si>
    <t xml:space="preserve">securities - associated </t>
  </si>
  <si>
    <t xml:space="preserve">                    (disbursement) from operating activities :</t>
  </si>
  <si>
    <t xml:space="preserve">     Add  Adjustments to reconcile net profit to cash receipt </t>
  </si>
  <si>
    <t>Net profit</t>
  </si>
  <si>
    <t xml:space="preserve">          Finance costs</t>
  </si>
  <si>
    <t>(UNAUDITED/REVIEWED ONLY)</t>
  </si>
  <si>
    <t xml:space="preserve">     Facility income</t>
  </si>
  <si>
    <t xml:space="preserve">     Sales of real estate</t>
  </si>
  <si>
    <t xml:space="preserve">     Consulting and services income</t>
  </si>
  <si>
    <t xml:space="preserve">     Share of profit from investment in </t>
  </si>
  <si>
    <t xml:space="preserve">     Dividend income</t>
  </si>
  <si>
    <t xml:space="preserve">     Other income</t>
  </si>
  <si>
    <t xml:space="preserve">         associates by equity method</t>
  </si>
  <si>
    <t>AND AS AT DECEMBER 31, 2009 (AUDITED)</t>
  </si>
  <si>
    <t>2010</t>
  </si>
  <si>
    <t>Balance as at January 1, 2010</t>
  </si>
  <si>
    <t xml:space="preserve">          Gain on disposal of assets</t>
  </si>
  <si>
    <t xml:space="preserve">          Gain on exchange rate</t>
  </si>
  <si>
    <t xml:space="preserve">          Interest income </t>
  </si>
  <si>
    <t xml:space="preserve">          Others</t>
  </si>
  <si>
    <t xml:space="preserve">          Doubtful accounts (reversal)</t>
  </si>
  <si>
    <t>(Unit : Baht )</t>
  </si>
  <si>
    <t>December 31, 2009</t>
  </si>
  <si>
    <t xml:space="preserve">      Liabilities and shareholders' equity </t>
  </si>
  <si>
    <t xml:space="preserve">         (continued)</t>
  </si>
  <si>
    <t xml:space="preserve">             Basic earnings per share</t>
  </si>
  <si>
    <t xml:space="preserve">     Management benefit expense</t>
  </si>
  <si>
    <t xml:space="preserve">          Loss on impairment of investments</t>
  </si>
  <si>
    <t xml:space="preserve">          Gain on disposal of securities</t>
  </si>
  <si>
    <t>Dividend paid</t>
  </si>
  <si>
    <t xml:space="preserve">           Increase (Decrease) in long - term loans</t>
  </si>
  <si>
    <t xml:space="preserve">           Dividend paid</t>
  </si>
  <si>
    <t xml:space="preserve">           Increase (Decrease) in overdrafts and </t>
  </si>
  <si>
    <t xml:space="preserve">           Disposal of vehicles and office equipment</t>
  </si>
  <si>
    <t xml:space="preserve">           Purchase of property, plant and equipment</t>
  </si>
  <si>
    <t xml:space="preserve">           Disposal of securities</t>
  </si>
  <si>
    <t xml:space="preserve">           Purchase of securities</t>
  </si>
  <si>
    <t xml:space="preserve">                 Income tax paid</t>
  </si>
  <si>
    <t xml:space="preserve">                 Interest paid</t>
  </si>
  <si>
    <t xml:space="preserve">               Cash generated (paid) from operation</t>
  </si>
  <si>
    <t xml:space="preserve">           Other current liabilities</t>
  </si>
  <si>
    <t xml:space="preserve">           Unearned revenue </t>
  </si>
  <si>
    <t xml:space="preserve">           Other non-current assets</t>
  </si>
  <si>
    <t xml:space="preserve">           Other current assets</t>
  </si>
  <si>
    <t xml:space="preserve">           Accrued income - other companies</t>
  </si>
  <si>
    <t xml:space="preserve">           Accrued income - related parties</t>
  </si>
  <si>
    <t xml:space="preserve">           Real estate under to buy and to sell contract</t>
  </si>
  <si>
    <t xml:space="preserve">           Real estate for sale</t>
  </si>
  <si>
    <t xml:space="preserve">           Inventories</t>
  </si>
  <si>
    <t xml:space="preserve">               (Gain) Loss on securities</t>
  </si>
  <si>
    <t xml:space="preserve">               Impairment loss on securities</t>
  </si>
  <si>
    <t>BALANCE SHEET</t>
  </si>
  <si>
    <t>Separate</t>
  </si>
  <si>
    <t>Financial statements in which</t>
  </si>
  <si>
    <t>BALANCE SHEET (CONTINUED)</t>
  </si>
  <si>
    <t>FINANCIAL STATEMENTS IN WHICH EQUITY METHOD IS APPLIED</t>
  </si>
  <si>
    <t>SEPARATE FINANCIAL STATEMENTS</t>
  </si>
  <si>
    <t xml:space="preserve">           Investments payable</t>
  </si>
  <si>
    <t xml:space="preserve">          Proceeds form Short - term loans to related parties </t>
  </si>
  <si>
    <t>16, 17</t>
  </si>
  <si>
    <t>September 30, 2010</t>
  </si>
  <si>
    <t>FOR THE THREE MONTHS ENDED SEPTEMBER 30, 2010 AND 2009</t>
  </si>
  <si>
    <t>FOR THE NINE MONTHS ENDED SEPTEMBER 30, 2010 AND 2009</t>
  </si>
  <si>
    <t>FOR THE NINE MONTHS ENDED SEPTEMBER 30, 2010  AND 2009</t>
  </si>
  <si>
    <t>Balance as at September 30, 2009</t>
  </si>
  <si>
    <t>Balance as at September 30, 2010</t>
  </si>
  <si>
    <t>AS AT SEPTEMBER 30, 2010  (UNAUDITED/REVIEWED ONLY)</t>
  </si>
  <si>
    <t xml:space="preserve">           Assets receivable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</si>
</sst>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\ ;\(#,##0.00\)\ "/>
    <numFmt numFmtId="204" formatCode="#,##0.00\ ;\(#,##0.00\)"/>
    <numFmt numFmtId="205" formatCode="#,##0.00;\(#,##0.00\)"/>
    <numFmt numFmtId="206" formatCode="#,##0.0_);\(#,##0.0\)"/>
    <numFmt numFmtId="207" formatCode="#,##0.00_);[Black]\(#,##0.00\)"/>
    <numFmt numFmtId="208" formatCode="0.0"/>
    <numFmt numFmtId="209" formatCode="0.000000000"/>
    <numFmt numFmtId="210" formatCode="0.0000000"/>
    <numFmt numFmtId="211" formatCode="#,##0.0;\(#,##0.0\)"/>
    <numFmt numFmtId="212" formatCode="#,##0;\(#,##0\)"/>
    <numFmt numFmtId="213" formatCode="#,##0;\(#,##0.00\)"/>
    <numFmt numFmtId="214" formatCode="#,##0.00_ ;[Red]\-#,##0.00\ "/>
    <numFmt numFmtId="215" formatCode="#,##0.000_);\(#,##0.000\)"/>
    <numFmt numFmtId="216" formatCode="#,##0.0000_);\(#,##0.0000\)"/>
    <numFmt numFmtId="217" formatCode="#,##0\ ;[Red]\(#,##0\)"/>
    <numFmt numFmtId="218" formatCode="##,##0.00_);\(#,##0.00\)"/>
    <numFmt numFmtId="219" formatCode="#,##0.00_);[Red]\(#,##0.0000\)"/>
    <numFmt numFmtId="220" formatCode="#,##0.00_ ;\-#,##0.00\ "/>
    <numFmt numFmtId="221" formatCode="_(* #,##0.0_);_(* \(#,##0.0\);_(* &quot;-&quot;??_);_(@_)"/>
    <numFmt numFmtId="222" formatCode="_(* #,##0.000_);_(* \(#,##0.00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B1mmm\-yy"/>
    <numFmt numFmtId="226" formatCode="#,##0.0;\-#,##0.0"/>
    <numFmt numFmtId="227" formatCode="#,##0.000;\-#,##0.000"/>
  </numFmts>
  <fonts count="29">
    <font>
      <sz val="14"/>
      <name val="Cordia New"/>
      <family val="0"/>
    </font>
    <font>
      <sz val="11"/>
      <color indexed="8"/>
      <name val="Tahoma"/>
      <family val="2"/>
    </font>
    <font>
      <sz val="12"/>
      <name val="Helv"/>
      <family val="0"/>
    </font>
    <font>
      <b/>
      <sz val="16"/>
      <name val="AngsanaUPC"/>
      <family val="1"/>
    </font>
    <font>
      <sz val="16"/>
      <name val="AngsanaUPC"/>
      <family val="1"/>
    </font>
    <font>
      <sz val="15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Arial"/>
      <family val="2"/>
    </font>
    <font>
      <u val="single"/>
      <sz val="11.9"/>
      <color indexed="36"/>
      <name val="Cordia New"/>
      <family val="2"/>
    </font>
    <font>
      <u val="single"/>
      <sz val="11.9"/>
      <color indexed="12"/>
      <name val="Cordia New"/>
      <family val="2"/>
    </font>
    <font>
      <sz val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1" fillId="7" borderId="1" applyNumberFormat="0" applyAlignment="0" applyProtection="0"/>
    <xf numFmtId="0" fontId="22" fillId="18" borderId="0" applyNumberFormat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1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39" fontId="4" fillId="0" borderId="0" xfId="0" applyNumberFormat="1" applyFont="1" applyAlignment="1">
      <alignment/>
    </xf>
    <xf numFmtId="39" fontId="4" fillId="0" borderId="0" xfId="65" applyNumberFormat="1" applyFont="1" applyAlignment="1" applyProtection="1">
      <alignment/>
      <protection/>
    </xf>
    <xf numFmtId="204" fontId="4" fillId="0" borderId="0" xfId="65" applyNumberFormat="1" applyFont="1" applyFill="1" applyBorder="1" applyAlignment="1">
      <alignment/>
      <protection/>
    </xf>
    <xf numFmtId="204" fontId="4" fillId="0" borderId="0" xfId="0" applyNumberFormat="1" applyFont="1" applyFill="1" applyAlignment="1">
      <alignment/>
    </xf>
    <xf numFmtId="204" fontId="4" fillId="0" borderId="0" xfId="65" applyNumberFormat="1" applyFont="1" applyFill="1" applyBorder="1" applyAlignment="1" applyProtection="1">
      <alignment/>
      <protection/>
    </xf>
    <xf numFmtId="39" fontId="4" fillId="0" borderId="0" xfId="65" applyNumberFormat="1" applyFont="1" applyFill="1" applyAlignment="1" applyProtection="1">
      <alignment/>
      <protection/>
    </xf>
    <xf numFmtId="39" fontId="4" fillId="0" borderId="0" xfId="0" applyNumberFormat="1" applyFont="1" applyFill="1" applyAlignment="1">
      <alignment/>
    </xf>
    <xf numFmtId="204" fontId="4" fillId="0" borderId="10" xfId="65" applyNumberFormat="1" applyFont="1" applyFill="1" applyBorder="1" applyAlignment="1" applyProtection="1">
      <alignment/>
      <protection/>
    </xf>
    <xf numFmtId="204" fontId="4" fillId="0" borderId="0" xfId="65" applyNumberFormat="1" applyFont="1" applyFill="1" applyAlignment="1" applyProtection="1">
      <alignment/>
      <protection/>
    </xf>
    <xf numFmtId="204" fontId="4" fillId="0" borderId="0" xfId="65" applyNumberFormat="1" applyFont="1" applyFill="1" applyAlignment="1">
      <alignment/>
      <protection/>
    </xf>
    <xf numFmtId="39" fontId="4" fillId="0" borderId="0" xfId="67" applyNumberFormat="1" applyFont="1" applyFill="1" applyBorder="1" applyProtection="1">
      <alignment/>
      <protection/>
    </xf>
    <xf numFmtId="39" fontId="4" fillId="0" borderId="0" xfId="65" applyNumberFormat="1" applyFont="1" applyFill="1" applyBorder="1" applyAlignment="1" applyProtection="1">
      <alignment/>
      <protection/>
    </xf>
    <xf numFmtId="39" fontId="4" fillId="0" borderId="0" xfId="65" applyNumberFormat="1" applyFont="1" applyFill="1" applyAlignment="1">
      <alignment/>
      <protection/>
    </xf>
    <xf numFmtId="205" fontId="7" fillId="0" borderId="0" xfId="0" applyNumberFormat="1" applyFont="1" applyFill="1" applyAlignment="1">
      <alignment/>
    </xf>
    <xf numFmtId="203" fontId="7" fillId="0" borderId="0" xfId="65" applyNumberFormat="1" applyFont="1" applyFill="1" applyBorder="1" applyAlignment="1" applyProtection="1">
      <alignment/>
      <protection/>
    </xf>
    <xf numFmtId="205" fontId="7" fillId="0" borderId="0" xfId="65" applyNumberFormat="1" applyFont="1" applyFill="1" applyBorder="1" applyAlignment="1">
      <alignment/>
      <protection/>
    </xf>
    <xf numFmtId="203" fontId="7" fillId="0" borderId="11" xfId="65" applyNumberFormat="1" applyFont="1" applyFill="1" applyBorder="1" applyAlignment="1" applyProtection="1">
      <alignment/>
      <protection/>
    </xf>
    <xf numFmtId="43" fontId="7" fillId="0" borderId="0" xfId="33" applyFont="1" applyFill="1" applyBorder="1" applyAlignment="1">
      <alignment/>
    </xf>
    <xf numFmtId="205" fontId="7" fillId="0" borderId="0" xfId="65" applyNumberFormat="1" applyFont="1" applyFill="1" applyAlignment="1">
      <alignment/>
      <protection/>
    </xf>
    <xf numFmtId="203" fontId="7" fillId="0" borderId="0" xfId="65" applyNumberFormat="1" applyFont="1" applyFill="1" applyAlignment="1">
      <alignment/>
      <protection/>
    </xf>
    <xf numFmtId="203" fontId="7" fillId="0" borderId="12" xfId="65" applyNumberFormat="1" applyFont="1" applyFill="1" applyBorder="1" applyAlignment="1">
      <alignment/>
      <protection/>
    </xf>
    <xf numFmtId="204" fontId="4" fillId="0" borderId="0" xfId="0" applyNumberFormat="1" applyFont="1" applyFill="1" applyBorder="1" applyAlignment="1">
      <alignment/>
    </xf>
    <xf numFmtId="205" fontId="4" fillId="0" borderId="0" xfId="67" applyNumberFormat="1" applyFont="1" applyFill="1" applyAlignment="1" applyProtection="1">
      <alignment horizontal="left"/>
      <protection/>
    </xf>
    <xf numFmtId="39" fontId="4" fillId="0" borderId="0" xfId="65" applyNumberFormat="1" applyFont="1" applyFill="1" applyAlignment="1" applyProtection="1">
      <alignment horizontal="left"/>
      <protection/>
    </xf>
    <xf numFmtId="39" fontId="6" fillId="0" borderId="0" xfId="65" applyNumberFormat="1" applyFont="1" applyAlignment="1">
      <alignment horizontal="center"/>
      <protection/>
    </xf>
    <xf numFmtId="39" fontId="7" fillId="0" borderId="0" xfId="52" applyNumberFormat="1" applyFont="1" applyFill="1">
      <alignment/>
      <protection/>
    </xf>
    <xf numFmtId="39" fontId="7" fillId="0" borderId="0" xfId="52" applyNumberFormat="1" applyFont="1">
      <alignment/>
      <protection/>
    </xf>
    <xf numFmtId="39" fontId="6" fillId="0" borderId="0" xfId="65" applyNumberFormat="1" applyFont="1" applyAlignment="1" applyProtection="1">
      <alignment horizontal="center"/>
      <protection/>
    </xf>
    <xf numFmtId="39" fontId="6" fillId="0" borderId="0" xfId="52" applyNumberFormat="1" applyFont="1" applyAlignment="1">
      <alignment horizontal="center"/>
      <protection/>
    </xf>
    <xf numFmtId="39" fontId="7" fillId="0" borderId="0" xfId="65" applyNumberFormat="1" applyFont="1" applyAlignment="1" applyProtection="1">
      <alignment horizontal="center"/>
      <protection/>
    </xf>
    <xf numFmtId="39" fontId="7" fillId="0" borderId="11" xfId="65" applyNumberFormat="1" applyFont="1" applyBorder="1" applyAlignment="1">
      <alignment horizontal="right"/>
      <protection/>
    </xf>
    <xf numFmtId="39" fontId="7" fillId="0" borderId="0" xfId="65" applyNumberFormat="1" applyFont="1" applyAlignment="1" applyProtection="1">
      <alignment/>
      <protection/>
    </xf>
    <xf numFmtId="39" fontId="7" fillId="0" borderId="0" xfId="65" applyNumberFormat="1" applyFont="1" applyAlignment="1">
      <alignment horizontal="center"/>
      <protection/>
    </xf>
    <xf numFmtId="39" fontId="7" fillId="0" borderId="0" xfId="65" applyNumberFormat="1" applyFont="1" applyAlignment="1">
      <alignment/>
      <protection/>
    </xf>
    <xf numFmtId="39" fontId="7" fillId="0" borderId="0" xfId="52" applyNumberFormat="1" applyFont="1" applyAlignment="1">
      <alignment/>
      <protection/>
    </xf>
    <xf numFmtId="39" fontId="7" fillId="0" borderId="0" xfId="52" applyNumberFormat="1" applyFont="1" applyAlignment="1">
      <alignment horizontal="center"/>
      <protection/>
    </xf>
    <xf numFmtId="39" fontId="7" fillId="0" borderId="0" xfId="65" applyNumberFormat="1" applyFont="1" applyBorder="1" applyAlignment="1" applyProtection="1">
      <alignment horizontal="center"/>
      <protection/>
    </xf>
    <xf numFmtId="39" fontId="7" fillId="0" borderId="0" xfId="65" applyNumberFormat="1" applyFont="1" applyBorder="1" applyAlignment="1">
      <alignment horizontal="center"/>
      <protection/>
    </xf>
    <xf numFmtId="39" fontId="7" fillId="0" borderId="0" xfId="65" applyNumberFormat="1" applyFont="1" applyBorder="1" applyAlignment="1">
      <alignment/>
      <protection/>
    </xf>
    <xf numFmtId="39" fontId="7" fillId="0" borderId="0" xfId="52" applyNumberFormat="1" applyFont="1" applyBorder="1" applyAlignment="1">
      <alignment/>
      <protection/>
    </xf>
    <xf numFmtId="39" fontId="7" fillId="0" borderId="0" xfId="52" applyNumberFormat="1" applyFont="1" applyBorder="1" applyAlignment="1">
      <alignment horizontal="center"/>
      <protection/>
    </xf>
    <xf numFmtId="39" fontId="7" fillId="0" borderId="11" xfId="65" applyNumberFormat="1" applyFont="1" applyBorder="1" applyAlignment="1" applyProtection="1">
      <alignment horizontal="center"/>
      <protection/>
    </xf>
    <xf numFmtId="39" fontId="7" fillId="0" borderId="11" xfId="65" applyNumberFormat="1" applyFont="1" applyBorder="1" applyAlignment="1">
      <alignment horizontal="center"/>
      <protection/>
    </xf>
    <xf numFmtId="39" fontId="7" fillId="0" borderId="11" xfId="65" applyNumberFormat="1" applyFont="1" applyBorder="1" applyAlignment="1">
      <alignment/>
      <protection/>
    </xf>
    <xf numFmtId="39" fontId="7" fillId="0" borderId="11" xfId="52" applyNumberFormat="1" applyFont="1" applyBorder="1" applyAlignment="1">
      <alignment/>
      <protection/>
    </xf>
    <xf numFmtId="39" fontId="7" fillId="0" borderId="11" xfId="52" applyNumberFormat="1" applyFont="1" applyBorder="1" applyAlignment="1">
      <alignment horizontal="center"/>
      <protection/>
    </xf>
    <xf numFmtId="39" fontId="4" fillId="0" borderId="0" xfId="52" applyNumberFormat="1" applyFont="1" applyFill="1" applyBorder="1" applyAlignment="1">
      <alignment/>
      <protection/>
    </xf>
    <xf numFmtId="39" fontId="4" fillId="0" borderId="0" xfId="65" applyNumberFormat="1" applyFont="1" applyFill="1" applyBorder="1" applyAlignment="1">
      <alignment/>
      <protection/>
    </xf>
    <xf numFmtId="39" fontId="6" fillId="0" borderId="0" xfId="65" applyNumberFormat="1" applyFont="1" applyAlignment="1" applyProtection="1">
      <alignment horizontal="centerContinuous"/>
      <protection/>
    </xf>
    <xf numFmtId="39" fontId="4" fillId="0" borderId="13" xfId="52" applyNumberFormat="1" applyFont="1" applyFill="1" applyBorder="1" applyAlignment="1">
      <alignment/>
      <protection/>
    </xf>
    <xf numFmtId="39" fontId="7" fillId="0" borderId="13" xfId="52" applyNumberFormat="1" applyFont="1" applyBorder="1">
      <alignment/>
      <protection/>
    </xf>
    <xf numFmtId="39" fontId="4" fillId="0" borderId="0" xfId="67" applyNumberFormat="1" applyFont="1" applyBorder="1" applyProtection="1">
      <alignment/>
      <protection/>
    </xf>
    <xf numFmtId="39" fontId="6" fillId="0" borderId="0" xfId="65" applyNumberFormat="1" applyFont="1" applyAlignment="1">
      <alignment horizontal="centerContinuous"/>
      <protection/>
    </xf>
    <xf numFmtId="39" fontId="7" fillId="0" borderId="0" xfId="52" applyNumberFormat="1" applyFont="1" applyFill="1" applyBorder="1" applyAlignment="1">
      <alignment/>
      <protection/>
    </xf>
    <xf numFmtId="39" fontId="7" fillId="0" borderId="0" xfId="65" applyNumberFormat="1" applyFont="1" applyFill="1" applyBorder="1" applyAlignment="1">
      <alignment/>
      <protection/>
    </xf>
    <xf numFmtId="39" fontId="7" fillId="0" borderId="0" xfId="65" applyNumberFormat="1" applyFont="1" applyFill="1" applyAlignment="1">
      <alignment/>
      <protection/>
    </xf>
    <xf numFmtId="39" fontId="7" fillId="0" borderId="0" xfId="65" applyNumberFormat="1" applyFont="1" applyFill="1" applyAlignment="1">
      <alignment horizontal="center"/>
      <protection/>
    </xf>
    <xf numFmtId="39" fontId="7" fillId="0" borderId="13" xfId="52" applyNumberFormat="1" applyFont="1" applyFill="1" applyBorder="1" applyAlignment="1">
      <alignment/>
      <protection/>
    </xf>
    <xf numFmtId="39" fontId="4" fillId="0" borderId="0" xfId="0" applyNumberFormat="1" applyFont="1" applyFill="1" applyBorder="1" applyAlignment="1">
      <alignment/>
    </xf>
    <xf numFmtId="39" fontId="3" fillId="0" borderId="0" xfId="65" applyNumberFormat="1" applyFont="1" applyFill="1" applyAlignment="1" applyProtection="1">
      <alignment horizontal="center"/>
      <protection/>
    </xf>
    <xf numFmtId="39" fontId="4" fillId="0" borderId="0" xfId="65" applyNumberFormat="1" applyFont="1" applyFill="1" applyAlignment="1" applyProtection="1">
      <alignment horizontal="centerContinuous"/>
      <protection/>
    </xf>
    <xf numFmtId="39" fontId="4" fillId="0" borderId="0" xfId="65" applyNumberFormat="1" applyFont="1" applyFill="1">
      <alignment/>
      <protection/>
    </xf>
    <xf numFmtId="39" fontId="3" fillId="0" borderId="0" xfId="65" applyNumberFormat="1" applyFont="1" applyFill="1" applyBorder="1" applyAlignment="1" applyProtection="1" quotePrefix="1">
      <alignment horizontal="centerContinuous"/>
      <protection/>
    </xf>
    <xf numFmtId="39" fontId="4" fillId="0" borderId="0" xfId="38" applyNumberFormat="1" applyFont="1" applyFill="1" applyBorder="1" applyAlignment="1">
      <alignment/>
    </xf>
    <xf numFmtId="39" fontId="4" fillId="0" borderId="0" xfId="53" applyNumberFormat="1" applyFont="1" applyFill="1" applyBorder="1" applyAlignment="1">
      <alignment/>
      <protection/>
    </xf>
    <xf numFmtId="39" fontId="4" fillId="0" borderId="0" xfId="67" applyNumberFormat="1" applyFont="1" applyFill="1" applyBorder="1">
      <alignment/>
      <protection/>
    </xf>
    <xf numFmtId="39" fontId="4" fillId="0" borderId="0" xfId="53" applyNumberFormat="1" applyFont="1" applyFill="1" applyAlignment="1">
      <alignment/>
      <protection/>
    </xf>
    <xf numFmtId="39" fontId="4" fillId="0" borderId="0" xfId="33" applyNumberFormat="1" applyFont="1" applyFill="1" applyAlignment="1">
      <alignment/>
    </xf>
    <xf numFmtId="204" fontId="4" fillId="0" borderId="0" xfId="33" applyNumberFormat="1" applyFont="1" applyFill="1" applyBorder="1" applyAlignment="1">
      <alignment/>
    </xf>
    <xf numFmtId="198" fontId="4" fillId="0" borderId="0" xfId="37" applyNumberFormat="1" applyFont="1" applyFill="1" applyAlignment="1">
      <alignment/>
    </xf>
    <xf numFmtId="39" fontId="7" fillId="0" borderId="11" xfId="52" applyNumberFormat="1" applyFont="1" applyBorder="1">
      <alignment/>
      <protection/>
    </xf>
    <xf numFmtId="39" fontId="3" fillId="0" borderId="0" xfId="65" applyNumberFormat="1" applyFont="1" applyFill="1" applyAlignment="1">
      <alignment horizontal="center"/>
      <protection/>
    </xf>
    <xf numFmtId="39" fontId="5" fillId="0" borderId="0" xfId="65" applyNumberFormat="1" applyFont="1" applyFill="1" applyAlignment="1">
      <alignment/>
      <protection/>
    </xf>
    <xf numFmtId="204" fontId="4" fillId="0" borderId="14" xfId="33" applyNumberFormat="1" applyFont="1" applyFill="1" applyBorder="1" applyAlignment="1" applyProtection="1">
      <alignment/>
      <protection/>
    </xf>
    <xf numFmtId="204" fontId="4" fillId="0" borderId="12" xfId="65" applyNumberFormat="1" applyFont="1" applyFill="1" applyBorder="1" applyAlignment="1" applyProtection="1">
      <alignment/>
      <protection/>
    </xf>
    <xf numFmtId="39" fontId="4" fillId="0" borderId="0" xfId="33" applyNumberFormat="1" applyFont="1" applyFill="1" applyBorder="1" applyAlignment="1" applyProtection="1">
      <alignment/>
      <protection/>
    </xf>
    <xf numFmtId="39" fontId="7" fillId="0" borderId="0" xfId="36" applyNumberFormat="1" applyFont="1" applyAlignment="1">
      <alignment/>
    </xf>
    <xf numFmtId="226" fontId="4" fillId="0" borderId="0" xfId="65" applyNumberFormat="1" applyFont="1" applyFill="1" applyAlignment="1" applyProtection="1">
      <alignment horizontal="center"/>
      <protection/>
    </xf>
    <xf numFmtId="198" fontId="4" fillId="0" borderId="0" xfId="37" applyNumberFormat="1" applyFont="1" applyFill="1" applyBorder="1" applyAlignment="1">
      <alignment/>
    </xf>
    <xf numFmtId="226" fontId="7" fillId="0" borderId="0" xfId="65" applyNumberFormat="1" applyFont="1" applyFill="1" applyAlignment="1">
      <alignment horizontal="center"/>
      <protection/>
    </xf>
    <xf numFmtId="39" fontId="7" fillId="0" borderId="0" xfId="53" applyNumberFormat="1" applyFont="1" applyAlignment="1">
      <alignment/>
      <protection/>
    </xf>
    <xf numFmtId="39" fontId="7" fillId="0" borderId="0" xfId="53" applyNumberFormat="1" applyFont="1" applyBorder="1" applyAlignment="1">
      <alignment/>
      <protection/>
    </xf>
    <xf numFmtId="39" fontId="7" fillId="0" borderId="0" xfId="0" applyNumberFormat="1" applyFont="1" applyAlignment="1">
      <alignment/>
    </xf>
    <xf numFmtId="39" fontId="7" fillId="0" borderId="0" xfId="0" applyNumberFormat="1" applyFont="1" applyBorder="1" applyAlignment="1">
      <alignment/>
    </xf>
    <xf numFmtId="39" fontId="7" fillId="0" borderId="14" xfId="53" applyNumberFormat="1" applyFont="1" applyBorder="1" applyAlignment="1">
      <alignment/>
      <protection/>
    </xf>
    <xf numFmtId="39" fontId="4" fillId="0" borderId="0" xfId="67" applyNumberFormat="1" applyFont="1" applyFill="1" applyBorder="1" applyAlignment="1" applyProtection="1">
      <alignment horizontal="left"/>
      <protection/>
    </xf>
    <xf numFmtId="205" fontId="4" fillId="0" borderId="0" xfId="53" applyNumberFormat="1" applyFont="1" applyFill="1" applyAlignment="1">
      <alignment/>
      <protection/>
    </xf>
    <xf numFmtId="39" fontId="3" fillId="0" borderId="0" xfId="65" applyNumberFormat="1" applyFont="1" applyFill="1" applyAlignment="1">
      <alignment horizontal="centerContinuous"/>
      <protection/>
    </xf>
    <xf numFmtId="207" fontId="3" fillId="0" borderId="0" xfId="65" applyNumberFormat="1" applyFont="1" applyFill="1" applyAlignment="1">
      <alignment horizontal="centerContinuous"/>
      <protection/>
    </xf>
    <xf numFmtId="207" fontId="3" fillId="0" borderId="0" xfId="65" applyNumberFormat="1" applyFont="1" applyFill="1" applyAlignment="1" applyProtection="1">
      <alignment horizontal="center"/>
      <protection/>
    </xf>
    <xf numFmtId="207" fontId="4" fillId="0" borderId="0" xfId="53" applyNumberFormat="1" applyFont="1" applyFill="1" applyAlignment="1">
      <alignment/>
      <protection/>
    </xf>
    <xf numFmtId="207" fontId="3" fillId="0" borderId="0" xfId="33" applyNumberFormat="1" applyFont="1" applyFill="1" applyAlignment="1">
      <alignment horizontal="right"/>
    </xf>
    <xf numFmtId="207" fontId="4" fillId="0" borderId="0" xfId="65" applyNumberFormat="1" applyFont="1" applyFill="1" applyAlignment="1">
      <alignment/>
      <protection/>
    </xf>
    <xf numFmtId="207" fontId="3" fillId="0" borderId="0" xfId="65" applyNumberFormat="1" applyFont="1" applyFill="1" applyBorder="1" applyAlignment="1" applyProtection="1" quotePrefix="1">
      <alignment horizontal="centerContinuous"/>
      <protection/>
    </xf>
    <xf numFmtId="207" fontId="3" fillId="0" borderId="0" xfId="53" applyNumberFormat="1" applyFont="1" applyFill="1" applyBorder="1" applyAlignment="1">
      <alignment horizontal="center"/>
      <protection/>
    </xf>
    <xf numFmtId="207" fontId="3" fillId="0" borderId="0" xfId="53" applyNumberFormat="1" applyFont="1" applyFill="1" applyAlignment="1">
      <alignment horizontal="center"/>
      <protection/>
    </xf>
    <xf numFmtId="207" fontId="4" fillId="0" borderId="0" xfId="67" applyNumberFormat="1" applyFont="1" applyFill="1" applyBorder="1" applyProtection="1">
      <alignment/>
      <protection/>
    </xf>
    <xf numFmtId="207" fontId="4" fillId="0" borderId="0" xfId="53" applyNumberFormat="1" applyFont="1" applyFill="1" applyBorder="1" applyAlignment="1">
      <alignment/>
      <protection/>
    </xf>
    <xf numFmtId="207" fontId="4" fillId="0" borderId="0" xfId="66" applyNumberFormat="1" applyFont="1" applyFill="1" applyBorder="1" applyProtection="1">
      <alignment/>
      <protection/>
    </xf>
    <xf numFmtId="207" fontId="4" fillId="0" borderId="0" xfId="65" applyNumberFormat="1" applyFont="1" applyFill="1" applyBorder="1" applyAlignment="1" applyProtection="1">
      <alignment/>
      <protection/>
    </xf>
    <xf numFmtId="207" fontId="4" fillId="0" borderId="0" xfId="33" applyNumberFormat="1" applyFont="1" applyFill="1" applyBorder="1" applyAlignment="1" applyProtection="1">
      <alignment/>
      <protection/>
    </xf>
    <xf numFmtId="207" fontId="4" fillId="0" borderId="0" xfId="66" applyNumberFormat="1" applyFont="1" applyFill="1" applyBorder="1">
      <alignment/>
      <protection/>
    </xf>
    <xf numFmtId="207" fontId="4" fillId="0" borderId="0" xfId="38" applyNumberFormat="1" applyFont="1" applyFill="1" applyBorder="1" applyAlignment="1" applyProtection="1">
      <alignment/>
      <protection/>
    </xf>
    <xf numFmtId="207" fontId="4" fillId="0" borderId="11" xfId="67" applyNumberFormat="1" applyFont="1" applyFill="1" applyBorder="1" applyProtection="1">
      <alignment/>
      <protection/>
    </xf>
    <xf numFmtId="39" fontId="3" fillId="0" borderId="0" xfId="65" applyNumberFormat="1" applyFont="1" applyFill="1" applyAlignment="1" applyProtection="1">
      <alignment horizontal="centerContinuous"/>
      <protection/>
    </xf>
    <xf numFmtId="207" fontId="3" fillId="0" borderId="0" xfId="65" applyNumberFormat="1" applyFont="1" applyFill="1" applyAlignment="1" applyProtection="1">
      <alignment horizontal="centerContinuous"/>
      <protection/>
    </xf>
    <xf numFmtId="207" fontId="3" fillId="0" borderId="0" xfId="33" applyNumberFormat="1" applyFont="1" applyFill="1" applyBorder="1" applyAlignment="1">
      <alignment horizontal="centerContinuous"/>
    </xf>
    <xf numFmtId="207" fontId="4" fillId="0" borderId="0" xfId="65" applyNumberFormat="1" applyFont="1" applyFill="1">
      <alignment/>
      <protection/>
    </xf>
    <xf numFmtId="207" fontId="4" fillId="0" borderId="10" xfId="67" applyNumberFormat="1" applyFont="1" applyFill="1" applyBorder="1" applyProtection="1">
      <alignment/>
      <protection/>
    </xf>
    <xf numFmtId="207" fontId="4" fillId="0" borderId="0" xfId="38" applyNumberFormat="1" applyFont="1" applyFill="1" applyBorder="1" applyAlignment="1">
      <alignment/>
    </xf>
    <xf numFmtId="207" fontId="4" fillId="0" borderId="0" xfId="33" applyNumberFormat="1" applyFont="1" applyFill="1" applyBorder="1" applyAlignment="1">
      <alignment/>
    </xf>
    <xf numFmtId="207" fontId="4" fillId="0" borderId="0" xfId="67" applyNumberFormat="1" applyFont="1" applyFill="1" applyBorder="1">
      <alignment/>
      <protection/>
    </xf>
    <xf numFmtId="207" fontId="4" fillId="0" borderId="10" xfId="66" applyNumberFormat="1" applyFont="1" applyFill="1" applyBorder="1">
      <alignment/>
      <protection/>
    </xf>
    <xf numFmtId="207" fontId="4" fillId="0" borderId="0" xfId="67" applyNumberFormat="1" applyFont="1" applyFill="1">
      <alignment/>
      <protection/>
    </xf>
    <xf numFmtId="207" fontId="4" fillId="0" borderId="13" xfId="67" applyNumberFormat="1" applyFont="1" applyFill="1" applyBorder="1" applyProtection="1">
      <alignment/>
      <protection/>
    </xf>
    <xf numFmtId="207" fontId="4" fillId="0" borderId="0" xfId="67" applyNumberFormat="1" applyFont="1" applyFill="1" applyProtection="1">
      <alignment/>
      <protection/>
    </xf>
    <xf numFmtId="207" fontId="4" fillId="0" borderId="0" xfId="33" applyNumberFormat="1" applyFont="1" applyFill="1" applyAlignment="1">
      <alignment/>
    </xf>
    <xf numFmtId="1" fontId="7" fillId="0" borderId="0" xfId="65" applyNumberFormat="1" applyFont="1" applyFill="1" applyBorder="1" applyAlignment="1" quotePrefix="1">
      <alignment horizontal="center"/>
      <protection/>
    </xf>
    <xf numFmtId="207" fontId="4" fillId="0" borderId="11" xfId="33" applyNumberFormat="1" applyFont="1" applyFill="1" applyBorder="1" applyAlignment="1">
      <alignment/>
    </xf>
    <xf numFmtId="39" fontId="7" fillId="0" borderId="0" xfId="65" applyNumberFormat="1" applyFont="1" applyBorder="1" applyAlignment="1" applyProtection="1">
      <alignment/>
      <protection/>
    </xf>
    <xf numFmtId="39" fontId="7" fillId="0" borderId="0" xfId="52" applyNumberFormat="1" applyFont="1" applyBorder="1">
      <alignment/>
      <protection/>
    </xf>
    <xf numFmtId="198" fontId="7" fillId="0" borderId="0" xfId="65" applyNumberFormat="1" applyFont="1" applyFill="1" applyBorder="1" applyAlignment="1">
      <alignment/>
      <protection/>
    </xf>
    <xf numFmtId="226" fontId="4" fillId="0" borderId="0" xfId="65" applyNumberFormat="1" applyFont="1" applyFill="1" applyBorder="1" applyAlignment="1" applyProtection="1">
      <alignment horizontal="center"/>
      <protection/>
    </xf>
    <xf numFmtId="39" fontId="4" fillId="0" borderId="0" xfId="33" applyNumberFormat="1" applyFont="1" applyFill="1" applyBorder="1" applyAlignment="1">
      <alignment/>
    </xf>
    <xf numFmtId="0" fontId="3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39" fontId="3" fillId="0" borderId="0" xfId="33" applyNumberFormat="1" applyFont="1" applyFill="1" applyAlignment="1">
      <alignment horizontal="right"/>
    </xf>
    <xf numFmtId="0" fontId="4" fillId="0" borderId="0" xfId="65" applyNumberFormat="1" applyFont="1" applyFill="1" applyAlignment="1" applyProtection="1">
      <alignment horizontal="centerContinuous"/>
      <protection/>
    </xf>
    <xf numFmtId="0" fontId="3" fillId="0" borderId="0" xfId="65" applyNumberFormat="1" applyFont="1" applyFill="1" applyAlignment="1">
      <alignment horizontal="center"/>
      <protection/>
    </xf>
    <xf numFmtId="39" fontId="3" fillId="0" borderId="0" xfId="65" applyNumberFormat="1" applyFont="1" applyFill="1" applyBorder="1" applyAlignment="1">
      <alignment/>
      <protection/>
    </xf>
    <xf numFmtId="39" fontId="3" fillId="0" borderId="0" xfId="65" applyNumberFormat="1" applyFont="1" applyFill="1" applyBorder="1" applyAlignment="1" applyProtection="1">
      <alignment horizontal="centerContinuous"/>
      <protection/>
    </xf>
    <xf numFmtId="39" fontId="3" fillId="0" borderId="0" xfId="0" applyNumberFormat="1" applyFont="1" applyFill="1" applyBorder="1" applyAlignment="1">
      <alignment horizontal="center"/>
    </xf>
    <xf numFmtId="0" fontId="4" fillId="0" borderId="0" xfId="65" applyNumberFormat="1" applyFont="1" applyFill="1" applyAlignment="1">
      <alignment horizontal="center"/>
      <protection/>
    </xf>
    <xf numFmtId="0" fontId="4" fillId="0" borderId="0" xfId="65" applyNumberFormat="1" applyFont="1" applyFill="1" applyAlignment="1" quotePrefix="1">
      <alignment horizontal="center"/>
      <protection/>
    </xf>
    <xf numFmtId="204" fontId="3" fillId="0" borderId="0" xfId="65" applyNumberFormat="1" applyFont="1" applyFill="1" applyBorder="1" applyAlignment="1" applyProtection="1">
      <alignment horizontal="center"/>
      <protection/>
    </xf>
    <xf numFmtId="204" fontId="3" fillId="0" borderId="0" xfId="65" applyNumberFormat="1" applyFont="1" applyFill="1" applyBorder="1" applyAlignment="1">
      <alignment horizontal="center"/>
      <protection/>
    </xf>
    <xf numFmtId="0" fontId="4" fillId="0" borderId="0" xfId="65" applyNumberFormat="1" applyFont="1" applyFill="1" applyAlignment="1">
      <alignment/>
      <protection/>
    </xf>
    <xf numFmtId="204" fontId="4" fillId="0" borderId="13" xfId="65" applyNumberFormat="1" applyFont="1" applyFill="1" applyBorder="1" applyAlignment="1" applyProtection="1">
      <alignment/>
      <protection/>
    </xf>
    <xf numFmtId="39" fontId="3" fillId="0" borderId="0" xfId="65" applyNumberFormat="1" applyFont="1" applyFill="1" applyAlignment="1" applyProtection="1">
      <alignment/>
      <protection/>
    </xf>
    <xf numFmtId="39" fontId="3" fillId="0" borderId="0" xfId="0" applyNumberFormat="1" applyFont="1" applyFill="1" applyAlignment="1">
      <alignment horizontal="center"/>
    </xf>
    <xf numFmtId="204" fontId="4" fillId="0" borderId="11" xfId="33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quotePrefix="1">
      <alignment horizontal="center"/>
    </xf>
    <xf numFmtId="204" fontId="4" fillId="0" borderId="14" xfId="65" applyNumberFormat="1" applyFont="1" applyFill="1" applyBorder="1" applyAlignment="1" applyProtection="1">
      <alignment/>
      <protection/>
    </xf>
    <xf numFmtId="39" fontId="3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applyAlignment="1" quotePrefix="1">
      <alignment horizontal="center"/>
    </xf>
    <xf numFmtId="39" fontId="4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4" fillId="0" borderId="0" xfId="33" applyNumberFormat="1" applyFont="1" applyFill="1" applyAlignment="1" quotePrefix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65" applyNumberFormat="1" applyFont="1" applyFill="1" applyBorder="1" applyAlignment="1">
      <alignment/>
      <protection/>
    </xf>
    <xf numFmtId="203" fontId="7" fillId="0" borderId="0" xfId="65" applyNumberFormat="1" applyFont="1" applyFill="1" applyBorder="1" applyAlignment="1">
      <alignment/>
      <protection/>
    </xf>
    <xf numFmtId="205" fontId="7" fillId="0" borderId="0" xfId="0" applyNumberFormat="1" applyFont="1" applyFill="1" applyBorder="1" applyAlignment="1">
      <alignment/>
    </xf>
    <xf numFmtId="0" fontId="4" fillId="0" borderId="0" xfId="65" applyNumberFormat="1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4" fillId="0" borderId="0" xfId="65" applyNumberFormat="1" applyFont="1" applyFill="1" applyBorder="1" applyAlignment="1" quotePrefix="1">
      <alignment horizontal="center"/>
      <protection/>
    </xf>
    <xf numFmtId="39" fontId="4" fillId="0" borderId="0" xfId="33" applyNumberFormat="1" applyFont="1" applyFill="1" applyAlignment="1">
      <alignment horizontal="center"/>
    </xf>
    <xf numFmtId="39" fontId="4" fillId="0" borderId="0" xfId="33" applyNumberFormat="1" applyFont="1" applyFill="1" applyBorder="1" applyAlignment="1" quotePrefix="1">
      <alignment horizontal="center"/>
    </xf>
    <xf numFmtId="37" fontId="4" fillId="0" borderId="0" xfId="65" applyNumberFormat="1" applyFont="1" applyFill="1" applyBorder="1" applyAlignment="1" quotePrefix="1">
      <alignment horizontal="center"/>
      <protection/>
    </xf>
    <xf numFmtId="37" fontId="4" fillId="0" borderId="0" xfId="65" applyNumberFormat="1" applyFont="1" applyFill="1" applyBorder="1" applyAlignment="1">
      <alignment/>
      <protection/>
    </xf>
    <xf numFmtId="37" fontId="4" fillId="0" borderId="0" xfId="33" applyNumberFormat="1" applyFont="1" applyFill="1" applyBorder="1" applyAlignment="1" quotePrefix="1">
      <alignment horizontal="center"/>
    </xf>
    <xf numFmtId="204" fontId="4" fillId="0" borderId="0" xfId="33" applyNumberFormat="1" applyFont="1" applyFill="1" applyBorder="1" applyAlignment="1" applyProtection="1">
      <alignment/>
      <protection/>
    </xf>
    <xf numFmtId="37" fontId="4" fillId="0" borderId="0" xfId="65" applyNumberFormat="1" applyFont="1" applyFill="1" applyBorder="1" applyAlignment="1">
      <alignment horizontal="center"/>
      <protection/>
    </xf>
    <xf numFmtId="39" fontId="4" fillId="0" borderId="0" xfId="56" applyNumberFormat="1" applyFont="1" applyFill="1" applyBorder="1" applyAlignment="1">
      <alignment/>
      <protection/>
    </xf>
    <xf numFmtId="205" fontId="7" fillId="0" borderId="0" xfId="36" applyNumberFormat="1" applyFont="1" applyAlignment="1">
      <alignment/>
    </xf>
    <xf numFmtId="204" fontId="4" fillId="0" borderId="0" xfId="38" applyNumberFormat="1" applyFont="1" applyFill="1" applyBorder="1" applyAlignment="1">
      <alignment/>
    </xf>
    <xf numFmtId="204" fontId="4" fillId="0" borderId="0" xfId="67" applyNumberFormat="1" applyFont="1" applyFill="1" applyBorder="1" applyProtection="1">
      <alignment/>
      <protection/>
    </xf>
    <xf numFmtId="204" fontId="4" fillId="0" borderId="11" xfId="67" applyNumberFormat="1" applyFont="1" applyFill="1" applyBorder="1" applyProtection="1">
      <alignment/>
      <protection/>
    </xf>
    <xf numFmtId="204" fontId="4" fillId="0" borderId="14" xfId="67" applyNumberFormat="1" applyFont="1" applyFill="1" applyBorder="1" applyProtection="1">
      <alignment/>
      <protection/>
    </xf>
    <xf numFmtId="204" fontId="4" fillId="0" borderId="0" xfId="38" applyNumberFormat="1" applyFont="1" applyFill="1" applyAlignment="1">
      <alignment/>
    </xf>
    <xf numFmtId="203" fontId="7" fillId="0" borderId="11" xfId="65" applyNumberFormat="1" applyFont="1" applyFill="1" applyBorder="1" applyAlignment="1">
      <alignment/>
      <protection/>
    </xf>
    <xf numFmtId="43" fontId="4" fillId="0" borderId="10" xfId="33" applyFont="1" applyFill="1" applyBorder="1" applyAlignment="1" applyProtection="1">
      <alignment/>
      <protection/>
    </xf>
    <xf numFmtId="198" fontId="4" fillId="0" borderId="13" xfId="37" applyNumberFormat="1" applyFont="1" applyFill="1" applyBorder="1" applyAlignment="1">
      <alignment/>
    </xf>
    <xf numFmtId="198" fontId="7" fillId="0" borderId="13" xfId="65" applyNumberFormat="1" applyFont="1" applyFill="1" applyBorder="1" applyAlignment="1">
      <alignment/>
      <protection/>
    </xf>
    <xf numFmtId="39" fontId="3" fillId="0" borderId="0" xfId="33" applyNumberFormat="1" applyFont="1" applyFill="1" applyBorder="1" applyAlignment="1">
      <alignment horizontal="center"/>
    </xf>
    <xf numFmtId="39" fontId="3" fillId="0" borderId="11" xfId="33" applyNumberFormat="1" applyFont="1" applyFill="1" applyBorder="1" applyAlignment="1">
      <alignment horizontal="center"/>
    </xf>
    <xf numFmtId="39" fontId="3" fillId="0" borderId="0" xfId="65" applyNumberFormat="1" applyFont="1" applyFill="1" applyAlignment="1" applyProtection="1">
      <alignment horizontal="center"/>
      <protection/>
    </xf>
    <xf numFmtId="39" fontId="3" fillId="0" borderId="0" xfId="65" applyNumberFormat="1" applyFont="1" applyFill="1" applyAlignment="1">
      <alignment horizontal="center"/>
      <protection/>
    </xf>
    <xf numFmtId="39" fontId="6" fillId="0" borderId="11" xfId="65" applyNumberFormat="1" applyFont="1" applyBorder="1" applyAlignment="1" applyProtection="1">
      <alignment horizontal="center"/>
      <protection/>
    </xf>
    <xf numFmtId="39" fontId="0" fillId="0" borderId="11" xfId="52" applyNumberFormat="1" applyBorder="1" applyAlignment="1">
      <alignment/>
      <protection/>
    </xf>
    <xf numFmtId="207" fontId="3" fillId="0" borderId="11" xfId="33" applyNumberFormat="1" applyFont="1" applyFill="1" applyBorder="1" applyAlignment="1">
      <alignment horizontal="center"/>
    </xf>
    <xf numFmtId="207" fontId="3" fillId="0" borderId="0" xfId="33" applyNumberFormat="1" applyFont="1" applyFill="1" applyBorder="1" applyAlignment="1">
      <alignment horizontal="center"/>
    </xf>
  </cellXfs>
  <cellStyles count="7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10" xfId="35"/>
    <cellStyle name="Comma 11" xfId="36"/>
    <cellStyle name="Comma 2" xfId="37"/>
    <cellStyle name="Comma 2 2" xfId="38"/>
    <cellStyle name="Comma 3" xfId="39"/>
    <cellStyle name="Comma 3 2" xfId="40"/>
    <cellStyle name="Comma 4" xfId="41"/>
    <cellStyle name="Comma 4 2" xfId="42"/>
    <cellStyle name="Comma 5" xfId="43"/>
    <cellStyle name="Comma 6" xfId="44"/>
    <cellStyle name="Comma 7" xfId="45"/>
    <cellStyle name="Comma 8" xfId="46"/>
    <cellStyle name="Comma 9" xfId="47"/>
    <cellStyle name="Currency" xfId="48"/>
    <cellStyle name="Currency [0]" xfId="49"/>
    <cellStyle name="Followed Hyperlink" xfId="50"/>
    <cellStyle name="Hyperlink" xfId="51"/>
    <cellStyle name="Normal 2" xfId="52"/>
    <cellStyle name="Normal 2_งบแสดงส่วนเปลี่ยนแปลงQ251" xfId="53"/>
    <cellStyle name="Normal 3" xfId="54"/>
    <cellStyle name="Normal 3 2" xfId="55"/>
    <cellStyle name="Normal 4" xfId="56"/>
    <cellStyle name="Percent" xfId="57"/>
    <cellStyle name="การคำนวณ" xfId="58"/>
    <cellStyle name="ข้อความเตือน" xfId="59"/>
    <cellStyle name="ข้อความอธิบาย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กติ_Sheet1" xfId="65"/>
    <cellStyle name="ปกติ_Sheet1_SPI- DEC. 45_( สอบทาน)" xfId="66"/>
    <cellStyle name="ปกติ_Sheet1_SPI- DEC. 45_( สอบทาน)_SPI-Dec'48t-2-สอบทาน" xfId="67"/>
    <cellStyle name="ป้อนค่า" xfId="68"/>
    <cellStyle name="ปานกลาง" xfId="69"/>
    <cellStyle name="ผลรวม" xfId="70"/>
    <cellStyle name="แย่" xfId="71"/>
    <cellStyle name="ส่วนที่ถูกเน้น1" xfId="72"/>
    <cellStyle name="ส่วนที่ถูกเน้น2" xfId="73"/>
    <cellStyle name="ส่วนที่ถูกเน้น3" xfId="74"/>
    <cellStyle name="ส่วนที่ถูกเน้น4" xfId="75"/>
    <cellStyle name="ส่วนที่ถูกเน้น5" xfId="76"/>
    <cellStyle name="ส่วนที่ถูกเน้น6" xfId="77"/>
    <cellStyle name="แสดงผล" xfId="78"/>
    <cellStyle name="หมายเหตุ" xfId="79"/>
    <cellStyle name="หัวเรื่อง 1" xfId="80"/>
    <cellStyle name="หัวเรื่อง 2" xfId="81"/>
    <cellStyle name="หัวเรื่อง 3" xfId="82"/>
    <cellStyle name="หัวเรื่อง 4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zoomScale="80" zoomScaleNormal="80" zoomScalePageLayoutView="0" workbookViewId="0" topLeftCell="A46">
      <selection activeCell="A1" sqref="A1"/>
    </sheetView>
  </sheetViews>
  <sheetFormatPr defaultColWidth="9.140625" defaultRowHeight="25.5" customHeight="1"/>
  <cols>
    <col min="1" max="1" width="40.57421875" style="7" customWidth="1"/>
    <col min="2" max="2" width="8.28125" style="150" bestFit="1" customWidth="1"/>
    <col min="3" max="3" width="1.28515625" style="7" customWidth="1"/>
    <col min="4" max="4" width="17.8515625" style="7" customWidth="1"/>
    <col min="5" max="5" width="0.85546875" style="7" customWidth="1"/>
    <col min="6" max="6" width="17.8515625" style="7" customWidth="1"/>
    <col min="7" max="7" width="0.5625" style="7" customWidth="1"/>
    <col min="8" max="8" width="17.8515625" style="7" customWidth="1"/>
    <col min="9" max="9" width="0.71875" style="7" customWidth="1"/>
    <col min="10" max="10" width="17.8515625" style="7" customWidth="1"/>
    <col min="11" max="11" width="0.85546875" style="7" customWidth="1"/>
    <col min="12" max="12" width="9.140625" style="7" customWidth="1"/>
    <col min="13" max="16384" width="9.140625" style="1" customWidth="1"/>
  </cols>
  <sheetData>
    <row r="1" spans="1:10" ht="24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4" customHeight="1">
      <c r="A2" s="88" t="s">
        <v>203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24" customHeight="1">
      <c r="A3" s="88" t="s">
        <v>218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4" customHeight="1">
      <c r="A4" s="88" t="s">
        <v>165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24" customHeight="1">
      <c r="A5" s="60"/>
      <c r="B5" s="125"/>
      <c r="C5" s="60"/>
      <c r="D5" s="60"/>
      <c r="E5" s="60"/>
      <c r="F5" s="60"/>
      <c r="G5" s="60"/>
      <c r="H5" s="60"/>
      <c r="I5" s="60"/>
      <c r="J5" s="60"/>
    </row>
    <row r="6" spans="1:10" ht="24" customHeight="1">
      <c r="A6" s="105"/>
      <c r="B6" s="126"/>
      <c r="C6" s="105"/>
      <c r="D6" s="105"/>
      <c r="E6" s="105"/>
      <c r="F6" s="105"/>
      <c r="H6" s="105"/>
      <c r="J6" s="127" t="s">
        <v>1</v>
      </c>
    </row>
    <row r="7" spans="1:10" ht="24" customHeight="1">
      <c r="A7" s="61"/>
      <c r="B7" s="128"/>
      <c r="C7" s="61"/>
      <c r="D7" s="176" t="s">
        <v>205</v>
      </c>
      <c r="E7" s="176"/>
      <c r="F7" s="176"/>
      <c r="H7" s="176" t="s">
        <v>204</v>
      </c>
      <c r="I7" s="176"/>
      <c r="J7" s="176"/>
    </row>
    <row r="8" spans="1:10" ht="24" customHeight="1">
      <c r="A8" s="61"/>
      <c r="B8" s="128"/>
      <c r="C8" s="61"/>
      <c r="D8" s="177" t="s">
        <v>2</v>
      </c>
      <c r="E8" s="177"/>
      <c r="F8" s="177"/>
      <c r="H8" s="177" t="s">
        <v>3</v>
      </c>
      <c r="I8" s="177"/>
      <c r="J8" s="177"/>
    </row>
    <row r="9" spans="1:10" ht="24" customHeight="1">
      <c r="A9" s="60" t="s">
        <v>4</v>
      </c>
      <c r="B9" s="129" t="s">
        <v>5</v>
      </c>
      <c r="C9" s="130"/>
      <c r="D9" s="131" t="s">
        <v>212</v>
      </c>
      <c r="E9" s="132"/>
      <c r="F9" s="131" t="s">
        <v>174</v>
      </c>
      <c r="H9" s="131" t="s">
        <v>212</v>
      </c>
      <c r="I9" s="132"/>
      <c r="J9" s="131" t="s">
        <v>174</v>
      </c>
    </row>
    <row r="10" spans="1:10" ht="24" customHeight="1">
      <c r="A10" s="6" t="s">
        <v>6</v>
      </c>
      <c r="B10" s="133"/>
      <c r="C10" s="13"/>
      <c r="D10" s="13"/>
      <c r="E10" s="13"/>
      <c r="F10" s="13"/>
      <c r="H10" s="13"/>
      <c r="J10" s="13"/>
    </row>
    <row r="11" spans="1:10" ht="24" customHeight="1">
      <c r="A11" s="6" t="s">
        <v>7</v>
      </c>
      <c r="B11" s="157">
        <v>5</v>
      </c>
      <c r="C11" s="12"/>
      <c r="D11" s="15">
        <v>34249586.1</v>
      </c>
      <c r="E11" s="16"/>
      <c r="F11" s="15">
        <v>71374414.37</v>
      </c>
      <c r="G11" s="153"/>
      <c r="H11" s="15">
        <v>34249586.1</v>
      </c>
      <c r="I11" s="16"/>
      <c r="J11" s="15">
        <v>71374414.37</v>
      </c>
    </row>
    <row r="12" spans="1:10" ht="24" customHeight="1">
      <c r="A12" s="6" t="s">
        <v>8</v>
      </c>
      <c r="B12" s="157"/>
      <c r="C12" s="12"/>
      <c r="D12" s="59"/>
      <c r="E12" s="59"/>
      <c r="F12" s="59"/>
      <c r="G12" s="59"/>
      <c r="H12" s="59"/>
      <c r="I12" s="59"/>
      <c r="J12" s="59"/>
    </row>
    <row r="13" spans="1:10" ht="24" customHeight="1">
      <c r="A13" s="7" t="s">
        <v>9</v>
      </c>
      <c r="B13" s="156">
        <v>6</v>
      </c>
      <c r="C13" s="12"/>
      <c r="D13" s="15">
        <f>201921995.4-192910.65+1302111.28</f>
        <v>203031196.03</v>
      </c>
      <c r="E13" s="16"/>
      <c r="F13" s="15">
        <v>126574885.813</v>
      </c>
      <c r="G13" s="153"/>
      <c r="H13" s="15">
        <f>201921995.4-192910.65+1302111.28</f>
        <v>203031196.03</v>
      </c>
      <c r="I13" s="16"/>
      <c r="J13" s="15">
        <v>126574885.813</v>
      </c>
    </row>
    <row r="14" spans="1:10" ht="24" customHeight="1">
      <c r="A14" s="6" t="s">
        <v>10</v>
      </c>
      <c r="B14" s="157">
        <v>7</v>
      </c>
      <c r="C14" s="12"/>
      <c r="D14" s="15">
        <v>29210756.99</v>
      </c>
      <c r="E14" s="16"/>
      <c r="F14" s="15">
        <v>25790361.35</v>
      </c>
      <c r="G14" s="153"/>
      <c r="H14" s="15">
        <v>29210756.99</v>
      </c>
      <c r="I14" s="16"/>
      <c r="J14" s="15">
        <v>25790361.35</v>
      </c>
    </row>
    <row r="15" spans="1:10" ht="24" customHeight="1">
      <c r="A15" s="6" t="s">
        <v>11</v>
      </c>
      <c r="B15" s="157">
        <v>8</v>
      </c>
      <c r="C15" s="12"/>
      <c r="D15" s="15">
        <v>0</v>
      </c>
      <c r="E15" s="16"/>
      <c r="F15" s="15">
        <v>5000000</v>
      </c>
      <c r="G15" s="153"/>
      <c r="H15" s="15">
        <v>0</v>
      </c>
      <c r="I15" s="16"/>
      <c r="J15" s="15">
        <v>5000000</v>
      </c>
    </row>
    <row r="16" spans="1:10" ht="24" customHeight="1">
      <c r="A16" s="6" t="s">
        <v>12</v>
      </c>
      <c r="B16" s="157"/>
      <c r="C16" s="12"/>
      <c r="D16" s="15">
        <v>2167046.22</v>
      </c>
      <c r="E16" s="16"/>
      <c r="F16" s="15">
        <v>1708018.86</v>
      </c>
      <c r="G16" s="153"/>
      <c r="H16" s="15">
        <v>2167046.22</v>
      </c>
      <c r="I16" s="16"/>
      <c r="J16" s="15">
        <v>1708018.86</v>
      </c>
    </row>
    <row r="17" spans="1:10" ht="24" customHeight="1">
      <c r="A17" s="6" t="s">
        <v>13</v>
      </c>
      <c r="B17" s="154"/>
      <c r="C17" s="12"/>
      <c r="D17" s="15"/>
      <c r="E17" s="16"/>
      <c r="F17" s="15"/>
      <c r="G17" s="153"/>
      <c r="H17" s="15"/>
      <c r="I17" s="16"/>
      <c r="J17" s="15"/>
    </row>
    <row r="18" spans="1:10" ht="24" customHeight="1">
      <c r="A18" s="6" t="s">
        <v>14</v>
      </c>
      <c r="B18" s="154"/>
      <c r="C18" s="12"/>
      <c r="D18" s="15">
        <v>3040028.82</v>
      </c>
      <c r="E18" s="16"/>
      <c r="F18" s="15">
        <v>393324.94</v>
      </c>
      <c r="G18" s="153"/>
      <c r="H18" s="15">
        <v>3040028.82</v>
      </c>
      <c r="I18" s="16"/>
      <c r="J18" s="15">
        <v>393324.94</v>
      </c>
    </row>
    <row r="19" spans="1:10" ht="24" customHeight="1">
      <c r="A19" s="6" t="s">
        <v>15</v>
      </c>
      <c r="B19" s="133"/>
      <c r="C19" s="12"/>
      <c r="D19" s="17">
        <f>1347900+-1000000</f>
        <v>347900</v>
      </c>
      <c r="E19" s="16"/>
      <c r="F19" s="17">
        <v>320750</v>
      </c>
      <c r="G19" s="14"/>
      <c r="H19" s="17">
        <f>1347900+-1000000</f>
        <v>347900</v>
      </c>
      <c r="I19" s="16"/>
      <c r="J19" s="17">
        <v>320750</v>
      </c>
    </row>
    <row r="20" spans="1:10" ht="24" customHeight="1">
      <c r="A20" s="6" t="s">
        <v>16</v>
      </c>
      <c r="B20" s="133"/>
      <c r="C20" s="12"/>
      <c r="D20" s="5">
        <f>SUM(D18:D19)</f>
        <v>3387928.82</v>
      </c>
      <c r="E20" s="3"/>
      <c r="F20" s="5">
        <f>SUM(F18:F19)</f>
        <v>714074.94</v>
      </c>
      <c r="G20" s="4"/>
      <c r="H20" s="5">
        <f>SUM(H18:H19)</f>
        <v>3387928.82</v>
      </c>
      <c r="I20" s="4"/>
      <c r="J20" s="5">
        <f>SUM(J18:J19)</f>
        <v>714074.94</v>
      </c>
    </row>
    <row r="21" spans="1:10" ht="24" customHeight="1">
      <c r="A21" s="6" t="s">
        <v>17</v>
      </c>
      <c r="B21" s="133"/>
      <c r="C21" s="12"/>
      <c r="D21" s="8">
        <f>SUM(D11:D19)</f>
        <v>272046514.16</v>
      </c>
      <c r="E21" s="3"/>
      <c r="F21" s="8">
        <f>SUM(F11:F19)</f>
        <v>231161755.333</v>
      </c>
      <c r="G21" s="4"/>
      <c r="H21" s="8">
        <f>SUM(H11:H19)</f>
        <v>272046514.16</v>
      </c>
      <c r="I21" s="4"/>
      <c r="J21" s="8">
        <f>SUM(J11:J19)</f>
        <v>231161755.333</v>
      </c>
    </row>
    <row r="22" spans="1:10" ht="24" customHeight="1">
      <c r="A22" s="24" t="s">
        <v>18</v>
      </c>
      <c r="B22" s="129"/>
      <c r="C22" s="130"/>
      <c r="D22" s="135"/>
      <c r="E22" s="136"/>
      <c r="F22" s="135"/>
      <c r="G22" s="4"/>
      <c r="H22" s="135"/>
      <c r="I22" s="4"/>
      <c r="J22" s="135"/>
    </row>
    <row r="23" spans="1:10" ht="24" customHeight="1">
      <c r="A23" s="6" t="s">
        <v>19</v>
      </c>
      <c r="B23" s="129"/>
      <c r="C23" s="130"/>
      <c r="D23" s="135"/>
      <c r="E23" s="136"/>
      <c r="F23" s="135"/>
      <c r="G23" s="4"/>
      <c r="H23" s="135"/>
      <c r="I23" s="4"/>
      <c r="J23" s="135"/>
    </row>
    <row r="24" spans="1:10" ht="24" customHeight="1">
      <c r="A24" s="7" t="s">
        <v>20</v>
      </c>
      <c r="B24" s="157">
        <v>9</v>
      </c>
      <c r="C24" s="12"/>
      <c r="D24" s="15">
        <f>9297141387.37+63649491.7</f>
        <v>9360790879.070002</v>
      </c>
      <c r="E24" s="16"/>
      <c r="F24" s="15">
        <v>8828002027.91</v>
      </c>
      <c r="G24" s="14"/>
      <c r="H24" s="15">
        <v>0</v>
      </c>
      <c r="I24" s="18"/>
      <c r="J24" s="15">
        <v>0</v>
      </c>
    </row>
    <row r="25" spans="1:10" ht="24" customHeight="1">
      <c r="A25" s="7" t="s">
        <v>21</v>
      </c>
      <c r="B25" s="157">
        <v>9</v>
      </c>
      <c r="C25" s="12"/>
      <c r="D25" s="15">
        <v>0</v>
      </c>
      <c r="E25" s="18"/>
      <c r="F25" s="15">
        <v>0</v>
      </c>
      <c r="G25" s="14"/>
      <c r="H25" s="15">
        <v>1457003256.21</v>
      </c>
      <c r="I25" s="16"/>
      <c r="J25" s="15">
        <v>1457003056.21</v>
      </c>
    </row>
    <row r="26" spans="1:10" ht="24" customHeight="1">
      <c r="A26" s="6" t="s">
        <v>22</v>
      </c>
      <c r="B26" s="157">
        <v>10</v>
      </c>
      <c r="C26" s="12"/>
      <c r="D26" s="15">
        <v>2783644037.86</v>
      </c>
      <c r="E26" s="16"/>
      <c r="F26" s="15">
        <v>2603379287.28</v>
      </c>
      <c r="G26" s="14"/>
      <c r="H26" s="15">
        <v>2783644037.86</v>
      </c>
      <c r="I26" s="16"/>
      <c r="J26" s="15">
        <v>2603379287.28</v>
      </c>
    </row>
    <row r="27" spans="1:10" ht="24" customHeight="1">
      <c r="A27" s="6" t="s">
        <v>23</v>
      </c>
      <c r="B27" s="157">
        <v>11</v>
      </c>
      <c r="C27" s="12"/>
      <c r="D27" s="15">
        <v>97101166.5</v>
      </c>
      <c r="E27" s="16"/>
      <c r="F27" s="15">
        <v>79710093.07</v>
      </c>
      <c r="G27" s="14"/>
      <c r="H27" s="15">
        <v>97101166.5</v>
      </c>
      <c r="I27" s="16"/>
      <c r="J27" s="15">
        <v>79710093.07</v>
      </c>
    </row>
    <row r="28" spans="1:10" ht="24" customHeight="1">
      <c r="A28" s="6" t="s">
        <v>24</v>
      </c>
      <c r="B28" s="157">
        <v>13</v>
      </c>
      <c r="C28" s="12"/>
      <c r="D28" s="15">
        <v>978386274.48</v>
      </c>
      <c r="E28" s="16"/>
      <c r="F28" s="15">
        <v>972243760.14</v>
      </c>
      <c r="G28" s="14"/>
      <c r="H28" s="15">
        <v>978386274.48</v>
      </c>
      <c r="I28" s="16"/>
      <c r="J28" s="15">
        <v>972243760.14</v>
      </c>
    </row>
    <row r="29" spans="1:10" ht="24" customHeight="1">
      <c r="A29" s="6" t="s">
        <v>25</v>
      </c>
      <c r="B29" s="157"/>
      <c r="C29" s="12"/>
      <c r="D29" s="15">
        <v>23736955.48</v>
      </c>
      <c r="E29" s="16"/>
      <c r="F29" s="15">
        <v>1280764.4</v>
      </c>
      <c r="G29" s="14"/>
      <c r="H29" s="15">
        <v>23736955.48</v>
      </c>
      <c r="I29" s="16"/>
      <c r="J29" s="15">
        <v>1280764.4</v>
      </c>
    </row>
    <row r="30" spans="1:10" ht="24" customHeight="1">
      <c r="A30" s="6" t="s">
        <v>26</v>
      </c>
      <c r="B30" s="118">
        <v>12</v>
      </c>
      <c r="C30" s="118"/>
      <c r="D30" s="15">
        <v>1013026277.37</v>
      </c>
      <c r="E30" s="16"/>
      <c r="F30" s="15">
        <v>1006607002.01</v>
      </c>
      <c r="G30" s="14"/>
      <c r="H30" s="15">
        <v>1013026277.37</v>
      </c>
      <c r="I30" s="16"/>
      <c r="J30" s="15">
        <v>1006607002.01</v>
      </c>
    </row>
    <row r="31" spans="1:10" ht="24" customHeight="1">
      <c r="A31" s="6" t="s">
        <v>27</v>
      </c>
      <c r="B31" s="134"/>
      <c r="C31" s="12"/>
      <c r="D31" s="15"/>
      <c r="E31" s="16"/>
      <c r="F31" s="15"/>
      <c r="G31" s="14"/>
      <c r="H31" s="15"/>
      <c r="I31" s="16"/>
      <c r="J31" s="15"/>
    </row>
    <row r="32" spans="1:10" ht="24" customHeight="1">
      <c r="A32" s="6" t="s">
        <v>28</v>
      </c>
      <c r="B32" s="134"/>
      <c r="C32" s="12"/>
      <c r="D32" s="15">
        <f>42527100+20000000</f>
        <v>62527100</v>
      </c>
      <c r="E32" s="16"/>
      <c r="F32" s="15">
        <v>42527100</v>
      </c>
      <c r="G32" s="14"/>
      <c r="H32" s="15">
        <f>42527100+20000000</f>
        <v>62527100</v>
      </c>
      <c r="I32" s="16"/>
      <c r="J32" s="15">
        <v>42527100</v>
      </c>
    </row>
    <row r="33" spans="1:10" ht="24" customHeight="1">
      <c r="A33" s="6" t="s">
        <v>29</v>
      </c>
      <c r="B33" s="134"/>
      <c r="C33" s="12"/>
      <c r="D33" s="15">
        <v>23119577.09</v>
      </c>
      <c r="E33" s="16"/>
      <c r="F33" s="15">
        <v>31395060.26</v>
      </c>
      <c r="G33" s="14"/>
      <c r="H33" s="15">
        <v>23119577.09</v>
      </c>
      <c r="I33" s="16"/>
      <c r="J33" s="15">
        <v>31395060.26</v>
      </c>
    </row>
    <row r="34" spans="1:10" ht="24" customHeight="1">
      <c r="A34" s="7" t="s">
        <v>144</v>
      </c>
      <c r="B34" s="118">
        <v>14</v>
      </c>
      <c r="C34" s="12"/>
      <c r="D34" s="15">
        <v>1700851.21</v>
      </c>
      <c r="E34" s="16"/>
      <c r="F34" s="15">
        <v>1551025.87</v>
      </c>
      <c r="G34" s="14"/>
      <c r="H34" s="15">
        <v>1700851.21</v>
      </c>
      <c r="I34" s="16"/>
      <c r="J34" s="15">
        <v>1551025.87</v>
      </c>
    </row>
    <row r="35" spans="1:10" ht="24" customHeight="1">
      <c r="A35" s="6" t="s">
        <v>30</v>
      </c>
      <c r="B35" s="134"/>
      <c r="C35" s="12"/>
      <c r="D35" s="17">
        <f>22838457.46-20000000</f>
        <v>2838457.460000001</v>
      </c>
      <c r="E35" s="16"/>
      <c r="F35" s="17">
        <v>3355413.53</v>
      </c>
      <c r="G35" s="14"/>
      <c r="H35" s="17">
        <f>22838457.46-20000000</f>
        <v>2838457.460000001</v>
      </c>
      <c r="I35" s="16"/>
      <c r="J35" s="17">
        <v>3355413.53</v>
      </c>
    </row>
    <row r="36" spans="1:10" ht="24" customHeight="1">
      <c r="A36" s="6" t="s">
        <v>31</v>
      </c>
      <c r="B36" s="134"/>
      <c r="C36" s="12"/>
      <c r="D36" s="8">
        <f>SUM(D32:D35)</f>
        <v>90185985.75999999</v>
      </c>
      <c r="E36" s="3"/>
      <c r="F36" s="8">
        <f>SUM(F32:F35)</f>
        <v>78828599.66000001</v>
      </c>
      <c r="G36" s="22"/>
      <c r="H36" s="8">
        <f>SUM(H32:H35)</f>
        <v>90185985.75999999</v>
      </c>
      <c r="I36" s="5">
        <f>SUM(I32:I35)</f>
        <v>0</v>
      </c>
      <c r="J36" s="8">
        <f>SUM(J32:J35)</f>
        <v>78828599.66000001</v>
      </c>
    </row>
    <row r="37" spans="1:10" ht="24" customHeight="1">
      <c r="A37" s="6" t="s">
        <v>32</v>
      </c>
      <c r="B37" s="137"/>
      <c r="C37" s="12"/>
      <c r="D37" s="5">
        <f>+D24+D25+D26+D27+D28+D29+D30+D36</f>
        <v>14346871576.520002</v>
      </c>
      <c r="E37" s="3"/>
      <c r="F37" s="5">
        <f>+F24+F25+F26+F27+F28+F29+F30+F36</f>
        <v>13570051534.47</v>
      </c>
      <c r="G37" s="4"/>
      <c r="H37" s="5">
        <f>+H24+H25+H26+H27+H28+H29+H30+H36</f>
        <v>6443083953.659999</v>
      </c>
      <c r="I37" s="4"/>
      <c r="J37" s="5">
        <f>+J24+J25+J26+J27+J28+J29+J30+J36</f>
        <v>6199052562.77</v>
      </c>
    </row>
    <row r="38" spans="1:10" ht="24" customHeight="1" thickBot="1">
      <c r="A38" s="6" t="s">
        <v>126</v>
      </c>
      <c r="B38" s="137"/>
      <c r="C38" s="12"/>
      <c r="D38" s="138">
        <f>+D21+D37</f>
        <v>14618918090.680002</v>
      </c>
      <c r="E38" s="3"/>
      <c r="F38" s="138">
        <f>+F21+F37</f>
        <v>13801213289.803</v>
      </c>
      <c r="G38" s="4"/>
      <c r="H38" s="138">
        <f>+H21+H37</f>
        <v>6715130467.819999</v>
      </c>
      <c r="I38" s="4"/>
      <c r="J38" s="138">
        <f>+J21+J37</f>
        <v>6430214318.103001</v>
      </c>
    </row>
    <row r="39" spans="1:10" ht="24" customHeight="1" thickTop="1">
      <c r="A39" s="6"/>
      <c r="B39" s="134"/>
      <c r="C39" s="12"/>
      <c r="D39" s="12"/>
      <c r="E39" s="48"/>
      <c r="F39" s="12"/>
      <c r="H39" s="12"/>
      <c r="J39" s="12"/>
    </row>
    <row r="40" spans="1:10" ht="24" customHeight="1">
      <c r="A40" s="6" t="s">
        <v>33</v>
      </c>
      <c r="B40" s="134"/>
      <c r="C40" s="12"/>
      <c r="D40" s="12"/>
      <c r="E40" s="48"/>
      <c r="F40" s="12"/>
      <c r="H40" s="12"/>
      <c r="J40" s="12"/>
    </row>
    <row r="41" spans="1:10" ht="24" customHeight="1">
      <c r="A41" s="6"/>
      <c r="B41" s="134"/>
      <c r="C41" s="12"/>
      <c r="D41" s="12"/>
      <c r="E41" s="48"/>
      <c r="F41" s="12"/>
      <c r="H41" s="12"/>
      <c r="J41" s="12"/>
    </row>
    <row r="42" spans="1:10" ht="27.75" customHeight="1">
      <c r="A42" s="178" t="s">
        <v>34</v>
      </c>
      <c r="B42" s="178"/>
      <c r="C42" s="178"/>
      <c r="D42" s="178"/>
      <c r="E42" s="178"/>
      <c r="F42" s="178"/>
      <c r="G42" s="178"/>
      <c r="H42" s="178"/>
      <c r="I42" s="178"/>
      <c r="J42" s="178"/>
    </row>
    <row r="43" spans="1:10" ht="27.75" customHeight="1">
      <c r="A43" s="60"/>
      <c r="B43" s="125"/>
      <c r="C43" s="60"/>
      <c r="D43" s="60"/>
      <c r="E43" s="60"/>
      <c r="F43" s="60"/>
      <c r="G43" s="61"/>
      <c r="H43" s="60"/>
      <c r="J43" s="60"/>
    </row>
    <row r="44" spans="1:10" ht="27.75" customHeight="1">
      <c r="A44" s="88" t="s">
        <v>0</v>
      </c>
      <c r="B44" s="88"/>
      <c r="C44" s="88"/>
      <c r="D44" s="88"/>
      <c r="E44" s="88"/>
      <c r="F44" s="88"/>
      <c r="G44" s="88"/>
      <c r="H44" s="88"/>
      <c r="I44" s="88"/>
      <c r="J44" s="88"/>
    </row>
    <row r="45" spans="1:10" ht="27.75" customHeight="1">
      <c r="A45" s="88" t="s">
        <v>206</v>
      </c>
      <c r="B45" s="88"/>
      <c r="C45" s="88"/>
      <c r="D45" s="88"/>
      <c r="E45" s="88"/>
      <c r="F45" s="88"/>
      <c r="G45" s="88"/>
      <c r="H45" s="88"/>
      <c r="I45" s="88"/>
      <c r="J45" s="88"/>
    </row>
    <row r="46" spans="1:10" ht="27.75" customHeight="1">
      <c r="A46" s="88" t="str">
        <f>A3</f>
        <v>AS AT SEPTEMBER 30, 2010  (UNAUDITED/REVIEWED ONLY)</v>
      </c>
      <c r="B46" s="88"/>
      <c r="C46" s="88"/>
      <c r="D46" s="88"/>
      <c r="E46" s="88"/>
      <c r="F46" s="88"/>
      <c r="G46" s="88"/>
      <c r="H46" s="88"/>
      <c r="I46" s="88"/>
      <c r="J46" s="88"/>
    </row>
    <row r="47" spans="1:10" ht="27.75" customHeight="1">
      <c r="A47" s="88" t="s">
        <v>165</v>
      </c>
      <c r="B47" s="88"/>
      <c r="C47" s="88"/>
      <c r="D47" s="88"/>
      <c r="E47" s="88"/>
      <c r="F47" s="88"/>
      <c r="G47" s="88"/>
      <c r="H47" s="88"/>
      <c r="I47" s="88"/>
      <c r="J47" s="88"/>
    </row>
    <row r="48" spans="1:10" ht="27.75" customHeight="1">
      <c r="A48" s="60"/>
      <c r="B48" s="125"/>
      <c r="C48" s="60"/>
      <c r="D48" s="60"/>
      <c r="E48" s="60"/>
      <c r="F48" s="60"/>
      <c r="G48" s="60"/>
      <c r="H48" s="60"/>
      <c r="I48" s="60"/>
      <c r="J48" s="60"/>
    </row>
    <row r="49" spans="1:10" ht="27.75" customHeight="1">
      <c r="A49" s="105"/>
      <c r="B49" s="126"/>
      <c r="C49" s="105"/>
      <c r="D49" s="105"/>
      <c r="E49" s="105"/>
      <c r="F49" s="105"/>
      <c r="H49" s="105"/>
      <c r="J49" s="127" t="s">
        <v>1</v>
      </c>
    </row>
    <row r="50" spans="1:10" ht="27.75" customHeight="1">
      <c r="A50" s="61"/>
      <c r="B50" s="128"/>
      <c r="C50" s="61"/>
      <c r="D50" s="176" t="s">
        <v>205</v>
      </c>
      <c r="E50" s="176"/>
      <c r="F50" s="176"/>
      <c r="H50" s="176" t="s">
        <v>204</v>
      </c>
      <c r="I50" s="176"/>
      <c r="J50" s="176"/>
    </row>
    <row r="51" spans="1:10" ht="27.75" customHeight="1">
      <c r="A51" s="61"/>
      <c r="B51" s="128"/>
      <c r="C51" s="61"/>
      <c r="D51" s="177" t="s">
        <v>2</v>
      </c>
      <c r="E51" s="177"/>
      <c r="F51" s="177"/>
      <c r="H51" s="177" t="s">
        <v>3</v>
      </c>
      <c r="I51" s="177"/>
      <c r="J51" s="177"/>
    </row>
    <row r="52" spans="1:11" ht="27.75" customHeight="1">
      <c r="A52" s="139" t="s">
        <v>35</v>
      </c>
      <c r="B52" s="129" t="s">
        <v>5</v>
      </c>
      <c r="C52" s="130"/>
      <c r="D52" s="131" t="s">
        <v>212</v>
      </c>
      <c r="E52" s="132"/>
      <c r="F52" s="131" t="s">
        <v>174</v>
      </c>
      <c r="H52" s="131" t="s">
        <v>212</v>
      </c>
      <c r="I52" s="132"/>
      <c r="J52" s="131" t="s">
        <v>174</v>
      </c>
      <c r="K52" s="63"/>
    </row>
    <row r="53" spans="1:10" ht="27.75" customHeight="1">
      <c r="A53" s="6" t="s">
        <v>36</v>
      </c>
      <c r="B53" s="133"/>
      <c r="C53" s="48"/>
      <c r="D53" s="13"/>
      <c r="E53" s="13"/>
      <c r="H53" s="13"/>
      <c r="J53" s="140"/>
    </row>
    <row r="54" spans="1:10" ht="27.75" customHeight="1">
      <c r="A54" s="6" t="s">
        <v>37</v>
      </c>
      <c r="B54" s="133"/>
      <c r="C54" s="48"/>
      <c r="D54" s="13"/>
      <c r="E54" s="13"/>
      <c r="H54" s="13"/>
      <c r="J54" s="140"/>
    </row>
    <row r="55" spans="1:10" ht="27.75" customHeight="1">
      <c r="A55" s="7" t="s">
        <v>38</v>
      </c>
      <c r="B55" s="157">
        <v>15</v>
      </c>
      <c r="C55" s="48"/>
      <c r="D55" s="15">
        <v>484947102.76</v>
      </c>
      <c r="E55" s="16"/>
      <c r="F55" s="15">
        <v>463048502.21</v>
      </c>
      <c r="G55" s="16"/>
      <c r="H55" s="15">
        <v>484947102.76</v>
      </c>
      <c r="I55" s="16"/>
      <c r="J55" s="15">
        <v>463048502.21</v>
      </c>
    </row>
    <row r="56" spans="1:10" ht="27.75" customHeight="1">
      <c r="A56" s="6" t="s">
        <v>127</v>
      </c>
      <c r="B56" s="154" t="s">
        <v>211</v>
      </c>
      <c r="C56" s="12"/>
      <c r="D56" s="15">
        <v>120000000</v>
      </c>
      <c r="E56" s="16"/>
      <c r="F56" s="15">
        <v>320000000</v>
      </c>
      <c r="G56" s="16"/>
      <c r="H56" s="15">
        <v>120000000</v>
      </c>
      <c r="I56" s="16"/>
      <c r="J56" s="15">
        <v>320000000</v>
      </c>
    </row>
    <row r="57" spans="1:10" ht="27.75" customHeight="1">
      <c r="A57" s="6" t="s">
        <v>39</v>
      </c>
      <c r="B57" s="157"/>
      <c r="C57" s="12"/>
      <c r="D57" s="15">
        <v>40000</v>
      </c>
      <c r="E57" s="16"/>
      <c r="F57" s="15">
        <v>40000</v>
      </c>
      <c r="G57" s="16"/>
      <c r="H57" s="15">
        <v>40000</v>
      </c>
      <c r="I57" s="16"/>
      <c r="J57" s="15">
        <v>40000</v>
      </c>
    </row>
    <row r="58" spans="1:10" ht="27.75" customHeight="1">
      <c r="A58" s="6" t="s">
        <v>40</v>
      </c>
      <c r="B58" s="157"/>
      <c r="C58" s="12"/>
      <c r="D58" s="5"/>
      <c r="E58" s="3"/>
      <c r="F58" s="5"/>
      <c r="G58" s="22"/>
      <c r="H58" s="5"/>
      <c r="I58" s="22"/>
      <c r="J58" s="5"/>
    </row>
    <row r="59" spans="1:10" ht="27.75" customHeight="1">
      <c r="A59" s="6" t="s">
        <v>41</v>
      </c>
      <c r="B59" s="154" t="s">
        <v>42</v>
      </c>
      <c r="C59" s="12"/>
      <c r="D59" s="15">
        <v>2034575.38</v>
      </c>
      <c r="E59" s="16"/>
      <c r="F59" s="15">
        <v>8897134.53</v>
      </c>
      <c r="G59" s="16"/>
      <c r="H59" s="15">
        <v>2034575.38</v>
      </c>
      <c r="I59" s="16"/>
      <c r="J59" s="15">
        <v>8897134.53</v>
      </c>
    </row>
    <row r="60" spans="1:10" ht="27.75" customHeight="1">
      <c r="A60" s="6" t="s">
        <v>43</v>
      </c>
      <c r="B60" s="154"/>
      <c r="C60" s="12"/>
      <c r="D60" s="15">
        <v>119968099.13</v>
      </c>
      <c r="E60" s="16"/>
      <c r="F60" s="15">
        <v>109976343.36</v>
      </c>
      <c r="G60" s="16"/>
      <c r="H60" s="15">
        <v>119968099.13</v>
      </c>
      <c r="I60" s="16"/>
      <c r="J60" s="15">
        <v>109976343.36</v>
      </c>
    </row>
    <row r="61" spans="1:10" ht="27.75" customHeight="1">
      <c r="A61" s="6" t="s">
        <v>44</v>
      </c>
      <c r="B61" s="157"/>
      <c r="C61" s="12"/>
      <c r="D61" s="15">
        <f>50921360.93+1215303.86</f>
        <v>52136664.79</v>
      </c>
      <c r="E61" s="16"/>
      <c r="F61" s="15">
        <v>69923813.54</v>
      </c>
      <c r="G61" s="16"/>
      <c r="H61" s="15">
        <f>50921360.93+1215303.86</f>
        <v>52136664.79</v>
      </c>
      <c r="I61" s="16"/>
      <c r="J61" s="15">
        <v>69923813.54</v>
      </c>
    </row>
    <row r="62" spans="1:10" ht="27.75" customHeight="1">
      <c r="A62" s="6" t="s">
        <v>15</v>
      </c>
      <c r="B62" s="133"/>
      <c r="C62" s="12"/>
      <c r="D62" s="15">
        <f>11317599.08-12620.32-6962.79</f>
        <v>11298015.97</v>
      </c>
      <c r="E62" s="16"/>
      <c r="F62" s="15">
        <v>11136764.82</v>
      </c>
      <c r="G62" s="16"/>
      <c r="H62" s="15">
        <f>11317599.08-12620.32-6962.79</f>
        <v>11298015.97</v>
      </c>
      <c r="I62" s="16"/>
      <c r="J62" s="15">
        <v>11136764.82</v>
      </c>
    </row>
    <row r="63" spans="1:10" ht="27.75" customHeight="1">
      <c r="A63" s="6" t="s">
        <v>45</v>
      </c>
      <c r="B63" s="133"/>
      <c r="C63" s="12"/>
      <c r="D63" s="8">
        <f>SUM(D59:D62)</f>
        <v>185437355.26999998</v>
      </c>
      <c r="E63" s="3"/>
      <c r="F63" s="8">
        <f>SUM(F59:F62)</f>
        <v>199934056.25</v>
      </c>
      <c r="G63" s="3"/>
      <c r="H63" s="8">
        <f>SUM(H59:H62)</f>
        <v>185437355.26999998</v>
      </c>
      <c r="I63" s="3"/>
      <c r="J63" s="8">
        <f>SUM(J59:J62)</f>
        <v>199934056.25</v>
      </c>
    </row>
    <row r="64" spans="1:10" ht="27.75" customHeight="1">
      <c r="A64" s="6" t="s">
        <v>46</v>
      </c>
      <c r="B64" s="133"/>
      <c r="C64" s="76"/>
      <c r="D64" s="141">
        <f>D63+D55+D56+D57</f>
        <v>790424458.03</v>
      </c>
      <c r="E64" s="3"/>
      <c r="F64" s="141">
        <f>+F55+F56+F57+F63</f>
        <v>983022558.46</v>
      </c>
      <c r="G64" s="4"/>
      <c r="H64" s="141">
        <f>+H55+H56+H57+H63</f>
        <v>790424458.03</v>
      </c>
      <c r="I64" s="4"/>
      <c r="J64" s="141">
        <f>+J55+J56+J57+J63</f>
        <v>983022558.46</v>
      </c>
    </row>
    <row r="65" spans="1:10" ht="27.75" customHeight="1">
      <c r="A65" s="6" t="s">
        <v>47</v>
      </c>
      <c r="B65" s="129"/>
      <c r="C65" s="130"/>
      <c r="D65" s="135"/>
      <c r="E65" s="136"/>
      <c r="F65" s="135"/>
      <c r="G65" s="4"/>
      <c r="H65" s="135"/>
      <c r="I65" s="4"/>
      <c r="J65" s="135"/>
    </row>
    <row r="66" spans="1:10" ht="27.75" customHeight="1">
      <c r="A66" s="6" t="s">
        <v>48</v>
      </c>
      <c r="B66" s="142"/>
      <c r="C66" s="12"/>
      <c r="D66" s="15">
        <v>15599700</v>
      </c>
      <c r="E66" s="16"/>
      <c r="F66" s="15">
        <v>15599700</v>
      </c>
      <c r="G66" s="16"/>
      <c r="H66" s="15">
        <v>15599700</v>
      </c>
      <c r="I66" s="16"/>
      <c r="J66" s="15">
        <v>15599700</v>
      </c>
    </row>
    <row r="67" spans="1:10" ht="27.75" customHeight="1">
      <c r="A67" s="6" t="s">
        <v>49</v>
      </c>
      <c r="B67" s="143"/>
      <c r="C67" s="12"/>
      <c r="D67" s="15">
        <v>57318831.64</v>
      </c>
      <c r="E67" s="16"/>
      <c r="F67" s="15">
        <v>44417443.83</v>
      </c>
      <c r="G67" s="16"/>
      <c r="H67" s="15">
        <v>57318831.64</v>
      </c>
      <c r="I67" s="16"/>
      <c r="J67" s="15">
        <v>44417443.83</v>
      </c>
    </row>
    <row r="68" spans="1:10" ht="27.75" customHeight="1">
      <c r="A68" s="6" t="s">
        <v>125</v>
      </c>
      <c r="B68" s="155"/>
      <c r="C68" s="12"/>
      <c r="D68" s="15">
        <v>12924272.75</v>
      </c>
      <c r="E68" s="16"/>
      <c r="F68" s="15">
        <v>12924272.75</v>
      </c>
      <c r="G68" s="16"/>
      <c r="H68" s="15">
        <v>12924272.75</v>
      </c>
      <c r="I68" s="16"/>
      <c r="J68" s="15">
        <v>12924272.75</v>
      </c>
    </row>
    <row r="69" spans="1:10" ht="27.75" customHeight="1">
      <c r="A69" s="6" t="s">
        <v>112</v>
      </c>
      <c r="B69" s="156">
        <v>16</v>
      </c>
      <c r="C69" s="12"/>
      <c r="D69" s="15">
        <v>0</v>
      </c>
      <c r="E69" s="16"/>
      <c r="F69" s="15">
        <v>0</v>
      </c>
      <c r="G69" s="16"/>
      <c r="H69" s="15">
        <v>0</v>
      </c>
      <c r="I69" s="16"/>
      <c r="J69" s="15">
        <v>0</v>
      </c>
    </row>
    <row r="70" spans="1:10" ht="27.75" customHeight="1">
      <c r="A70" s="6" t="s">
        <v>50</v>
      </c>
      <c r="B70" s="156">
        <v>17</v>
      </c>
      <c r="C70" s="12"/>
      <c r="D70" s="15">
        <v>60000000</v>
      </c>
      <c r="E70" s="16"/>
      <c r="F70" s="15">
        <v>180000000</v>
      </c>
      <c r="G70" s="16"/>
      <c r="H70" s="15">
        <v>60000000</v>
      </c>
      <c r="I70" s="16"/>
      <c r="J70" s="15">
        <v>180000000</v>
      </c>
    </row>
    <row r="71" spans="1:10" ht="27.75" customHeight="1">
      <c r="A71" s="6" t="s">
        <v>51</v>
      </c>
      <c r="B71" s="142"/>
      <c r="C71" s="12"/>
      <c r="D71" s="8">
        <f>SUM(D66:D70)</f>
        <v>145842804.39</v>
      </c>
      <c r="E71" s="3"/>
      <c r="F71" s="8">
        <f>SUM(F66:F70)</f>
        <v>252941416.57999998</v>
      </c>
      <c r="G71" s="4"/>
      <c r="H71" s="8">
        <f>SUM(H66:H70)</f>
        <v>145842804.39</v>
      </c>
      <c r="I71" s="4"/>
      <c r="J71" s="8">
        <f>SUM(J66:J70)</f>
        <v>252941416.57999998</v>
      </c>
    </row>
    <row r="72" spans="1:10" ht="27.75" customHeight="1">
      <c r="A72" s="6" t="s">
        <v>52</v>
      </c>
      <c r="B72" s="133"/>
      <c r="C72" s="12"/>
      <c r="D72" s="8">
        <f>+D64+D71</f>
        <v>936267262.42</v>
      </c>
      <c r="E72" s="3"/>
      <c r="F72" s="8">
        <f>+F64+F71</f>
        <v>1235963975.04</v>
      </c>
      <c r="G72" s="4"/>
      <c r="H72" s="8">
        <f>+H64+H71</f>
        <v>936267262.42</v>
      </c>
      <c r="I72" s="4"/>
      <c r="J72" s="8">
        <f>+J64+J71</f>
        <v>1235963975.04</v>
      </c>
    </row>
    <row r="73" spans="1:10" ht="27.75" customHeight="1">
      <c r="A73" s="6"/>
      <c r="B73" s="133"/>
      <c r="C73" s="12"/>
      <c r="D73" s="144"/>
      <c r="E73" s="3"/>
      <c r="F73" s="5"/>
      <c r="G73" s="4"/>
      <c r="H73" s="144"/>
      <c r="I73" s="4"/>
      <c r="J73" s="5"/>
    </row>
    <row r="74" spans="1:10" ht="27.75" customHeight="1">
      <c r="A74" s="6" t="s">
        <v>33</v>
      </c>
      <c r="B74" s="133"/>
      <c r="C74" s="76"/>
      <c r="D74" s="76"/>
      <c r="E74" s="48"/>
      <c r="F74" s="76"/>
      <c r="H74" s="76"/>
      <c r="J74" s="76"/>
    </row>
    <row r="75" spans="1:10" ht="25.5" customHeight="1">
      <c r="A75" s="178" t="s">
        <v>53</v>
      </c>
      <c r="B75" s="178"/>
      <c r="C75" s="178"/>
      <c r="D75" s="178"/>
      <c r="E75" s="178"/>
      <c r="F75" s="178"/>
      <c r="G75" s="178"/>
      <c r="H75" s="178"/>
      <c r="I75" s="178"/>
      <c r="J75" s="178"/>
    </row>
    <row r="76" spans="1:10" ht="25.5" customHeight="1">
      <c r="A76" s="145"/>
      <c r="B76" s="146"/>
      <c r="C76" s="145"/>
      <c r="D76" s="145"/>
      <c r="E76" s="145"/>
      <c r="F76" s="145"/>
      <c r="G76" s="147"/>
      <c r="H76" s="145"/>
      <c r="J76" s="145"/>
    </row>
    <row r="77" spans="1:10" ht="25.5" customHeight="1">
      <c r="A77" s="88" t="s">
        <v>0</v>
      </c>
      <c r="B77" s="88"/>
      <c r="C77" s="88"/>
      <c r="D77" s="88"/>
      <c r="E77" s="88"/>
      <c r="F77" s="88"/>
      <c r="G77" s="88"/>
      <c r="H77" s="88"/>
      <c r="I77" s="88"/>
      <c r="J77" s="88"/>
    </row>
    <row r="78" spans="1:10" ht="25.5" customHeight="1">
      <c r="A78" s="88" t="s">
        <v>206</v>
      </c>
      <c r="B78" s="88"/>
      <c r="C78" s="88"/>
      <c r="D78" s="88"/>
      <c r="E78" s="88"/>
      <c r="F78" s="88"/>
      <c r="G78" s="88"/>
      <c r="H78" s="88"/>
      <c r="I78" s="88"/>
      <c r="J78" s="88"/>
    </row>
    <row r="79" spans="1:10" ht="25.5" customHeight="1">
      <c r="A79" s="88" t="str">
        <f>A46</f>
        <v>AS AT SEPTEMBER 30, 2010  (UNAUDITED/REVIEWED ONLY)</v>
      </c>
      <c r="B79" s="88"/>
      <c r="C79" s="88"/>
      <c r="D79" s="88"/>
      <c r="E79" s="88"/>
      <c r="F79" s="88"/>
      <c r="G79" s="88"/>
      <c r="H79" s="88"/>
      <c r="I79" s="88"/>
      <c r="J79" s="88"/>
    </row>
    <row r="80" spans="1:10" ht="25.5" customHeight="1">
      <c r="A80" s="88" t="s">
        <v>165</v>
      </c>
      <c r="B80" s="88"/>
      <c r="C80" s="88"/>
      <c r="D80" s="88"/>
      <c r="E80" s="88"/>
      <c r="F80" s="88"/>
      <c r="G80" s="88"/>
      <c r="H80" s="88"/>
      <c r="I80" s="88"/>
      <c r="J80" s="88"/>
    </row>
    <row r="81" spans="1:10" ht="25.5" customHeight="1">
      <c r="A81" s="105"/>
      <c r="B81" s="126"/>
      <c r="C81" s="105"/>
      <c r="D81" s="105"/>
      <c r="E81" s="105"/>
      <c r="F81" s="105"/>
      <c r="H81" s="105"/>
      <c r="J81" s="127" t="s">
        <v>1</v>
      </c>
    </row>
    <row r="82" spans="1:10" ht="25.5" customHeight="1">
      <c r="A82" s="61"/>
      <c r="B82" s="128"/>
      <c r="C82" s="61"/>
      <c r="D82" s="176" t="s">
        <v>205</v>
      </c>
      <c r="E82" s="176"/>
      <c r="F82" s="176"/>
      <c r="H82" s="176" t="s">
        <v>204</v>
      </c>
      <c r="I82" s="176"/>
      <c r="J82" s="176"/>
    </row>
    <row r="83" spans="1:10" ht="25.5" customHeight="1">
      <c r="A83" s="61"/>
      <c r="B83" s="128"/>
      <c r="C83" s="61"/>
      <c r="D83" s="177" t="s">
        <v>2</v>
      </c>
      <c r="E83" s="177"/>
      <c r="F83" s="177"/>
      <c r="H83" s="177" t="s">
        <v>3</v>
      </c>
      <c r="I83" s="177"/>
      <c r="J83" s="177"/>
    </row>
    <row r="84" spans="1:11" ht="25.5" customHeight="1">
      <c r="A84" s="139" t="s">
        <v>175</v>
      </c>
      <c r="B84" s="148" t="s">
        <v>5</v>
      </c>
      <c r="C84" s="130"/>
      <c r="D84" s="131" t="s">
        <v>212</v>
      </c>
      <c r="E84" s="132"/>
      <c r="F84" s="131" t="s">
        <v>174</v>
      </c>
      <c r="H84" s="131" t="s">
        <v>212</v>
      </c>
      <c r="I84" s="132"/>
      <c r="J84" s="131" t="s">
        <v>174</v>
      </c>
      <c r="K84" s="63"/>
    </row>
    <row r="85" spans="1:11" ht="25.5" customHeight="1">
      <c r="A85" s="139" t="s">
        <v>176</v>
      </c>
      <c r="B85" s="148"/>
      <c r="C85" s="130"/>
      <c r="D85" s="131"/>
      <c r="E85" s="132"/>
      <c r="F85" s="131"/>
      <c r="H85" s="131"/>
      <c r="I85" s="132"/>
      <c r="J85" s="131"/>
      <c r="K85" s="63"/>
    </row>
    <row r="86" spans="1:10" ht="25.5" customHeight="1">
      <c r="A86" s="6" t="s">
        <v>54</v>
      </c>
      <c r="B86" s="137"/>
      <c r="C86" s="13"/>
      <c r="D86" s="13"/>
      <c r="E86" s="13"/>
      <c r="H86" s="13"/>
      <c r="J86" s="140"/>
    </row>
    <row r="87" spans="1:10" ht="25.5" customHeight="1">
      <c r="A87" s="6" t="s">
        <v>55</v>
      </c>
      <c r="B87" s="149"/>
      <c r="C87" s="13"/>
      <c r="D87" s="13"/>
      <c r="E87" s="13"/>
      <c r="F87" s="13"/>
      <c r="H87" s="13"/>
      <c r="J87" s="13"/>
    </row>
    <row r="88" spans="1:10" ht="25.5" customHeight="1">
      <c r="A88" s="6" t="s">
        <v>56</v>
      </c>
      <c r="B88" s="137"/>
      <c r="C88" s="13"/>
      <c r="D88" s="13"/>
      <c r="E88" s="13"/>
      <c r="F88" s="13"/>
      <c r="H88" s="13"/>
      <c r="J88" s="13"/>
    </row>
    <row r="89" spans="1:10" ht="25.5" customHeight="1" thickBot="1">
      <c r="A89" s="6" t="s">
        <v>57</v>
      </c>
      <c r="B89" s="134"/>
      <c r="C89" s="48"/>
      <c r="D89" s="21">
        <f>80000000*10</f>
        <v>800000000</v>
      </c>
      <c r="E89" s="19"/>
      <c r="F89" s="21">
        <f>80000000*10</f>
        <v>800000000</v>
      </c>
      <c r="G89" s="14"/>
      <c r="H89" s="21">
        <f>80000000*10</f>
        <v>800000000</v>
      </c>
      <c r="I89" s="19"/>
      <c r="J89" s="21">
        <f>80000000*10</f>
        <v>800000000</v>
      </c>
    </row>
    <row r="90" spans="1:10" ht="25.5" customHeight="1" thickTop="1">
      <c r="A90" s="6" t="s">
        <v>58</v>
      </c>
      <c r="B90" s="137"/>
      <c r="C90" s="48"/>
      <c r="D90" s="20"/>
      <c r="E90" s="19"/>
      <c r="F90" s="20"/>
      <c r="G90" s="14"/>
      <c r="H90" s="20"/>
      <c r="I90" s="19"/>
      <c r="J90" s="20"/>
    </row>
    <row r="91" spans="1:10" ht="25.5" customHeight="1">
      <c r="A91" s="6" t="s">
        <v>59</v>
      </c>
      <c r="B91" s="151"/>
      <c r="C91" s="48"/>
      <c r="D91" s="152">
        <v>494034300</v>
      </c>
      <c r="E91" s="16"/>
      <c r="F91" s="152">
        <f>494034300*1</f>
        <v>494034300</v>
      </c>
      <c r="G91" s="153"/>
      <c r="H91" s="152">
        <v>494034300</v>
      </c>
      <c r="I91" s="16"/>
      <c r="J91" s="152">
        <f>494034300*1</f>
        <v>494034300</v>
      </c>
    </row>
    <row r="92" spans="1:10" ht="25.5" customHeight="1">
      <c r="A92" s="6" t="s">
        <v>60</v>
      </c>
      <c r="B92" s="151"/>
      <c r="C92" s="48"/>
      <c r="D92" s="20"/>
      <c r="E92" s="16"/>
      <c r="F92" s="152"/>
      <c r="G92" s="153"/>
      <c r="H92" s="20"/>
      <c r="I92" s="16"/>
      <c r="J92" s="152"/>
    </row>
    <row r="93" spans="1:10" ht="25.5" customHeight="1">
      <c r="A93" s="6" t="s">
        <v>61</v>
      </c>
      <c r="B93" s="151"/>
      <c r="C93" s="12"/>
      <c r="D93" s="152">
        <v>1041357580</v>
      </c>
      <c r="E93" s="16"/>
      <c r="F93" s="15">
        <f>+'shareholders'' equity'!E19</f>
        <v>1041357580</v>
      </c>
      <c r="G93" s="153"/>
      <c r="H93" s="152">
        <v>1041357580</v>
      </c>
      <c r="I93" s="16"/>
      <c r="J93" s="15">
        <f>+separated!E15</f>
        <v>1041357580</v>
      </c>
    </row>
    <row r="94" spans="1:10" ht="25.5" customHeight="1">
      <c r="A94" s="6" t="s">
        <v>115</v>
      </c>
      <c r="B94" s="151"/>
      <c r="C94" s="12"/>
      <c r="D94" s="152"/>
      <c r="E94" s="16"/>
      <c r="F94" s="15"/>
      <c r="G94" s="153"/>
      <c r="H94" s="152"/>
      <c r="I94" s="16"/>
      <c r="J94" s="15"/>
    </row>
    <row r="95" spans="1:10" ht="25.5" customHeight="1">
      <c r="A95" s="6" t="s">
        <v>116</v>
      </c>
      <c r="B95" s="151"/>
      <c r="C95" s="12"/>
      <c r="D95" s="15">
        <v>6151888.73</v>
      </c>
      <c r="E95" s="16"/>
      <c r="F95" s="15">
        <f>+'shareholders'' equity'!G19</f>
        <v>6151888.73</v>
      </c>
      <c r="G95" s="153"/>
      <c r="H95" s="15">
        <v>0</v>
      </c>
      <c r="I95" s="16"/>
      <c r="J95" s="15">
        <v>0</v>
      </c>
    </row>
    <row r="96" spans="1:10" ht="25.5" customHeight="1">
      <c r="A96" s="6" t="s">
        <v>113</v>
      </c>
      <c r="B96" s="151"/>
      <c r="C96" s="59"/>
      <c r="D96" s="15"/>
      <c r="E96" s="16"/>
      <c r="F96" s="15"/>
      <c r="G96" s="153"/>
      <c r="H96" s="15"/>
      <c r="I96" s="16"/>
      <c r="J96" s="15"/>
    </row>
    <row r="97" spans="1:10" ht="25.5" customHeight="1">
      <c r="A97" s="6" t="s">
        <v>114</v>
      </c>
      <c r="B97" s="151"/>
      <c r="C97" s="12"/>
      <c r="D97" s="15">
        <v>145523266.22</v>
      </c>
      <c r="E97" s="16"/>
      <c r="F97" s="15">
        <f>+'shareholders'' equity'!I19</f>
        <v>145523266.22</v>
      </c>
      <c r="G97" s="153"/>
      <c r="H97" s="15">
        <v>0</v>
      </c>
      <c r="I97" s="16"/>
      <c r="J97" s="15">
        <v>0</v>
      </c>
    </row>
    <row r="98" spans="1:10" ht="25.5" customHeight="1">
      <c r="A98" s="6" t="s">
        <v>117</v>
      </c>
      <c r="B98" s="151"/>
      <c r="C98" s="12"/>
      <c r="D98" s="15"/>
      <c r="E98" s="16"/>
      <c r="F98" s="15"/>
      <c r="G98" s="153"/>
      <c r="H98" s="15"/>
      <c r="I98" s="16"/>
      <c r="J98" s="15"/>
    </row>
    <row r="99" spans="1:10" ht="25.5" customHeight="1">
      <c r="A99" s="6" t="s">
        <v>118</v>
      </c>
      <c r="B99" s="151"/>
      <c r="C99" s="48"/>
      <c r="D99" s="15">
        <v>1092558967.7</v>
      </c>
      <c r="E99" s="16"/>
      <c r="F99" s="15">
        <v>870513583.56</v>
      </c>
      <c r="G99" s="153"/>
      <c r="H99" s="15">
        <v>1092558967.7</v>
      </c>
      <c r="I99" s="16"/>
      <c r="J99" s="15">
        <v>870513583.56</v>
      </c>
    </row>
    <row r="100" spans="1:10" ht="25.5" customHeight="1">
      <c r="A100" s="6" t="s">
        <v>117</v>
      </c>
      <c r="B100" s="151"/>
      <c r="C100" s="48"/>
      <c r="D100" s="15"/>
      <c r="E100" s="16"/>
      <c r="F100" s="152"/>
      <c r="G100" s="153"/>
      <c r="H100" s="15"/>
      <c r="I100" s="16"/>
      <c r="J100" s="152"/>
    </row>
    <row r="101" spans="1:10" ht="25.5" customHeight="1">
      <c r="A101" s="7" t="s">
        <v>119</v>
      </c>
      <c r="B101" s="151"/>
      <c r="C101" s="48"/>
      <c r="D101" s="15">
        <f>1115945929.09+54189066.72</f>
        <v>1170134995.81</v>
      </c>
      <c r="E101" s="16"/>
      <c r="F101" s="15">
        <v>930160271.57</v>
      </c>
      <c r="G101" s="15">
        <v>0</v>
      </c>
      <c r="H101" s="15">
        <v>0</v>
      </c>
      <c r="I101" s="16"/>
      <c r="J101" s="152">
        <v>0</v>
      </c>
    </row>
    <row r="102" spans="1:10" ht="25.5" customHeight="1">
      <c r="A102" s="6" t="s">
        <v>62</v>
      </c>
      <c r="B102" s="151"/>
      <c r="C102" s="48"/>
      <c r="D102" s="152"/>
      <c r="E102" s="16"/>
      <c r="F102" s="152"/>
      <c r="G102" s="153"/>
      <c r="H102" s="152"/>
      <c r="I102" s="16"/>
      <c r="J102" s="152"/>
    </row>
    <row r="103" spans="1:10" ht="25.5" customHeight="1">
      <c r="A103" s="6" t="s">
        <v>63</v>
      </c>
      <c r="B103" s="151"/>
      <c r="C103" s="48"/>
      <c r="D103" s="152"/>
      <c r="E103" s="16"/>
      <c r="F103" s="152"/>
      <c r="G103" s="153"/>
      <c r="H103" s="152"/>
      <c r="I103" s="16"/>
      <c r="J103" s="152"/>
    </row>
    <row r="104" spans="1:10" ht="25.5" customHeight="1">
      <c r="A104" s="6" t="s">
        <v>64</v>
      </c>
      <c r="B104" s="154">
        <v>19</v>
      </c>
      <c r="C104" s="48"/>
      <c r="D104" s="152">
        <v>80000000</v>
      </c>
      <c r="E104" s="16"/>
      <c r="F104" s="152">
        <f>+'shareholders'' equity'!O19</f>
        <v>80000000</v>
      </c>
      <c r="G104" s="153"/>
      <c r="H104" s="152">
        <v>80000000</v>
      </c>
      <c r="I104" s="16"/>
      <c r="J104" s="152">
        <f>+separated!I15</f>
        <v>80000000</v>
      </c>
    </row>
    <row r="105" spans="1:10" ht="25.5" customHeight="1">
      <c r="A105" s="6" t="s">
        <v>65</v>
      </c>
      <c r="B105" s="154">
        <v>20</v>
      </c>
      <c r="C105" s="48"/>
      <c r="D105" s="152">
        <v>280000000</v>
      </c>
      <c r="E105" s="16"/>
      <c r="F105" s="152">
        <f>+'shareholders'' equity'!Q19</f>
        <v>280000000</v>
      </c>
      <c r="G105" s="153"/>
      <c r="H105" s="152">
        <v>280000000</v>
      </c>
      <c r="I105" s="16"/>
      <c r="J105" s="152">
        <f>+separated!K15</f>
        <v>280000000</v>
      </c>
    </row>
    <row r="106" spans="1:10" ht="25.5" customHeight="1">
      <c r="A106" s="6" t="s">
        <v>66</v>
      </c>
      <c r="B106" s="149"/>
      <c r="C106" s="12"/>
      <c r="D106" s="172">
        <f>'shareholders'' equity'!S23</f>
        <v>9372889829.800001</v>
      </c>
      <c r="E106" s="19"/>
      <c r="F106" s="17">
        <f>+'shareholders'' equity'!S19</f>
        <v>8717508424.68</v>
      </c>
      <c r="G106" s="14"/>
      <c r="H106" s="172">
        <f>separated!M19</f>
        <v>2790912357.7000003</v>
      </c>
      <c r="I106" s="19"/>
      <c r="J106" s="17">
        <f>+separated!M15</f>
        <v>2428344879.5</v>
      </c>
    </row>
    <row r="107" spans="1:10" ht="25.5" customHeight="1">
      <c r="A107" s="6" t="s">
        <v>67</v>
      </c>
      <c r="B107" s="137"/>
      <c r="C107" s="12"/>
      <c r="D107" s="5">
        <f>'shareholders'' equity'!U23</f>
        <v>13682650828.26</v>
      </c>
      <c r="E107" s="10"/>
      <c r="F107" s="5">
        <f>SUM(F91:F106)</f>
        <v>12565249314.76</v>
      </c>
      <c r="G107" s="4"/>
      <c r="H107" s="5">
        <f>separated!O19</f>
        <v>5778863205.4</v>
      </c>
      <c r="I107" s="4"/>
      <c r="J107" s="5">
        <f>SUM(J91:J106)</f>
        <v>5194250343.059999</v>
      </c>
    </row>
    <row r="108" spans="1:10" ht="25.5" customHeight="1" thickBot="1">
      <c r="A108" s="6" t="s">
        <v>68</v>
      </c>
      <c r="B108" s="137"/>
      <c r="C108" s="12"/>
      <c r="D108" s="138">
        <f>+D72+D107</f>
        <v>14618918090.68</v>
      </c>
      <c r="E108" s="10"/>
      <c r="F108" s="138">
        <f>+F72+F107</f>
        <v>13801213289.8</v>
      </c>
      <c r="G108" s="4"/>
      <c r="H108" s="138">
        <f>+H72+H107</f>
        <v>6715130467.82</v>
      </c>
      <c r="I108" s="4"/>
      <c r="J108" s="138">
        <f>+J72+J107</f>
        <v>6430214318.099999</v>
      </c>
    </row>
    <row r="109" spans="1:3" ht="25.5" customHeight="1" thickTop="1">
      <c r="A109" s="6"/>
      <c r="B109" s="137"/>
      <c r="C109" s="12"/>
    </row>
    <row r="110" spans="2:3" ht="25.5" customHeight="1">
      <c r="B110" s="137"/>
      <c r="C110" s="12"/>
    </row>
    <row r="111" ht="25.5" customHeight="1">
      <c r="A111" s="6" t="s">
        <v>33</v>
      </c>
    </row>
  </sheetData>
  <sheetProtection/>
  <mergeCells count="14">
    <mergeCell ref="D83:F83"/>
    <mergeCell ref="H83:J83"/>
    <mergeCell ref="D50:F50"/>
    <mergeCell ref="H50:J50"/>
    <mergeCell ref="A75:J75"/>
    <mergeCell ref="D7:F7"/>
    <mergeCell ref="H7:J7"/>
    <mergeCell ref="D82:F82"/>
    <mergeCell ref="H82:J82"/>
    <mergeCell ref="D8:F8"/>
    <mergeCell ref="H8:J8"/>
    <mergeCell ref="A42:J42"/>
    <mergeCell ref="D51:F51"/>
    <mergeCell ref="H51:J51"/>
  </mergeCells>
  <printOptions/>
  <pageMargins left="0.48" right="0.26" top="0.51" bottom="0.37" header="0.2362204724409449" footer="0.17"/>
  <pageSetup horizontalDpi="600" verticalDpi="600" orientation="portrait" paperSize="9" scale="83" r:id="rId1"/>
  <headerFooter alignWithMargins="0">
    <oddFooter xml:space="preserve">&amp;R&amp;"AngsanaUPC,ตัวปกติ"&amp;10                 </oddFooter>
  </headerFooter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85" zoomScaleNormal="85" zoomScalePageLayoutView="0" workbookViewId="0" topLeftCell="A25">
      <selection activeCell="I37" sqref="I37"/>
    </sheetView>
  </sheetViews>
  <sheetFormatPr defaultColWidth="9.140625" defaultRowHeight="20.25" customHeight="1"/>
  <cols>
    <col min="1" max="1" width="34.00390625" style="7" customWidth="1"/>
    <col min="2" max="2" width="6.57421875" style="7" customWidth="1"/>
    <col min="3" max="3" width="17.57421875" style="7" customWidth="1"/>
    <col min="4" max="4" width="0.85546875" style="7" customWidth="1"/>
    <col min="5" max="5" width="17.57421875" style="7" customWidth="1"/>
    <col min="6" max="6" width="0.5625" style="7" customWidth="1"/>
    <col min="7" max="7" width="17.57421875" style="7" customWidth="1"/>
    <col min="8" max="8" width="0.85546875" style="7" customWidth="1"/>
    <col min="9" max="9" width="17.57421875" style="7" customWidth="1"/>
    <col min="10" max="10" width="2.140625" style="7" customWidth="1"/>
    <col min="11" max="16384" width="9.140625" style="7" customWidth="1"/>
  </cols>
  <sheetData>
    <row r="1" spans="1:9" ht="20.2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spans="1:9" ht="20.25" customHeight="1">
      <c r="A2" s="178" t="s">
        <v>81</v>
      </c>
      <c r="B2" s="178"/>
      <c r="C2" s="178"/>
      <c r="D2" s="178"/>
      <c r="E2" s="178"/>
      <c r="F2" s="178"/>
      <c r="G2" s="178"/>
      <c r="H2" s="178"/>
      <c r="I2" s="178"/>
    </row>
    <row r="3" spans="1:9" ht="20.25" customHeight="1">
      <c r="A3" s="179" t="s">
        <v>213</v>
      </c>
      <c r="B3" s="179"/>
      <c r="C3" s="179"/>
      <c r="D3" s="179"/>
      <c r="E3" s="179"/>
      <c r="F3" s="179"/>
      <c r="G3" s="179"/>
      <c r="H3" s="179"/>
      <c r="I3" s="179"/>
    </row>
    <row r="4" spans="1:9" ht="20.25" customHeight="1">
      <c r="A4" s="179" t="s">
        <v>157</v>
      </c>
      <c r="B4" s="179"/>
      <c r="C4" s="179"/>
      <c r="D4" s="179"/>
      <c r="E4" s="179"/>
      <c r="F4" s="179"/>
      <c r="G4" s="179"/>
      <c r="H4" s="179"/>
      <c r="I4" s="179"/>
    </row>
    <row r="5" spans="1:9" ht="20.25" customHeight="1">
      <c r="A5" s="72"/>
      <c r="B5" s="72"/>
      <c r="I5" s="127" t="s">
        <v>1</v>
      </c>
    </row>
    <row r="6" spans="1:9" ht="20.25" customHeight="1">
      <c r="A6" s="72"/>
      <c r="B6" s="72"/>
      <c r="C6" s="176" t="s">
        <v>205</v>
      </c>
      <c r="D6" s="176"/>
      <c r="E6" s="176"/>
      <c r="G6" s="176" t="s">
        <v>204</v>
      </c>
      <c r="H6" s="176"/>
      <c r="I6" s="176"/>
    </row>
    <row r="7" spans="1:9" ht="20.25" customHeight="1">
      <c r="A7" s="72"/>
      <c r="B7" s="72"/>
      <c r="C7" s="177" t="s">
        <v>2</v>
      </c>
      <c r="D7" s="177"/>
      <c r="E7" s="177"/>
      <c r="F7" s="59"/>
      <c r="G7" s="177" t="s">
        <v>3</v>
      </c>
      <c r="H7" s="177"/>
      <c r="I7" s="177"/>
    </row>
    <row r="8" spans="1:9" ht="20.25" customHeight="1">
      <c r="A8" s="13"/>
      <c r="B8" s="132" t="s">
        <v>5</v>
      </c>
      <c r="C8" s="63" t="s">
        <v>166</v>
      </c>
      <c r="D8" s="132"/>
      <c r="E8" s="63" t="s">
        <v>129</v>
      </c>
      <c r="G8" s="63" t="s">
        <v>166</v>
      </c>
      <c r="H8" s="132"/>
      <c r="I8" s="63" t="s">
        <v>129</v>
      </c>
    </row>
    <row r="9" spans="1:4" ht="20.25" customHeight="1">
      <c r="A9" s="139" t="s">
        <v>82</v>
      </c>
      <c r="B9" s="158" t="s">
        <v>42</v>
      </c>
      <c r="D9" s="13"/>
    </row>
    <row r="10" spans="1:9" ht="20.25" customHeight="1">
      <c r="A10" s="12" t="s">
        <v>158</v>
      </c>
      <c r="B10" s="59"/>
      <c r="C10" s="5">
        <f>391385790.83-180290.33</f>
        <v>391205500.5</v>
      </c>
      <c r="D10" s="22"/>
      <c r="E10" s="5">
        <v>371552275.65</v>
      </c>
      <c r="F10" s="22"/>
      <c r="G10" s="5">
        <f>391385790.83-180290.33</f>
        <v>391205500.5</v>
      </c>
      <c r="H10" s="22"/>
      <c r="I10" s="5">
        <v>371552275.65</v>
      </c>
    </row>
    <row r="11" spans="1:9" ht="20.25" customHeight="1">
      <c r="A11" s="12" t="s">
        <v>159</v>
      </c>
      <c r="B11" s="59"/>
      <c r="C11" s="5">
        <v>29268450</v>
      </c>
      <c r="D11" s="22"/>
      <c r="E11" s="5">
        <v>65674950</v>
      </c>
      <c r="F11" s="22"/>
      <c r="G11" s="5">
        <v>29268450</v>
      </c>
      <c r="H11" s="22"/>
      <c r="I11" s="5">
        <v>65674950</v>
      </c>
    </row>
    <row r="12" spans="1:9" ht="20.25" customHeight="1">
      <c r="A12" s="12" t="s">
        <v>160</v>
      </c>
      <c r="B12" s="59"/>
      <c r="C12" s="5">
        <f>87872776.85+1302111.28-21000</f>
        <v>89153888.13</v>
      </c>
      <c r="D12" s="22"/>
      <c r="E12" s="5">
        <v>59303403.02000001</v>
      </c>
      <c r="F12" s="22"/>
      <c r="G12" s="5">
        <f>87872776.85+1302111.28-21000</f>
        <v>89153888.13</v>
      </c>
      <c r="H12" s="22"/>
      <c r="I12" s="5">
        <v>59303403.02000001</v>
      </c>
    </row>
    <row r="13" spans="1:9" ht="19.5" customHeight="1">
      <c r="A13" s="12" t="s">
        <v>161</v>
      </c>
      <c r="B13" s="59"/>
      <c r="C13" s="5"/>
      <c r="D13" s="22"/>
      <c r="E13" s="5"/>
      <c r="F13" s="22"/>
      <c r="G13" s="5"/>
      <c r="H13" s="22"/>
      <c r="I13" s="5"/>
    </row>
    <row r="14" spans="1:9" ht="20.25" customHeight="1">
      <c r="A14" s="59" t="s">
        <v>136</v>
      </c>
      <c r="B14" s="59"/>
      <c r="C14" s="5">
        <f>199293656.85+9460424.98</f>
        <v>208754081.82999998</v>
      </c>
      <c r="D14" s="22"/>
      <c r="E14" s="5">
        <v>215305470.27</v>
      </c>
      <c r="F14" s="22"/>
      <c r="G14" s="5">
        <v>0</v>
      </c>
      <c r="H14" s="22"/>
      <c r="I14" s="5">
        <v>0</v>
      </c>
    </row>
    <row r="15" spans="1:9" ht="20.25" customHeight="1">
      <c r="A15" s="12" t="s">
        <v>162</v>
      </c>
      <c r="B15" s="59"/>
      <c r="C15" s="5">
        <v>6551399.199999988</v>
      </c>
      <c r="D15" s="22"/>
      <c r="E15" s="5">
        <v>8887834.800000012</v>
      </c>
      <c r="F15" s="22"/>
      <c r="G15" s="5">
        <v>65608691</v>
      </c>
      <c r="H15" s="22"/>
      <c r="I15" s="5">
        <v>67825269.30000001</v>
      </c>
    </row>
    <row r="16" spans="1:9" ht="20.25" customHeight="1">
      <c r="A16" s="59" t="s">
        <v>163</v>
      </c>
      <c r="B16" s="59"/>
      <c r="C16" s="5"/>
      <c r="D16" s="22"/>
      <c r="E16" s="5"/>
      <c r="F16" s="22"/>
      <c r="G16" s="5"/>
      <c r="H16" s="22"/>
      <c r="I16" s="5"/>
    </row>
    <row r="17" spans="1:9" ht="20.25" customHeight="1">
      <c r="A17" s="59" t="s">
        <v>168</v>
      </c>
      <c r="B17" s="59"/>
      <c r="C17" s="5">
        <v>280372.83</v>
      </c>
      <c r="D17" s="22"/>
      <c r="E17" s="5">
        <v>11145.410000000003</v>
      </c>
      <c r="F17" s="22"/>
      <c r="G17" s="5">
        <v>280372.83</v>
      </c>
      <c r="H17" s="22"/>
      <c r="I17" s="5">
        <v>11145.410000000003</v>
      </c>
    </row>
    <row r="18" spans="1:9" ht="20.25" customHeight="1">
      <c r="A18" s="59" t="s">
        <v>180</v>
      </c>
      <c r="B18" s="59"/>
      <c r="C18" s="5">
        <v>27869</v>
      </c>
      <c r="D18" s="22"/>
      <c r="E18" s="5">
        <v>827257.4299999997</v>
      </c>
      <c r="F18" s="22"/>
      <c r="G18" s="5">
        <v>27869</v>
      </c>
      <c r="H18" s="22"/>
      <c r="I18" s="5">
        <v>827257.4299999997</v>
      </c>
    </row>
    <row r="19" spans="1:9" ht="20.25" customHeight="1">
      <c r="A19" s="12" t="s">
        <v>169</v>
      </c>
      <c r="B19" s="59"/>
      <c r="C19" s="5">
        <v>4407.649999999994</v>
      </c>
      <c r="D19" s="22"/>
      <c r="E19" s="5">
        <v>22096.599999999977</v>
      </c>
      <c r="F19" s="22"/>
      <c r="G19" s="5">
        <v>4407.649999999994</v>
      </c>
      <c r="H19" s="22"/>
      <c r="I19" s="5">
        <v>22096.599999999977</v>
      </c>
    </row>
    <row r="20" spans="1:9" ht="20.25" customHeight="1">
      <c r="A20" s="59" t="s">
        <v>172</v>
      </c>
      <c r="B20" s="59"/>
      <c r="C20" s="5">
        <v>0</v>
      </c>
      <c r="D20" s="22"/>
      <c r="E20" s="5">
        <v>1563551.98</v>
      </c>
      <c r="F20" s="22"/>
      <c r="G20" s="5">
        <v>0</v>
      </c>
      <c r="H20" s="22"/>
      <c r="I20" s="5">
        <v>1563551.98</v>
      </c>
    </row>
    <row r="21" spans="1:9" ht="20.25" customHeight="1">
      <c r="A21" s="12" t="s">
        <v>170</v>
      </c>
      <c r="B21" s="59"/>
      <c r="C21" s="5">
        <v>418.38000000000466</v>
      </c>
      <c r="D21" s="22"/>
      <c r="E21" s="5">
        <v>89164.39000000001</v>
      </c>
      <c r="F21" s="22"/>
      <c r="G21" s="5">
        <v>418.38000000000466</v>
      </c>
      <c r="H21" s="22"/>
      <c r="I21" s="5">
        <v>89164.39000000001</v>
      </c>
    </row>
    <row r="22" spans="1:9" ht="20.25" customHeight="1">
      <c r="A22" s="6" t="s">
        <v>171</v>
      </c>
      <c r="C22" s="9">
        <f>4164525.39+21000</f>
        <v>4185525.39</v>
      </c>
      <c r="D22" s="22"/>
      <c r="E22" s="9">
        <v>3045186.4699999997</v>
      </c>
      <c r="F22" s="22"/>
      <c r="G22" s="9">
        <f>4164525.39+21000</f>
        <v>4185525.39</v>
      </c>
      <c r="H22" s="22"/>
      <c r="I22" s="9">
        <v>3045186.4699999997</v>
      </c>
    </row>
    <row r="23" spans="1:9" ht="20.25" customHeight="1">
      <c r="A23" s="139" t="s">
        <v>83</v>
      </c>
      <c r="B23" s="13"/>
      <c r="C23" s="8">
        <f>SUM(C10:C22)</f>
        <v>729431912.9100001</v>
      </c>
      <c r="D23" s="5"/>
      <c r="E23" s="173">
        <f>SUM(E10:E22)</f>
        <v>726282336.02</v>
      </c>
      <c r="F23" s="22"/>
      <c r="G23" s="8">
        <f>SUM(G10:G22)</f>
        <v>579735122.88</v>
      </c>
      <c r="H23" s="5"/>
      <c r="I23" s="8">
        <f>SUM(I10:I22)</f>
        <v>569914300.25</v>
      </c>
    </row>
    <row r="24" spans="1:9" ht="20.25" customHeight="1">
      <c r="A24" s="139" t="s">
        <v>84</v>
      </c>
      <c r="B24" s="159"/>
      <c r="C24" s="73"/>
      <c r="D24" s="73"/>
      <c r="E24" s="73"/>
      <c r="G24" s="73"/>
      <c r="I24" s="73"/>
    </row>
    <row r="25" spans="1:9" ht="20.25" customHeight="1">
      <c r="A25" s="12" t="s">
        <v>141</v>
      </c>
      <c r="B25" s="160">
        <v>21</v>
      </c>
      <c r="C25" s="5">
        <v>365531256.47</v>
      </c>
      <c r="D25" s="3"/>
      <c r="E25" s="5">
        <v>347462494.19000006</v>
      </c>
      <c r="F25" s="22"/>
      <c r="G25" s="5">
        <v>365531256.47</v>
      </c>
      <c r="H25" s="3"/>
      <c r="I25" s="5">
        <v>347462494.19000006</v>
      </c>
    </row>
    <row r="26" spans="1:9" ht="20.25" customHeight="1">
      <c r="A26" s="12" t="s">
        <v>134</v>
      </c>
      <c r="B26" s="161"/>
      <c r="C26" s="5">
        <v>8773033.82</v>
      </c>
      <c r="D26" s="3"/>
      <c r="E26" s="5">
        <v>11348488.719999999</v>
      </c>
      <c r="F26" s="22"/>
      <c r="G26" s="5">
        <v>8773033.82</v>
      </c>
      <c r="H26" s="3"/>
      <c r="I26" s="5">
        <v>11348488.719999999</v>
      </c>
    </row>
    <row r="27" spans="1:9" ht="20.25" customHeight="1">
      <c r="A27" s="12" t="s">
        <v>145</v>
      </c>
      <c r="B27" s="160">
        <v>21</v>
      </c>
      <c r="C27" s="5">
        <f>57206527.57+1215303.86</f>
        <v>58421831.43</v>
      </c>
      <c r="D27" s="3"/>
      <c r="E27" s="5">
        <v>36580983.05000001</v>
      </c>
      <c r="F27" s="22"/>
      <c r="G27" s="5">
        <f>57206527.57+1215303.86</f>
        <v>58421831.43</v>
      </c>
      <c r="H27" s="3"/>
      <c r="I27" s="5">
        <v>36580983.05000001</v>
      </c>
    </row>
    <row r="28" spans="1:9" ht="20.25" customHeight="1">
      <c r="A28" s="12" t="s">
        <v>135</v>
      </c>
      <c r="B28" s="161"/>
      <c r="C28" s="5"/>
      <c r="D28" s="3"/>
      <c r="E28" s="5"/>
      <c r="F28" s="22"/>
      <c r="G28" s="5"/>
      <c r="H28" s="3"/>
      <c r="I28" s="5"/>
    </row>
    <row r="29" spans="1:9" ht="20.25" customHeight="1">
      <c r="A29" s="59" t="s">
        <v>164</v>
      </c>
      <c r="B29" s="161"/>
      <c r="C29" s="5">
        <v>4519558.779999999</v>
      </c>
      <c r="D29" s="3"/>
      <c r="E29" s="5">
        <v>1798544.6500000004</v>
      </c>
      <c r="F29" s="22"/>
      <c r="G29" s="5">
        <v>0</v>
      </c>
      <c r="H29" s="3"/>
      <c r="I29" s="5">
        <v>0</v>
      </c>
    </row>
    <row r="30" spans="1:9" ht="20.25" customHeight="1">
      <c r="A30" s="12" t="s">
        <v>139</v>
      </c>
      <c r="B30" s="160">
        <v>21</v>
      </c>
      <c r="C30" s="5">
        <f>67675969.69+1000000</f>
        <v>68675969.69</v>
      </c>
      <c r="D30" s="48"/>
      <c r="E30" s="5">
        <v>60514303.21</v>
      </c>
      <c r="F30" s="165"/>
      <c r="G30" s="5">
        <f>67675969.69+1000000</f>
        <v>68675969.69</v>
      </c>
      <c r="H30" s="48"/>
      <c r="I30" s="5">
        <v>60514303.21</v>
      </c>
    </row>
    <row r="31" spans="1:9" ht="20.25" customHeight="1">
      <c r="A31" s="12" t="s">
        <v>178</v>
      </c>
      <c r="B31" s="160"/>
      <c r="C31" s="5">
        <v>22801702.63</v>
      </c>
      <c r="D31" s="48"/>
      <c r="E31" s="5">
        <v>12841439.6</v>
      </c>
      <c r="F31" s="165"/>
      <c r="G31" s="5">
        <v>22801702.63</v>
      </c>
      <c r="H31" s="48"/>
      <c r="I31" s="5">
        <v>12841439.6</v>
      </c>
    </row>
    <row r="32" spans="1:9" ht="20.25" customHeight="1">
      <c r="A32" s="12" t="s">
        <v>137</v>
      </c>
      <c r="B32" s="162"/>
      <c r="C32" s="5">
        <v>478000</v>
      </c>
      <c r="D32" s="69"/>
      <c r="E32" s="5">
        <v>422000</v>
      </c>
      <c r="F32" s="22"/>
      <c r="G32" s="5">
        <v>478000</v>
      </c>
      <c r="H32" s="69"/>
      <c r="I32" s="5">
        <v>422000</v>
      </c>
    </row>
    <row r="33" spans="1:9" ht="20.25" customHeight="1">
      <c r="A33" s="12" t="s">
        <v>138</v>
      </c>
      <c r="B33" s="159"/>
      <c r="C33" s="5"/>
      <c r="D33" s="69"/>
      <c r="E33" s="5"/>
      <c r="F33" s="22"/>
      <c r="G33" s="5"/>
      <c r="H33" s="69"/>
      <c r="I33" s="5"/>
    </row>
    <row r="34" spans="1:10" ht="20.25" customHeight="1">
      <c r="A34" s="12" t="s">
        <v>133</v>
      </c>
      <c r="B34" s="159"/>
      <c r="C34" s="5">
        <v>164960.79000000004</v>
      </c>
      <c r="D34" s="69"/>
      <c r="E34" s="5">
        <v>115480.93</v>
      </c>
      <c r="F34" s="22"/>
      <c r="G34" s="5">
        <v>164960.79000000004</v>
      </c>
      <c r="H34" s="69"/>
      <c r="I34" s="5">
        <v>115480.93</v>
      </c>
      <c r="J34" s="59"/>
    </row>
    <row r="35" spans="1:10" ht="20.25" customHeight="1">
      <c r="A35" s="12" t="s">
        <v>179</v>
      </c>
      <c r="B35" s="159"/>
      <c r="C35" s="5">
        <v>0</v>
      </c>
      <c r="D35" s="69"/>
      <c r="E35" s="5">
        <v>7903597.170000009</v>
      </c>
      <c r="F35" s="22"/>
      <c r="G35" s="5">
        <v>0</v>
      </c>
      <c r="H35" s="69"/>
      <c r="I35" s="5">
        <v>7903597.170000009</v>
      </c>
      <c r="J35" s="59"/>
    </row>
    <row r="36" spans="1:10" ht="20.25" customHeight="1">
      <c r="A36" s="6" t="s">
        <v>142</v>
      </c>
      <c r="B36" s="159"/>
      <c r="C36" s="15">
        <v>5077656.680000002</v>
      </c>
      <c r="D36" s="3"/>
      <c r="E36" s="9">
        <v>0</v>
      </c>
      <c r="F36" s="4"/>
      <c r="G36" s="9">
        <v>5077656.680000002</v>
      </c>
      <c r="H36" s="10"/>
      <c r="I36" s="9">
        <v>0</v>
      </c>
      <c r="J36" s="59"/>
    </row>
    <row r="37" spans="1:9" ht="20.25" customHeight="1">
      <c r="A37" s="139" t="s">
        <v>85</v>
      </c>
      <c r="B37" s="159"/>
      <c r="C37" s="8">
        <f aca="true" t="shared" si="0" ref="C37:I37">SUM(C25:C36)</f>
        <v>534443970.29</v>
      </c>
      <c r="D37" s="5">
        <f t="shared" si="0"/>
        <v>0</v>
      </c>
      <c r="E37" s="8">
        <f t="shared" si="0"/>
        <v>478987331.5200001</v>
      </c>
      <c r="F37" s="5">
        <f t="shared" si="0"/>
        <v>0</v>
      </c>
      <c r="G37" s="8">
        <f t="shared" si="0"/>
        <v>529924411.51000005</v>
      </c>
      <c r="H37" s="5">
        <f t="shared" si="0"/>
        <v>0</v>
      </c>
      <c r="I37" s="8">
        <f t="shared" si="0"/>
        <v>477188786.8700001</v>
      </c>
    </row>
    <row r="38" spans="1:9" ht="20.25" customHeight="1">
      <c r="A38" s="139" t="s">
        <v>143</v>
      </c>
      <c r="B38" s="48"/>
      <c r="C38" s="74">
        <f aca="true" t="shared" si="1" ref="C38:I38">C23-C37</f>
        <v>194987942.62000006</v>
      </c>
      <c r="D38" s="163">
        <f t="shared" si="1"/>
        <v>0</v>
      </c>
      <c r="E38" s="74">
        <f>E23-E37</f>
        <v>247295004.49999988</v>
      </c>
      <c r="F38" s="163">
        <f t="shared" si="1"/>
        <v>0</v>
      </c>
      <c r="G38" s="74">
        <f t="shared" si="1"/>
        <v>49810711.369999945</v>
      </c>
      <c r="H38" s="163">
        <f t="shared" si="1"/>
        <v>0</v>
      </c>
      <c r="I38" s="74">
        <f t="shared" si="1"/>
        <v>92725513.37999988</v>
      </c>
    </row>
    <row r="39" spans="1:9" ht="20.25" customHeight="1">
      <c r="A39" s="6" t="s">
        <v>156</v>
      </c>
      <c r="B39" s="48"/>
      <c r="C39" s="17">
        <v>4460156.119999999</v>
      </c>
      <c r="E39" s="17">
        <v>8537574.75</v>
      </c>
      <c r="G39" s="17">
        <v>4460156.119999999</v>
      </c>
      <c r="I39" s="17">
        <v>8537574.75</v>
      </c>
    </row>
    <row r="40" spans="1:9" ht="20.25" customHeight="1" thickBot="1">
      <c r="A40" s="139" t="s">
        <v>132</v>
      </c>
      <c r="B40" s="48"/>
      <c r="C40" s="75">
        <f>+C38-C39</f>
        <v>190527786.50000006</v>
      </c>
      <c r="D40" s="5"/>
      <c r="E40" s="75">
        <f>+E38-E39</f>
        <v>238757429.74999988</v>
      </c>
      <c r="F40" s="5"/>
      <c r="G40" s="75">
        <f>+G38-G39</f>
        <v>45350555.24999995</v>
      </c>
      <c r="H40" s="5"/>
      <c r="I40" s="75">
        <f>+I38-I39</f>
        <v>84187938.62999988</v>
      </c>
    </row>
    <row r="41" spans="1:9" ht="20.25" customHeight="1" thickTop="1">
      <c r="A41" s="6"/>
      <c r="B41" s="48"/>
      <c r="C41" s="4"/>
      <c r="D41" s="4"/>
      <c r="E41" s="4"/>
      <c r="F41" s="4"/>
      <c r="G41" s="4"/>
      <c r="H41" s="4"/>
      <c r="I41" s="4"/>
    </row>
    <row r="42" spans="1:9" ht="20.25" customHeight="1">
      <c r="A42" s="6" t="s">
        <v>177</v>
      </c>
      <c r="B42" s="48"/>
      <c r="C42" s="9">
        <f>+C40/494034300</f>
        <v>0.3856570009410279</v>
      </c>
      <c r="D42" s="10"/>
      <c r="E42" s="9">
        <f>+E40/494034300</f>
        <v>0.48328107937039977</v>
      </c>
      <c r="F42" s="4"/>
      <c r="G42" s="9">
        <f>+G40/494034300</f>
        <v>0.09179636970550414</v>
      </c>
      <c r="H42" s="10"/>
      <c r="I42" s="9">
        <f>+I40/494034300</f>
        <v>0.1704090963522166</v>
      </c>
    </row>
    <row r="43" spans="1:2" ht="20.25" customHeight="1">
      <c r="A43" s="6"/>
      <c r="B43" s="48"/>
    </row>
    <row r="44" spans="1:9" ht="20.25" customHeight="1">
      <c r="A44" s="6" t="s">
        <v>33</v>
      </c>
      <c r="B44" s="13"/>
      <c r="C44" s="6"/>
      <c r="D44" s="6"/>
      <c r="E44" s="6"/>
      <c r="G44" s="6"/>
      <c r="I44" s="6"/>
    </row>
  </sheetData>
  <sheetProtection/>
  <mergeCells count="8">
    <mergeCell ref="C7:E7"/>
    <mergeCell ref="G7:I7"/>
    <mergeCell ref="A1:I1"/>
    <mergeCell ref="A2:I2"/>
    <mergeCell ref="A3:I3"/>
    <mergeCell ref="C6:E6"/>
    <mergeCell ref="G6:I6"/>
    <mergeCell ref="A4:I4"/>
  </mergeCells>
  <printOptions/>
  <pageMargins left="0.47" right="0.2" top="0.47" bottom="0.11811023622047245" header="0.2755905511811024" footer="0.4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23">
      <selection activeCell="A23" sqref="A1:IV16384"/>
    </sheetView>
  </sheetViews>
  <sheetFormatPr defaultColWidth="9.140625" defaultRowHeight="20.25" customHeight="1"/>
  <cols>
    <col min="1" max="1" width="34.57421875" style="7" customWidth="1"/>
    <col min="2" max="2" width="6.57421875" style="7" customWidth="1"/>
    <col min="3" max="3" width="17.57421875" style="7" customWidth="1"/>
    <col min="4" max="4" width="0.85546875" style="7" customWidth="1"/>
    <col min="5" max="5" width="17.57421875" style="7" customWidth="1"/>
    <col min="6" max="6" width="0.5625" style="7" customWidth="1"/>
    <col min="7" max="7" width="17.57421875" style="7" customWidth="1"/>
    <col min="8" max="8" width="0.85546875" style="7" customWidth="1"/>
    <col min="9" max="9" width="17.57421875" style="7" customWidth="1"/>
    <col min="10" max="10" width="2.140625" style="7" customWidth="1"/>
    <col min="11" max="16384" width="9.140625" style="7" customWidth="1"/>
  </cols>
  <sheetData>
    <row r="1" spans="1:9" ht="20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20.25" customHeight="1">
      <c r="A2" s="88" t="s">
        <v>81</v>
      </c>
      <c r="B2" s="88"/>
      <c r="C2" s="88"/>
      <c r="D2" s="88"/>
      <c r="E2" s="88"/>
      <c r="F2" s="88"/>
      <c r="G2" s="88"/>
      <c r="H2" s="88"/>
      <c r="I2" s="88"/>
    </row>
    <row r="3" spans="1:9" ht="20.25" customHeight="1">
      <c r="A3" s="88" t="s">
        <v>214</v>
      </c>
      <c r="B3" s="88"/>
      <c r="C3" s="88"/>
      <c r="D3" s="88"/>
      <c r="E3" s="88"/>
      <c r="F3" s="88"/>
      <c r="G3" s="88"/>
      <c r="H3" s="88"/>
      <c r="I3" s="88"/>
    </row>
    <row r="4" spans="1:9" ht="20.25" customHeight="1">
      <c r="A4" s="88" t="s">
        <v>157</v>
      </c>
      <c r="B4" s="88"/>
      <c r="C4" s="88"/>
      <c r="D4" s="88"/>
      <c r="E4" s="88"/>
      <c r="F4" s="88"/>
      <c r="G4" s="88"/>
      <c r="H4" s="88"/>
      <c r="I4" s="88"/>
    </row>
    <row r="5" spans="1:9" ht="20.2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20.25" customHeight="1">
      <c r="A6" s="72"/>
      <c r="B6" s="72"/>
      <c r="I6" s="127" t="s">
        <v>1</v>
      </c>
    </row>
    <row r="7" spans="1:9" ht="20.25" customHeight="1">
      <c r="A7" s="72"/>
      <c r="B7" s="72"/>
      <c r="C7" s="176" t="s">
        <v>205</v>
      </c>
      <c r="D7" s="176"/>
      <c r="E7" s="176"/>
      <c r="G7" s="176" t="s">
        <v>204</v>
      </c>
      <c r="H7" s="176"/>
      <c r="I7" s="176"/>
    </row>
    <row r="8" spans="1:9" ht="20.25" customHeight="1">
      <c r="A8" s="72"/>
      <c r="B8" s="72"/>
      <c r="C8" s="177" t="s">
        <v>2</v>
      </c>
      <c r="D8" s="177"/>
      <c r="E8" s="177"/>
      <c r="F8" s="59"/>
      <c r="G8" s="177" t="s">
        <v>3</v>
      </c>
      <c r="H8" s="177"/>
      <c r="I8" s="177"/>
    </row>
    <row r="9" spans="2:9" ht="20.25" customHeight="1">
      <c r="B9" s="132" t="s">
        <v>5</v>
      </c>
      <c r="C9" s="63" t="s">
        <v>166</v>
      </c>
      <c r="D9" s="132"/>
      <c r="E9" s="63" t="s">
        <v>129</v>
      </c>
      <c r="G9" s="63" t="s">
        <v>166</v>
      </c>
      <c r="H9" s="132"/>
      <c r="I9" s="63" t="s">
        <v>129</v>
      </c>
    </row>
    <row r="10" spans="1:4" ht="20.25" customHeight="1">
      <c r="A10" s="139" t="s">
        <v>82</v>
      </c>
      <c r="B10" s="158" t="s">
        <v>42</v>
      </c>
      <c r="D10" s="13"/>
    </row>
    <row r="11" spans="1:9" ht="20.25" customHeight="1">
      <c r="A11" s="12" t="s">
        <v>158</v>
      </c>
      <c r="B11" s="59"/>
      <c r="C11" s="22">
        <f>1165131322.7-180290.33</f>
        <v>1164951032.3700001</v>
      </c>
      <c r="D11" s="22"/>
      <c r="E11" s="22">
        <v>1018016635.36</v>
      </c>
      <c r="F11" s="22"/>
      <c r="G11" s="22">
        <f>1165131322.7-180290.33</f>
        <v>1164951032.3700001</v>
      </c>
      <c r="H11" s="22"/>
      <c r="I11" s="22">
        <v>1018016635.36</v>
      </c>
    </row>
    <row r="12" spans="1:9" ht="20.25" customHeight="1">
      <c r="A12" s="12" t="s">
        <v>159</v>
      </c>
      <c r="B12" s="59"/>
      <c r="C12" s="22">
        <f>59382350</f>
        <v>59382350</v>
      </c>
      <c r="D12" s="22"/>
      <c r="E12" s="22">
        <v>159624350</v>
      </c>
      <c r="F12" s="22"/>
      <c r="G12" s="22">
        <f>59382350</f>
        <v>59382350</v>
      </c>
      <c r="H12" s="22"/>
      <c r="I12" s="22">
        <v>159624350</v>
      </c>
    </row>
    <row r="13" spans="1:9" ht="20.25" customHeight="1">
      <c r="A13" s="12" t="s">
        <v>160</v>
      </c>
      <c r="B13" s="59"/>
      <c r="C13" s="22">
        <f>195500206.44+1302111.28-21000</f>
        <v>196781317.72</v>
      </c>
      <c r="D13" s="22"/>
      <c r="E13" s="22">
        <v>197677245.97</v>
      </c>
      <c r="F13" s="22"/>
      <c r="G13" s="22">
        <f>195500206.44+1302111.28-21000</f>
        <v>196781317.72</v>
      </c>
      <c r="H13" s="22"/>
      <c r="I13" s="22">
        <v>197677245.97</v>
      </c>
    </row>
    <row r="14" spans="1:9" ht="20.25" customHeight="1">
      <c r="A14" s="12" t="s">
        <v>161</v>
      </c>
      <c r="B14" s="59"/>
      <c r="C14" s="22"/>
      <c r="D14" s="22"/>
      <c r="E14" s="22"/>
      <c r="F14" s="22"/>
      <c r="G14" s="22"/>
      <c r="H14" s="22"/>
      <c r="I14" s="22"/>
    </row>
    <row r="15" spans="1:9" ht="20.25" customHeight="1">
      <c r="A15" s="59" t="s">
        <v>136</v>
      </c>
      <c r="B15" s="59"/>
      <c r="C15" s="22">
        <f>671765376.08+9460424.98</f>
        <v>681225801.0600001</v>
      </c>
      <c r="D15" s="22"/>
      <c r="E15" s="22">
        <v>654480814.34</v>
      </c>
      <c r="F15" s="22"/>
      <c r="G15" s="22">
        <v>0</v>
      </c>
      <c r="H15" s="22"/>
      <c r="I15" s="22">
        <v>0</v>
      </c>
    </row>
    <row r="16" spans="1:9" ht="20.25" customHeight="1">
      <c r="A16" s="12" t="s">
        <v>162</v>
      </c>
      <c r="B16" s="59"/>
      <c r="C16" s="22">
        <v>159631343.22</v>
      </c>
      <c r="D16" s="22"/>
      <c r="E16" s="22">
        <v>200826285.34</v>
      </c>
      <c r="F16" s="22"/>
      <c r="G16" s="22">
        <v>541862947.77</v>
      </c>
      <c r="H16" s="22"/>
      <c r="I16" s="22">
        <v>527565501.32</v>
      </c>
    </row>
    <row r="17" spans="1:9" ht="20.25" customHeight="1">
      <c r="A17" s="59" t="s">
        <v>163</v>
      </c>
      <c r="B17" s="59"/>
      <c r="C17" s="22"/>
      <c r="D17" s="22"/>
      <c r="E17" s="22"/>
      <c r="F17" s="22"/>
      <c r="G17" s="22"/>
      <c r="H17" s="22"/>
      <c r="I17" s="22"/>
    </row>
    <row r="18" spans="1:9" ht="20.25" customHeight="1">
      <c r="A18" s="59" t="s">
        <v>168</v>
      </c>
      <c r="B18" s="59"/>
      <c r="C18" s="22">
        <v>280372.83</v>
      </c>
      <c r="D18" s="22" t="e">
        <f>SUM(#REF!)</f>
        <v>#REF!</v>
      </c>
      <c r="E18" s="22">
        <v>205593.88</v>
      </c>
      <c r="F18" s="22"/>
      <c r="G18" s="22">
        <v>280372.83</v>
      </c>
      <c r="H18" s="22"/>
      <c r="I18" s="22">
        <v>205593.88</v>
      </c>
    </row>
    <row r="19" spans="1:9" ht="20.25" customHeight="1">
      <c r="A19" s="59" t="s">
        <v>180</v>
      </c>
      <c r="B19" s="59"/>
      <c r="C19" s="22">
        <v>27869</v>
      </c>
      <c r="D19" s="22"/>
      <c r="E19" s="22">
        <v>10522118.81</v>
      </c>
      <c r="F19" s="22"/>
      <c r="G19" s="22">
        <v>27869</v>
      </c>
      <c r="H19" s="22"/>
      <c r="I19" s="22">
        <v>10522118.81</v>
      </c>
    </row>
    <row r="20" spans="1:9" ht="20.25" customHeight="1">
      <c r="A20" s="12" t="s">
        <v>169</v>
      </c>
      <c r="B20" s="59"/>
      <c r="C20" s="22">
        <v>203141.3</v>
      </c>
      <c r="D20" s="22"/>
      <c r="E20" s="22">
        <v>648117.14</v>
      </c>
      <c r="F20" s="22"/>
      <c r="G20" s="22">
        <v>203141.3</v>
      </c>
      <c r="H20" s="22"/>
      <c r="I20" s="22">
        <v>648117.14</v>
      </c>
    </row>
    <row r="21" spans="1:9" ht="20.25" customHeight="1">
      <c r="A21" s="12" t="s">
        <v>170</v>
      </c>
      <c r="B21" s="59"/>
      <c r="C21" s="22">
        <v>152727.51</v>
      </c>
      <c r="D21" s="22"/>
      <c r="E21" s="22">
        <v>487231.37</v>
      </c>
      <c r="F21" s="22"/>
      <c r="G21" s="22">
        <v>152727.51</v>
      </c>
      <c r="H21" s="22"/>
      <c r="I21" s="22">
        <v>487231.37</v>
      </c>
    </row>
    <row r="22" spans="1:9" ht="20.25" customHeight="1">
      <c r="A22" s="6" t="s">
        <v>171</v>
      </c>
      <c r="C22" s="22">
        <f>8069601.17+21000</f>
        <v>8090601.17</v>
      </c>
      <c r="D22" s="22"/>
      <c r="E22" s="22">
        <v>7182586.67</v>
      </c>
      <c r="F22" s="22"/>
      <c r="G22" s="22">
        <f>8069601.17+21000</f>
        <v>8090601.17</v>
      </c>
      <c r="H22" s="22"/>
      <c r="I22" s="22">
        <v>7182586.67</v>
      </c>
    </row>
    <row r="23" spans="1:9" ht="20.25" customHeight="1">
      <c r="A23" s="139" t="s">
        <v>83</v>
      </c>
      <c r="B23" s="13"/>
      <c r="C23" s="8">
        <f>SUM(C11:C22)</f>
        <v>2270726556.1800003</v>
      </c>
      <c r="D23" s="5"/>
      <c r="E23" s="8">
        <f>SUM(E11:E22)</f>
        <v>2249670978.88</v>
      </c>
      <c r="F23" s="22"/>
      <c r="G23" s="8">
        <f>SUM(G11:G22)</f>
        <v>1971732359.67</v>
      </c>
      <c r="H23" s="5"/>
      <c r="I23" s="8">
        <f>SUM(I11:I22)</f>
        <v>1921929380.5200002</v>
      </c>
    </row>
    <row r="24" spans="1:9" ht="20.25" customHeight="1">
      <c r="A24" s="139" t="s">
        <v>84</v>
      </c>
      <c r="B24" s="159"/>
      <c r="C24" s="73"/>
      <c r="D24" s="73"/>
      <c r="E24" s="73"/>
      <c r="G24" s="73"/>
      <c r="I24" s="73"/>
    </row>
    <row r="25" spans="1:9" s="59" customFormat="1" ht="20.25" customHeight="1">
      <c r="A25" s="12" t="s">
        <v>141</v>
      </c>
      <c r="B25" s="160">
        <v>21</v>
      </c>
      <c r="C25" s="22">
        <v>1086056110.78</v>
      </c>
      <c r="D25" s="3"/>
      <c r="E25" s="22">
        <v>948674387.73</v>
      </c>
      <c r="F25" s="22"/>
      <c r="G25" s="22">
        <v>1086056110.78</v>
      </c>
      <c r="H25" s="3"/>
      <c r="I25" s="22">
        <v>948674387.73</v>
      </c>
    </row>
    <row r="26" spans="1:9" s="59" customFormat="1" ht="20.25" customHeight="1">
      <c r="A26" s="12" t="s">
        <v>134</v>
      </c>
      <c r="B26" s="164"/>
      <c r="C26" s="22">
        <v>10523134.58</v>
      </c>
      <c r="D26" s="3"/>
      <c r="E26" s="22">
        <v>40336003.33</v>
      </c>
      <c r="F26" s="22"/>
      <c r="G26" s="22">
        <v>10523134.58</v>
      </c>
      <c r="H26" s="3"/>
      <c r="I26" s="22">
        <v>40336003.33</v>
      </c>
    </row>
    <row r="27" spans="1:9" s="59" customFormat="1" ht="20.25" customHeight="1">
      <c r="A27" s="12" t="s">
        <v>145</v>
      </c>
      <c r="B27" s="164">
        <v>21</v>
      </c>
      <c r="C27" s="22">
        <f>127037906.99+1215303.86</f>
        <v>128253210.85</v>
      </c>
      <c r="D27" s="3"/>
      <c r="E27" s="22">
        <v>135327803.52</v>
      </c>
      <c r="F27" s="22"/>
      <c r="G27" s="22">
        <f>127037906.99+1215303.86</f>
        <v>128253210.85</v>
      </c>
      <c r="H27" s="3"/>
      <c r="I27" s="22">
        <v>135327803.52</v>
      </c>
    </row>
    <row r="28" spans="1:9" s="59" customFormat="1" ht="20.25" customHeight="1">
      <c r="A28" s="12" t="s">
        <v>135</v>
      </c>
      <c r="B28" s="164"/>
      <c r="C28" s="22"/>
      <c r="D28" s="3"/>
      <c r="E28" s="22"/>
      <c r="F28" s="22"/>
      <c r="G28" s="22"/>
      <c r="H28" s="3"/>
      <c r="I28" s="22"/>
    </row>
    <row r="29" spans="1:9" s="59" customFormat="1" ht="20.25" customHeight="1">
      <c r="A29" s="59" t="s">
        <v>164</v>
      </c>
      <c r="B29" s="164"/>
      <c r="C29" s="22">
        <v>6180269.59</v>
      </c>
      <c r="D29" s="3"/>
      <c r="E29" s="22">
        <v>7671139.76</v>
      </c>
      <c r="F29" s="22"/>
      <c r="G29" s="22">
        <v>0</v>
      </c>
      <c r="H29" s="3"/>
      <c r="I29" s="22">
        <v>0</v>
      </c>
    </row>
    <row r="30" spans="1:9" s="59" customFormat="1" ht="20.25" customHeight="1">
      <c r="A30" s="12" t="s">
        <v>139</v>
      </c>
      <c r="B30" s="160">
        <v>21</v>
      </c>
      <c r="C30" s="22">
        <f>188190945.46+1000000</f>
        <v>189190945.46</v>
      </c>
      <c r="D30" s="48"/>
      <c r="E30" s="22">
        <v>178066846.44</v>
      </c>
      <c r="F30" s="165"/>
      <c r="G30" s="22">
        <f>188190945.46+1000000</f>
        <v>189190945.46</v>
      </c>
      <c r="H30" s="48"/>
      <c r="I30" s="22">
        <v>178066846.44</v>
      </c>
    </row>
    <row r="31" spans="1:9" s="59" customFormat="1" ht="20.25" customHeight="1">
      <c r="A31" s="12" t="s">
        <v>178</v>
      </c>
      <c r="B31" s="162"/>
      <c r="C31" s="22">
        <v>50958848.28</v>
      </c>
      <c r="D31" s="48"/>
      <c r="E31" s="22">
        <v>47083918.54</v>
      </c>
      <c r="F31" s="165"/>
      <c r="G31" s="22">
        <v>50958848.28</v>
      </c>
      <c r="H31" s="48"/>
      <c r="I31" s="22">
        <v>47083918.54</v>
      </c>
    </row>
    <row r="32" spans="1:9" s="59" customFormat="1" ht="20.25" customHeight="1">
      <c r="A32" s="12" t="s">
        <v>137</v>
      </c>
      <c r="B32" s="159"/>
      <c r="C32" s="22">
        <v>1410000</v>
      </c>
      <c r="D32" s="69"/>
      <c r="E32" s="22">
        <v>1380000</v>
      </c>
      <c r="F32" s="22"/>
      <c r="G32" s="22">
        <v>1410000</v>
      </c>
      <c r="H32" s="69"/>
      <c r="I32" s="22">
        <v>1380000</v>
      </c>
    </row>
    <row r="33" spans="1:9" s="59" customFormat="1" ht="20.25" customHeight="1">
      <c r="A33" s="12" t="s">
        <v>138</v>
      </c>
      <c r="B33" s="159"/>
      <c r="C33" s="22"/>
      <c r="D33" s="69"/>
      <c r="E33" s="22"/>
      <c r="F33" s="22"/>
      <c r="G33" s="22"/>
      <c r="H33" s="69"/>
      <c r="I33" s="22"/>
    </row>
    <row r="34" spans="1:9" s="59" customFormat="1" ht="20.25" customHeight="1">
      <c r="A34" s="12" t="s">
        <v>133</v>
      </c>
      <c r="B34" s="159"/>
      <c r="C34" s="22">
        <v>416444.34</v>
      </c>
      <c r="D34" s="69"/>
      <c r="E34" s="22">
        <v>396441.02</v>
      </c>
      <c r="F34" s="22"/>
      <c r="G34" s="22">
        <v>416444.34</v>
      </c>
      <c r="H34" s="69"/>
      <c r="I34" s="22">
        <v>396441.02</v>
      </c>
    </row>
    <row r="35" spans="1:9" s="59" customFormat="1" ht="20.25" customHeight="1">
      <c r="A35" s="12" t="s">
        <v>179</v>
      </c>
      <c r="B35" s="159"/>
      <c r="C35" s="22">
        <v>22039510.13</v>
      </c>
      <c r="D35" s="3"/>
      <c r="E35" s="22">
        <v>56158764.06</v>
      </c>
      <c r="F35" s="22"/>
      <c r="G35" s="22">
        <v>22039510.13</v>
      </c>
      <c r="H35" s="3"/>
      <c r="I35" s="22">
        <v>56158764.06</v>
      </c>
    </row>
    <row r="36" spans="1:9" ht="20.25" customHeight="1">
      <c r="A36" s="6" t="s">
        <v>142</v>
      </c>
      <c r="B36" s="159"/>
      <c r="C36" s="22">
        <f>6667479.95-1727451.77</f>
        <v>4940028.18</v>
      </c>
      <c r="D36" s="10"/>
      <c r="E36" s="22">
        <v>25703694.16</v>
      </c>
      <c r="F36" s="4"/>
      <c r="G36" s="22">
        <f>6667479.95-1727451.77</f>
        <v>4940028.18</v>
      </c>
      <c r="H36" s="10"/>
      <c r="I36" s="22">
        <v>25703694.16</v>
      </c>
    </row>
    <row r="37" spans="1:11" ht="20.25" customHeight="1">
      <c r="A37" s="139" t="s">
        <v>85</v>
      </c>
      <c r="B37" s="159"/>
      <c r="C37" s="8">
        <f aca="true" t="shared" si="0" ref="C37:I37">SUM(C25:C36)</f>
        <v>1499968502.1899998</v>
      </c>
      <c r="D37" s="5">
        <f t="shared" si="0"/>
        <v>0</v>
      </c>
      <c r="E37" s="8">
        <f t="shared" si="0"/>
        <v>1440798998.5600002</v>
      </c>
      <c r="F37" s="5">
        <f t="shared" si="0"/>
        <v>0</v>
      </c>
      <c r="G37" s="8">
        <f t="shared" si="0"/>
        <v>1493788232.6</v>
      </c>
      <c r="H37" s="5">
        <f t="shared" si="0"/>
        <v>0</v>
      </c>
      <c r="I37" s="8">
        <f t="shared" si="0"/>
        <v>1433127858.8000002</v>
      </c>
      <c r="K37" s="59"/>
    </row>
    <row r="38" spans="1:9" ht="20.25" customHeight="1">
      <c r="A38" s="139" t="s">
        <v>143</v>
      </c>
      <c r="B38" s="48"/>
      <c r="C38" s="74">
        <f aca="true" t="shared" si="1" ref="C38:I38">C23-C37</f>
        <v>770758053.9900005</v>
      </c>
      <c r="D38" s="163">
        <f t="shared" si="1"/>
        <v>0</v>
      </c>
      <c r="E38" s="74">
        <f t="shared" si="1"/>
        <v>808871980.3199999</v>
      </c>
      <c r="F38" s="163">
        <f t="shared" si="1"/>
        <v>0</v>
      </c>
      <c r="G38" s="74">
        <f t="shared" si="1"/>
        <v>477944127.0700002</v>
      </c>
      <c r="H38" s="163">
        <f t="shared" si="1"/>
        <v>0</v>
      </c>
      <c r="I38" s="74">
        <f t="shared" si="1"/>
        <v>488801521.72</v>
      </c>
    </row>
    <row r="39" spans="1:9" ht="20.25" customHeight="1">
      <c r="A39" s="6" t="s">
        <v>156</v>
      </c>
      <c r="B39" s="48"/>
      <c r="C39" s="141">
        <v>16569788.87</v>
      </c>
      <c r="D39" s="163"/>
      <c r="E39" s="141">
        <v>33591894.41</v>
      </c>
      <c r="F39" s="163"/>
      <c r="G39" s="141">
        <v>16569788.87</v>
      </c>
      <c r="H39" s="163"/>
      <c r="I39" s="141">
        <v>33591894.41</v>
      </c>
    </row>
    <row r="40" spans="1:9" ht="20.25" customHeight="1" thickBot="1">
      <c r="A40" s="139" t="s">
        <v>132</v>
      </c>
      <c r="B40" s="48"/>
      <c r="C40" s="75">
        <f>+C38-C39</f>
        <v>754188265.1200005</v>
      </c>
      <c r="D40" s="5"/>
      <c r="E40" s="75">
        <f>+E38-E39</f>
        <v>775280085.91</v>
      </c>
      <c r="F40" s="5"/>
      <c r="G40" s="75">
        <f>+G38-G39</f>
        <v>461374338.20000017</v>
      </c>
      <c r="H40" s="5"/>
      <c r="I40" s="75">
        <f>+I38-I39</f>
        <v>455209627.31000006</v>
      </c>
    </row>
    <row r="41" spans="1:9" ht="20.25" customHeight="1" thickTop="1">
      <c r="A41" s="6"/>
      <c r="B41" s="48"/>
      <c r="C41" s="4"/>
      <c r="D41" s="4"/>
      <c r="E41" s="4"/>
      <c r="F41" s="4"/>
      <c r="G41" s="4"/>
      <c r="H41" s="4"/>
      <c r="I41" s="4"/>
    </row>
    <row r="42" spans="1:9" ht="20.25" customHeight="1">
      <c r="A42" s="6" t="s">
        <v>177</v>
      </c>
      <c r="B42" s="48"/>
      <c r="C42" s="22">
        <f>+C40/494034300</f>
        <v>1.5265908968668784</v>
      </c>
      <c r="D42" s="22"/>
      <c r="E42" s="22">
        <f>+E40/494034300</f>
        <v>1.5692839260553366</v>
      </c>
      <c r="F42" s="22"/>
      <c r="G42" s="22">
        <f>+G40/494034300</f>
        <v>0.9338913071420348</v>
      </c>
      <c r="H42" s="22"/>
      <c r="I42" s="22">
        <f>+I40/494034300</f>
        <v>0.921413001708586</v>
      </c>
    </row>
    <row r="43" spans="1:2" ht="20.25" customHeight="1">
      <c r="A43" s="6"/>
      <c r="B43" s="48"/>
    </row>
    <row r="44" spans="1:9" ht="20.25" customHeight="1">
      <c r="A44" s="6" t="s">
        <v>33</v>
      </c>
      <c r="B44" s="13"/>
      <c r="C44" s="6"/>
      <c r="D44" s="6"/>
      <c r="E44" s="6"/>
      <c r="G44" s="6"/>
      <c r="I44" s="6"/>
    </row>
  </sheetData>
  <sheetProtection/>
  <mergeCells count="4">
    <mergeCell ref="C8:E8"/>
    <mergeCell ref="G8:I8"/>
    <mergeCell ref="C7:E7"/>
    <mergeCell ref="G7:I7"/>
  </mergeCells>
  <printOptions/>
  <pageMargins left="0.4724409448818898" right="0.1968503937007874" top="0.4724409448818898" bottom="0.11811023622047245" header="0.2755905511811024" footer="0.433070866141732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70" zoomScaleNormal="70" zoomScalePageLayoutView="0" workbookViewId="0" topLeftCell="A1">
      <selection activeCell="A1" sqref="A1"/>
    </sheetView>
  </sheetViews>
  <sheetFormatPr defaultColWidth="9.140625" defaultRowHeight="24" customHeight="1"/>
  <cols>
    <col min="1" max="1" width="34.00390625" style="27" customWidth="1"/>
    <col min="2" max="2" width="5.8515625" style="27" bestFit="1" customWidth="1"/>
    <col min="3" max="3" width="15.140625" style="27" customWidth="1"/>
    <col min="4" max="4" width="0.85546875" style="27" customWidth="1"/>
    <col min="5" max="5" width="16.421875" style="27" customWidth="1"/>
    <col min="6" max="6" width="0.9921875" style="27" customWidth="1"/>
    <col min="7" max="7" width="13.421875" style="27" customWidth="1"/>
    <col min="8" max="8" width="0.85546875" style="27" customWidth="1"/>
    <col min="9" max="9" width="16.140625" style="27" customWidth="1"/>
    <col min="10" max="10" width="0.85546875" style="27" customWidth="1"/>
    <col min="11" max="11" width="18.140625" style="27" customWidth="1"/>
    <col min="12" max="12" width="0.85546875" style="27" customWidth="1"/>
    <col min="13" max="13" width="19.57421875" style="27" customWidth="1"/>
    <col min="14" max="14" width="0.85546875" style="27" customWidth="1"/>
    <col min="15" max="15" width="14.57421875" style="27" customWidth="1"/>
    <col min="16" max="16" width="0.85546875" style="27" customWidth="1"/>
    <col min="17" max="17" width="14.8515625" style="27" customWidth="1"/>
    <col min="18" max="18" width="0.85546875" style="27" customWidth="1"/>
    <col min="19" max="19" width="16.7109375" style="27" customWidth="1"/>
    <col min="20" max="20" width="0.85546875" style="27" customWidth="1"/>
    <col min="21" max="21" width="17.8515625" style="27" customWidth="1"/>
    <col min="22" max="22" width="1.1484375" style="27" customWidth="1"/>
    <col min="23" max="16384" width="9.140625" style="27" customWidth="1"/>
  </cols>
  <sheetData>
    <row r="1" spans="1:21" ht="27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27" customHeight="1">
      <c r="A2" s="53" t="s">
        <v>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7" customHeight="1">
      <c r="A3" s="53" t="s">
        <v>215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7" customHeight="1">
      <c r="A4" s="53" t="s">
        <v>157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7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27" customHeight="1">
      <c r="A6" s="30"/>
      <c r="B6" s="30"/>
      <c r="C6" s="180" t="s">
        <v>207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  <c r="T6" s="71"/>
      <c r="U6" s="31" t="s">
        <v>1</v>
      </c>
    </row>
    <row r="7" spans="1:21" ht="27" customHeight="1">
      <c r="A7" s="32"/>
      <c r="B7" s="33"/>
      <c r="C7" s="33" t="s">
        <v>87</v>
      </c>
      <c r="D7" s="33"/>
      <c r="E7" s="33" t="s">
        <v>88</v>
      </c>
      <c r="F7" s="33"/>
      <c r="G7" s="33" t="s">
        <v>89</v>
      </c>
      <c r="I7" s="33" t="s">
        <v>89</v>
      </c>
      <c r="K7" s="33" t="s">
        <v>90</v>
      </c>
      <c r="L7" s="34"/>
      <c r="M7" s="33" t="s">
        <v>90</v>
      </c>
      <c r="N7" s="35"/>
      <c r="O7" s="36" t="s">
        <v>91</v>
      </c>
      <c r="P7" s="34"/>
      <c r="Q7" s="36" t="s">
        <v>92</v>
      </c>
      <c r="R7" s="33"/>
      <c r="S7" s="33" t="s">
        <v>93</v>
      </c>
      <c r="T7" s="33"/>
      <c r="U7" s="33" t="s">
        <v>94</v>
      </c>
    </row>
    <row r="8" spans="1:21" ht="27" customHeight="1">
      <c r="A8" s="34"/>
      <c r="B8" s="25"/>
      <c r="C8" s="37" t="s">
        <v>95</v>
      </c>
      <c r="D8" s="37"/>
      <c r="E8" s="37" t="s">
        <v>96</v>
      </c>
      <c r="F8" s="37"/>
      <c r="G8" s="38" t="s">
        <v>97</v>
      </c>
      <c r="H8" s="38"/>
      <c r="I8" s="38" t="s">
        <v>98</v>
      </c>
      <c r="J8" s="39"/>
      <c r="K8" s="37" t="s">
        <v>99</v>
      </c>
      <c r="L8" s="39"/>
      <c r="M8" s="37" t="s">
        <v>100</v>
      </c>
      <c r="N8" s="40"/>
      <c r="O8" s="41" t="s">
        <v>101</v>
      </c>
      <c r="P8" s="39"/>
      <c r="Q8" s="41" t="s">
        <v>101</v>
      </c>
      <c r="R8" s="38"/>
      <c r="S8" s="38" t="s">
        <v>102</v>
      </c>
      <c r="T8" s="38"/>
      <c r="U8" s="39"/>
    </row>
    <row r="9" spans="1:21" ht="27" customHeight="1">
      <c r="A9" s="34"/>
      <c r="B9" s="25"/>
      <c r="C9" s="37" t="s">
        <v>103</v>
      </c>
      <c r="D9" s="37"/>
      <c r="E9" s="37" t="s">
        <v>104</v>
      </c>
      <c r="F9" s="37"/>
      <c r="G9" s="38" t="s">
        <v>105</v>
      </c>
      <c r="H9" s="38"/>
      <c r="I9" s="38" t="s">
        <v>106</v>
      </c>
      <c r="J9" s="39"/>
      <c r="K9" s="37" t="s">
        <v>107</v>
      </c>
      <c r="L9" s="39"/>
      <c r="M9" s="37" t="s">
        <v>108</v>
      </c>
      <c r="N9" s="40"/>
      <c r="O9" s="41"/>
      <c r="P9" s="39"/>
      <c r="Q9" s="41"/>
      <c r="R9" s="38"/>
      <c r="S9" s="38"/>
      <c r="T9" s="38"/>
      <c r="U9" s="39"/>
    </row>
    <row r="10" spans="1:21" ht="27" customHeight="1">
      <c r="A10" s="34"/>
      <c r="B10" s="25"/>
      <c r="C10" s="37"/>
      <c r="D10" s="37"/>
      <c r="E10" s="37"/>
      <c r="F10" s="37"/>
      <c r="G10" s="38" t="s">
        <v>109</v>
      </c>
      <c r="H10" s="38"/>
      <c r="I10" s="38" t="s">
        <v>110</v>
      </c>
      <c r="J10" s="39"/>
      <c r="K10" s="37"/>
      <c r="L10" s="39"/>
      <c r="M10" s="37" t="s">
        <v>151</v>
      </c>
      <c r="N10" s="40"/>
      <c r="O10" s="41"/>
      <c r="P10" s="39"/>
      <c r="Q10" s="41"/>
      <c r="R10" s="38"/>
      <c r="S10" s="38"/>
      <c r="T10" s="38"/>
      <c r="U10" s="39"/>
    </row>
    <row r="11" spans="1:21" ht="27" customHeight="1">
      <c r="A11" s="34"/>
      <c r="B11" s="25" t="s">
        <v>5</v>
      </c>
      <c r="C11" s="37"/>
      <c r="D11" s="37"/>
      <c r="E11" s="37"/>
      <c r="F11" s="37"/>
      <c r="G11" s="38"/>
      <c r="H11" s="38"/>
      <c r="I11" s="38" t="s">
        <v>105</v>
      </c>
      <c r="J11" s="39"/>
      <c r="K11" s="37"/>
      <c r="L11" s="39"/>
      <c r="M11" s="37" t="s">
        <v>152</v>
      </c>
      <c r="N11" s="40"/>
      <c r="O11" s="41"/>
      <c r="P11" s="39"/>
      <c r="Q11" s="41"/>
      <c r="R11" s="38"/>
      <c r="S11" s="38"/>
      <c r="T11" s="38"/>
      <c r="U11" s="39"/>
    </row>
    <row r="12" spans="1:21" ht="27" customHeight="1">
      <c r="A12" s="34"/>
      <c r="B12" s="25"/>
      <c r="C12" s="42"/>
      <c r="D12" s="42"/>
      <c r="E12" s="42"/>
      <c r="F12" s="42"/>
      <c r="G12" s="43"/>
      <c r="H12" s="43"/>
      <c r="I12" s="43" t="s">
        <v>109</v>
      </c>
      <c r="J12" s="44"/>
      <c r="K12" s="42"/>
      <c r="L12" s="44"/>
      <c r="M12" s="42" t="s">
        <v>109</v>
      </c>
      <c r="N12" s="45"/>
      <c r="O12" s="46"/>
      <c r="P12" s="44"/>
      <c r="Q12" s="46"/>
      <c r="R12" s="43"/>
      <c r="S12" s="43"/>
      <c r="T12" s="43"/>
      <c r="U12" s="44"/>
    </row>
    <row r="13" spans="1:21" ht="27" customHeight="1">
      <c r="A13" s="32" t="s">
        <v>130</v>
      </c>
      <c r="B13" s="6"/>
      <c r="C13" s="7">
        <v>494034300</v>
      </c>
      <c r="D13" s="59"/>
      <c r="E13" s="12">
        <v>1041357580</v>
      </c>
      <c r="F13" s="59"/>
      <c r="G13" s="7">
        <v>6151888.73</v>
      </c>
      <c r="H13" s="59"/>
      <c r="I13" s="7">
        <v>145523266.22</v>
      </c>
      <c r="J13" s="59"/>
      <c r="K13" s="76">
        <v>637383114.8600001</v>
      </c>
      <c r="L13" s="48"/>
      <c r="M13" s="76">
        <v>809546811.39</v>
      </c>
      <c r="N13" s="48"/>
      <c r="O13" s="12">
        <v>80000000</v>
      </c>
      <c r="P13" s="48"/>
      <c r="Q13" s="12">
        <v>280000000</v>
      </c>
      <c r="R13" s="48"/>
      <c r="S13" s="70">
        <v>7812977664.449999</v>
      </c>
      <c r="T13" s="48"/>
      <c r="U13" s="70">
        <f>SUM(C13:S13)</f>
        <v>11306974625.65</v>
      </c>
    </row>
    <row r="14" spans="1:21" ht="27" customHeight="1">
      <c r="A14" s="32" t="s">
        <v>111</v>
      </c>
      <c r="B14" s="6"/>
      <c r="C14" s="7"/>
      <c r="D14" s="59"/>
      <c r="E14" s="7"/>
      <c r="F14" s="59"/>
      <c r="G14" s="68"/>
      <c r="H14" s="59"/>
      <c r="I14" s="68"/>
      <c r="J14" s="59"/>
      <c r="K14" s="166">
        <v>134096233.5</v>
      </c>
      <c r="L14" s="77"/>
      <c r="M14" s="76">
        <v>70762474.21000001</v>
      </c>
      <c r="N14" s="77"/>
      <c r="O14" s="77"/>
      <c r="P14" s="77"/>
      <c r="Q14" s="77"/>
      <c r="R14" s="77"/>
      <c r="S14" s="70"/>
      <c r="T14" s="48"/>
      <c r="U14" s="70">
        <f>SUM(C14:S14)</f>
        <v>204858707.71</v>
      </c>
    </row>
    <row r="15" spans="1:21" ht="27" customHeight="1">
      <c r="A15" s="32" t="s">
        <v>181</v>
      </c>
      <c r="B15" s="78">
        <v>18.2</v>
      </c>
      <c r="C15" s="7"/>
      <c r="D15" s="59"/>
      <c r="E15" s="7"/>
      <c r="F15" s="59"/>
      <c r="G15" s="59"/>
      <c r="H15" s="59"/>
      <c r="I15" s="59"/>
      <c r="J15" s="59"/>
      <c r="K15" s="77"/>
      <c r="L15" s="77"/>
      <c r="M15" s="77"/>
      <c r="N15" s="77"/>
      <c r="O15" s="77"/>
      <c r="P15" s="77"/>
      <c r="Q15" s="77"/>
      <c r="R15" s="77"/>
      <c r="S15" s="70">
        <v>-98806860</v>
      </c>
      <c r="T15" s="48"/>
      <c r="U15" s="70">
        <f>SUM(C15:S15)</f>
        <v>-98806860</v>
      </c>
    </row>
    <row r="16" spans="1:21" ht="27" customHeight="1">
      <c r="A16" s="32" t="s">
        <v>155</v>
      </c>
      <c r="B16" s="6"/>
      <c r="C16" s="7"/>
      <c r="D16" s="59"/>
      <c r="E16" s="7"/>
      <c r="F16" s="59"/>
      <c r="G16" s="7"/>
      <c r="H16" s="59"/>
      <c r="I16" s="7"/>
      <c r="J16" s="59"/>
      <c r="K16" s="7"/>
      <c r="L16" s="48"/>
      <c r="M16" s="7"/>
      <c r="N16" s="48"/>
      <c r="O16" s="7"/>
      <c r="P16" s="48"/>
      <c r="Q16" s="7"/>
      <c r="R16" s="48"/>
      <c r="S16" s="70">
        <f>'PL 9M'!E40</f>
        <v>775280085.91</v>
      </c>
      <c r="T16" s="48"/>
      <c r="U16" s="70">
        <f>SUM(C16:S16)</f>
        <v>775280085.91</v>
      </c>
    </row>
    <row r="17" spans="1:21" ht="27" customHeight="1" thickBot="1">
      <c r="A17" s="32" t="s">
        <v>216</v>
      </c>
      <c r="B17" s="6"/>
      <c r="C17" s="50">
        <f>SUM(C13:C16)</f>
        <v>494034300</v>
      </c>
      <c r="D17" s="47"/>
      <c r="E17" s="50">
        <f>SUM(E13:E16)</f>
        <v>1041357580</v>
      </c>
      <c r="F17" s="47"/>
      <c r="G17" s="50">
        <f>SUM(G13:G16)</f>
        <v>6151888.73</v>
      </c>
      <c r="H17" s="47"/>
      <c r="I17" s="50">
        <f>SUM(I13:I16)</f>
        <v>145523266.22</v>
      </c>
      <c r="J17" s="47"/>
      <c r="K17" s="50">
        <f>SUM(K13:K16)</f>
        <v>771479348.3600001</v>
      </c>
      <c r="L17" s="48"/>
      <c r="M17" s="50">
        <f>SUM(M13:M16)</f>
        <v>880309285.6</v>
      </c>
      <c r="N17" s="48"/>
      <c r="O17" s="50">
        <f>SUM(O13:O16)</f>
        <v>80000000</v>
      </c>
      <c r="P17" s="48"/>
      <c r="Q17" s="50">
        <f>SUM(Q13:Q16)</f>
        <v>280000000</v>
      </c>
      <c r="R17" s="48"/>
      <c r="S17" s="174">
        <f>SUM(S13:S16)</f>
        <v>8489450890.359999</v>
      </c>
      <c r="T17" s="48"/>
      <c r="U17" s="174">
        <f>SUM(U13:U16)</f>
        <v>12188306559.269999</v>
      </c>
    </row>
    <row r="18" spans="1:21" ht="27" customHeight="1" thickTop="1">
      <c r="A18" s="32"/>
      <c r="B18" s="6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7"/>
      <c r="N18" s="48"/>
      <c r="O18" s="47"/>
      <c r="P18" s="48"/>
      <c r="Q18" s="47"/>
      <c r="R18" s="48"/>
      <c r="S18" s="70"/>
      <c r="T18" s="48"/>
      <c r="U18" s="70"/>
    </row>
    <row r="19" spans="1:21" ht="27" customHeight="1">
      <c r="A19" s="120" t="s">
        <v>167</v>
      </c>
      <c r="B19" s="121"/>
      <c r="C19" s="121">
        <f>C17</f>
        <v>494034300</v>
      </c>
      <c r="D19" s="121"/>
      <c r="E19" s="121">
        <f>E17</f>
        <v>1041357580</v>
      </c>
      <c r="F19" s="121"/>
      <c r="G19" s="121">
        <f>G17</f>
        <v>6151888.73</v>
      </c>
      <c r="H19" s="121"/>
      <c r="I19" s="121">
        <v>145523266.22</v>
      </c>
      <c r="J19" s="121"/>
      <c r="K19" s="121">
        <v>870513583.56</v>
      </c>
      <c r="L19" s="121"/>
      <c r="M19" s="121">
        <v>930160271.57</v>
      </c>
      <c r="N19" s="121"/>
      <c r="O19" s="121">
        <f>O17</f>
        <v>80000000</v>
      </c>
      <c r="P19" s="121"/>
      <c r="Q19" s="121">
        <f>Q17</f>
        <v>280000000</v>
      </c>
      <c r="R19" s="121"/>
      <c r="S19" s="70">
        <v>8717508424.68</v>
      </c>
      <c r="T19" s="121"/>
      <c r="U19" s="70">
        <f>SUM(C19:S19)</f>
        <v>12565249314.76</v>
      </c>
    </row>
    <row r="20" spans="1:21" ht="27" customHeight="1">
      <c r="A20" s="120" t="s">
        <v>111</v>
      </c>
      <c r="B20" s="121"/>
      <c r="C20" s="121"/>
      <c r="D20" s="121">
        <f>SUM(D18:D19)</f>
        <v>0</v>
      </c>
      <c r="E20" s="121"/>
      <c r="F20" s="121"/>
      <c r="G20" s="121"/>
      <c r="H20" s="121"/>
      <c r="I20" s="121"/>
      <c r="J20" s="121"/>
      <c r="K20" s="124">
        <v>222045384.14</v>
      </c>
      <c r="L20" s="48"/>
      <c r="M20" s="124">
        <f>185785657.52+54189066.72</f>
        <v>239974724.24</v>
      </c>
      <c r="N20" s="121"/>
      <c r="O20" s="121"/>
      <c r="P20" s="121"/>
      <c r="Q20" s="121"/>
      <c r="R20" s="121"/>
      <c r="S20" s="70"/>
      <c r="T20" s="121"/>
      <c r="U20" s="70">
        <f>SUM(C20:S20)</f>
        <v>462020108.38</v>
      </c>
    </row>
    <row r="21" spans="1:21" ht="27" customHeight="1">
      <c r="A21" s="120" t="s">
        <v>181</v>
      </c>
      <c r="B21" s="123">
        <v>18.1</v>
      </c>
      <c r="C21" s="121"/>
      <c r="D21" s="121"/>
      <c r="E21" s="121"/>
      <c r="F21" s="121"/>
      <c r="G21" s="121"/>
      <c r="H21" s="121"/>
      <c r="I21" s="121"/>
      <c r="J21" s="121"/>
      <c r="K21" s="79"/>
      <c r="L21" s="121"/>
      <c r="M21" s="79"/>
      <c r="N21" s="121"/>
      <c r="O21" s="121"/>
      <c r="P21" s="121"/>
      <c r="Q21" s="121"/>
      <c r="R21" s="121"/>
      <c r="S21" s="70">
        <v>-98806860</v>
      </c>
      <c r="T21" s="121"/>
      <c r="U21" s="70">
        <f>SUM(C21:S21)</f>
        <v>-98806860</v>
      </c>
    </row>
    <row r="22" spans="1:21" ht="27" customHeight="1">
      <c r="A22" s="32" t="s">
        <v>155</v>
      </c>
      <c r="S22" s="70">
        <f>'PL 9M'!C40</f>
        <v>754188265.1200005</v>
      </c>
      <c r="U22" s="70">
        <f>SUM(C22:S22)</f>
        <v>754188265.1200005</v>
      </c>
    </row>
    <row r="23" spans="1:21" ht="27" customHeight="1" thickBot="1">
      <c r="A23" s="32" t="s">
        <v>217</v>
      </c>
      <c r="C23" s="51">
        <f>SUM(C19:C22)</f>
        <v>494034300</v>
      </c>
      <c r="E23" s="51">
        <f>SUM(E19:E22)</f>
        <v>1041357580</v>
      </c>
      <c r="G23" s="51">
        <f>SUM(G19:G22)</f>
        <v>6151888.73</v>
      </c>
      <c r="I23" s="51">
        <f>SUM(I19:I22)</f>
        <v>145523266.22</v>
      </c>
      <c r="K23" s="51">
        <f>SUM(K19:K22)</f>
        <v>1092558967.6999998</v>
      </c>
      <c r="M23" s="51">
        <f>SUM(M19:M22)</f>
        <v>1170134995.81</v>
      </c>
      <c r="O23" s="51">
        <f>SUM(O19:O22)</f>
        <v>80000000</v>
      </c>
      <c r="Q23" s="51">
        <f>SUM(Q19:Q22)</f>
        <v>280000000</v>
      </c>
      <c r="S23" s="174">
        <f>SUM(S19:S22)</f>
        <v>9372889829.800001</v>
      </c>
      <c r="U23" s="174">
        <f>SUM(U19:U22)</f>
        <v>13682650828.26</v>
      </c>
    </row>
    <row r="24" spans="2:20" ht="27" customHeight="1" thickTop="1">
      <c r="B24" s="3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2:20" ht="27" customHeight="1">
      <c r="B25" s="3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2:20" ht="27" customHeight="1">
      <c r="B26" s="34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27" customHeight="1">
      <c r="A27" s="32" t="s">
        <v>33</v>
      </c>
      <c r="B27" s="34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</sheetData>
  <sheetProtection/>
  <mergeCells count="1">
    <mergeCell ref="C6:S6"/>
  </mergeCells>
  <printOptions horizontalCentered="1"/>
  <pageMargins left="0.07874015748031496" right="0" top="0.5511811023622047" bottom="0.4330708661417323" header="0.31496062992125984" footer="0.2755905511811024"/>
  <pageSetup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0">
      <selection activeCell="A48" sqref="A48"/>
    </sheetView>
  </sheetViews>
  <sheetFormatPr defaultColWidth="9.140625" defaultRowHeight="24" customHeight="1"/>
  <cols>
    <col min="1" max="1" width="42.57421875" style="27" customWidth="1"/>
    <col min="2" max="2" width="5.140625" style="27" customWidth="1"/>
    <col min="3" max="3" width="15.28125" style="27" customWidth="1"/>
    <col min="4" max="4" width="0.9921875" style="27" customWidth="1"/>
    <col min="5" max="5" width="16.421875" style="27" customWidth="1"/>
    <col min="6" max="6" width="0.9921875" style="27" customWidth="1"/>
    <col min="7" max="7" width="19.00390625" style="27" bestFit="1" customWidth="1"/>
    <col min="8" max="8" width="0.85546875" style="27" customWidth="1"/>
    <col min="9" max="9" width="15.57421875" style="27" customWidth="1"/>
    <col min="10" max="10" width="0.85546875" style="27" customWidth="1"/>
    <col min="11" max="11" width="15.57421875" style="27" customWidth="1"/>
    <col min="12" max="12" width="0.85546875" style="27" customWidth="1"/>
    <col min="13" max="13" width="17.28125" style="27" customWidth="1"/>
    <col min="14" max="14" width="0.85546875" style="27" customWidth="1"/>
    <col min="15" max="15" width="17.421875" style="27" customWidth="1"/>
    <col min="16" max="16" width="1.28515625" style="27" customWidth="1"/>
    <col min="17" max="16384" width="9.140625" style="27" customWidth="1"/>
  </cols>
  <sheetData>
    <row r="1" spans="1:15" ht="26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6.25" customHeight="1">
      <c r="A2" s="49" t="s">
        <v>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7" ht="26.25" customHeight="1">
      <c r="A3" s="49" t="s">
        <v>215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28"/>
      <c r="Q3" s="28"/>
    </row>
    <row r="4" spans="1:15" ht="26.25" customHeight="1">
      <c r="A4" s="49" t="str">
        <f>+'shareholders'' equity'!A4:U4</f>
        <v>(UNAUDITED/REVIEWED ONLY)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5" ht="26.2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6.25" customHeight="1">
      <c r="A6" s="30"/>
      <c r="B6" s="30"/>
      <c r="C6" s="180" t="s">
        <v>208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31" t="s">
        <v>173</v>
      </c>
    </row>
    <row r="7" spans="1:15" ht="26.25" customHeight="1">
      <c r="A7" s="32"/>
      <c r="B7" s="33"/>
      <c r="C7" s="33" t="s">
        <v>87</v>
      </c>
      <c r="D7" s="33"/>
      <c r="E7" s="33" t="s">
        <v>88</v>
      </c>
      <c r="F7" s="33"/>
      <c r="G7" s="33" t="s">
        <v>90</v>
      </c>
      <c r="I7" s="33" t="s">
        <v>140</v>
      </c>
      <c r="J7" s="34"/>
      <c r="K7" s="36" t="s">
        <v>92</v>
      </c>
      <c r="L7" s="34"/>
      <c r="M7" s="33" t="s">
        <v>93</v>
      </c>
      <c r="N7" s="33"/>
      <c r="O7" s="33" t="s">
        <v>94</v>
      </c>
    </row>
    <row r="8" spans="1:15" ht="26.25" customHeight="1">
      <c r="A8" s="34"/>
      <c r="B8" s="25"/>
      <c r="C8" s="37" t="s">
        <v>95</v>
      </c>
      <c r="D8" s="37"/>
      <c r="E8" s="37" t="s">
        <v>96</v>
      </c>
      <c r="F8" s="37"/>
      <c r="G8" s="37" t="s">
        <v>99</v>
      </c>
      <c r="H8" s="39"/>
      <c r="I8" s="37"/>
      <c r="J8" s="39"/>
      <c r="K8" s="41" t="s">
        <v>101</v>
      </c>
      <c r="L8" s="39"/>
      <c r="M8" s="38" t="s">
        <v>102</v>
      </c>
      <c r="N8" s="38"/>
      <c r="O8" s="39"/>
    </row>
    <row r="9" spans="1:15" ht="26.25" customHeight="1">
      <c r="A9" s="34"/>
      <c r="B9" s="25" t="s">
        <v>5</v>
      </c>
      <c r="C9" s="42" t="s">
        <v>103</v>
      </c>
      <c r="D9" s="42"/>
      <c r="E9" s="42" t="s">
        <v>104</v>
      </c>
      <c r="F9" s="42"/>
      <c r="G9" s="42" t="s">
        <v>107</v>
      </c>
      <c r="H9" s="44"/>
      <c r="I9" s="42"/>
      <c r="J9" s="44"/>
      <c r="K9" s="46"/>
      <c r="L9" s="44"/>
      <c r="M9" s="43"/>
      <c r="N9" s="43"/>
      <c r="O9" s="44"/>
    </row>
    <row r="10" spans="1:15" ht="26.25" customHeight="1">
      <c r="A10" s="32" t="s">
        <v>130</v>
      </c>
      <c r="B10" s="26"/>
      <c r="C10" s="85">
        <v>494034300</v>
      </c>
      <c r="D10" s="82"/>
      <c r="E10" s="85">
        <v>1041357580</v>
      </c>
      <c r="F10" s="82"/>
      <c r="G10" s="85">
        <v>637383114.86</v>
      </c>
      <c r="H10" s="39"/>
      <c r="I10" s="85">
        <v>80000000</v>
      </c>
      <c r="J10" s="39"/>
      <c r="K10" s="85">
        <v>280000000</v>
      </c>
      <c r="L10" s="39"/>
      <c r="M10" s="122">
        <v>2025171352.6199994</v>
      </c>
      <c r="N10" s="55"/>
      <c r="O10" s="122">
        <f>SUM(C10:M10)</f>
        <v>4557946347.48</v>
      </c>
    </row>
    <row r="11" spans="1:15" ht="26.25" customHeight="1">
      <c r="A11" s="32" t="s">
        <v>111</v>
      </c>
      <c r="B11" s="57"/>
      <c r="C11" s="81"/>
      <c r="D11" s="82"/>
      <c r="E11" s="81"/>
      <c r="F11" s="82"/>
      <c r="G11" s="166">
        <v>134096233.5</v>
      </c>
      <c r="H11" s="39"/>
      <c r="I11" s="83"/>
      <c r="J11" s="39"/>
      <c r="K11" s="83"/>
      <c r="L11" s="39"/>
      <c r="M11" s="122"/>
      <c r="N11" s="55"/>
      <c r="O11" s="122">
        <f>SUM(C11:M11)</f>
        <v>134096233.5</v>
      </c>
    </row>
    <row r="12" spans="1:15" ht="26.25" customHeight="1">
      <c r="A12" s="32" t="s">
        <v>181</v>
      </c>
      <c r="B12" s="80">
        <v>18.2</v>
      </c>
      <c r="C12" s="81"/>
      <c r="D12" s="82"/>
      <c r="E12" s="81"/>
      <c r="F12" s="82"/>
      <c r="G12" s="84"/>
      <c r="H12" s="39"/>
      <c r="I12" s="83"/>
      <c r="J12" s="39"/>
      <c r="K12" s="83"/>
      <c r="L12" s="39"/>
      <c r="M12" s="122">
        <v>-98806860</v>
      </c>
      <c r="N12" s="55"/>
      <c r="O12" s="122">
        <f>SUM(C12:M12)</f>
        <v>-98806860</v>
      </c>
    </row>
    <row r="13" spans="1:15" ht="26.25" customHeight="1">
      <c r="A13" s="32" t="s">
        <v>155</v>
      </c>
      <c r="B13" s="56"/>
      <c r="C13" s="81"/>
      <c r="D13" s="82"/>
      <c r="E13" s="81"/>
      <c r="F13" s="82"/>
      <c r="G13" s="81"/>
      <c r="H13" s="39"/>
      <c r="I13" s="81"/>
      <c r="J13" s="39"/>
      <c r="K13" s="81"/>
      <c r="L13" s="39"/>
      <c r="M13" s="122">
        <f>'PL 9M'!I40</f>
        <v>455209627.31000006</v>
      </c>
      <c r="N13" s="55"/>
      <c r="O13" s="122">
        <f>SUM(C13:M13)</f>
        <v>455209627.31000006</v>
      </c>
    </row>
    <row r="14" spans="1:15" ht="26.25" customHeight="1" thickBot="1">
      <c r="A14" s="32" t="s">
        <v>216</v>
      </c>
      <c r="B14" s="56"/>
      <c r="C14" s="58">
        <f>SUM(C10:C13)</f>
        <v>494034300</v>
      </c>
      <c r="D14" s="54"/>
      <c r="E14" s="58">
        <f>SUM(E10:E13)</f>
        <v>1041357580</v>
      </c>
      <c r="F14" s="54"/>
      <c r="G14" s="58">
        <f>SUM(G10:G13)</f>
        <v>771479348.36</v>
      </c>
      <c r="H14" s="55"/>
      <c r="I14" s="58">
        <f>SUM(I10:I13)</f>
        <v>80000000</v>
      </c>
      <c r="J14" s="55"/>
      <c r="K14" s="58">
        <f>SUM(K10:K13)</f>
        <v>280000000</v>
      </c>
      <c r="L14" s="55"/>
      <c r="M14" s="175">
        <f>SUM(M10:M13)</f>
        <v>2381574119.9299994</v>
      </c>
      <c r="N14" s="55"/>
      <c r="O14" s="175">
        <f>SUM(O10:O13)</f>
        <v>5048445348.29</v>
      </c>
    </row>
    <row r="15" spans="1:15" ht="26.25" customHeight="1" thickTop="1">
      <c r="A15" s="32" t="s">
        <v>167</v>
      </c>
      <c r="B15" s="56"/>
      <c r="C15" s="54">
        <v>494034300</v>
      </c>
      <c r="D15" s="54"/>
      <c r="E15" s="54">
        <v>1041357580</v>
      </c>
      <c r="F15" s="54"/>
      <c r="G15" s="54">
        <v>870513583.56</v>
      </c>
      <c r="H15" s="55"/>
      <c r="I15" s="54">
        <v>80000000</v>
      </c>
      <c r="J15" s="55"/>
      <c r="K15" s="54">
        <v>280000000</v>
      </c>
      <c r="L15" s="55"/>
      <c r="M15" s="122">
        <v>2428344879.5</v>
      </c>
      <c r="N15" s="55"/>
      <c r="O15" s="122">
        <f>SUM(C15:M15)</f>
        <v>5194250343.059999</v>
      </c>
    </row>
    <row r="16" spans="1:15" ht="26.25" customHeight="1">
      <c r="A16" s="32" t="s">
        <v>111</v>
      </c>
      <c r="C16" s="121"/>
      <c r="D16" s="121"/>
      <c r="E16" s="121"/>
      <c r="F16" s="121"/>
      <c r="G16" s="166">
        <v>222045384.14</v>
      </c>
      <c r="H16" s="121"/>
      <c r="I16" s="121"/>
      <c r="J16" s="121"/>
      <c r="K16" s="121"/>
      <c r="L16" s="121"/>
      <c r="M16" s="122"/>
      <c r="N16" s="121"/>
      <c r="O16" s="122">
        <f>SUM(C16:M16)</f>
        <v>222045384.14</v>
      </c>
    </row>
    <row r="17" spans="1:15" ht="26.25" customHeight="1">
      <c r="A17" s="32" t="s">
        <v>181</v>
      </c>
      <c r="B17" s="80">
        <v>18.1</v>
      </c>
      <c r="C17" s="121"/>
      <c r="D17" s="121"/>
      <c r="E17" s="121"/>
      <c r="F17" s="121"/>
      <c r="G17" s="122"/>
      <c r="H17" s="121"/>
      <c r="I17" s="121"/>
      <c r="J17" s="121"/>
      <c r="K17" s="121"/>
      <c r="L17" s="121"/>
      <c r="M17" s="122">
        <v>-98806860</v>
      </c>
      <c r="N17" s="121"/>
      <c r="O17" s="122">
        <f>SUM(C17:M17)</f>
        <v>-98806860</v>
      </c>
    </row>
    <row r="18" spans="1:15" ht="26.25" customHeight="1">
      <c r="A18" s="32" t="s">
        <v>155</v>
      </c>
      <c r="M18" s="122">
        <f>'PL 9M'!G40</f>
        <v>461374338.20000017</v>
      </c>
      <c r="O18" s="122">
        <f>SUM(C18:M18)</f>
        <v>461374338.20000017</v>
      </c>
    </row>
    <row r="19" spans="1:15" ht="26.25" customHeight="1" thickBot="1">
      <c r="A19" s="32" t="s">
        <v>217</v>
      </c>
      <c r="C19" s="51">
        <f>SUM(C15:C18)</f>
        <v>494034300</v>
      </c>
      <c r="D19" s="27">
        <f>SUM(D18:D18)</f>
        <v>0</v>
      </c>
      <c r="E19" s="51">
        <f>SUM(E15:E18)</f>
        <v>1041357580</v>
      </c>
      <c r="G19" s="51">
        <f>SUM(G15:G18)</f>
        <v>1092558967.6999998</v>
      </c>
      <c r="I19" s="51">
        <f>SUM(I15:I18)</f>
        <v>80000000</v>
      </c>
      <c r="K19" s="51">
        <f>SUM(K15:K18)</f>
        <v>280000000</v>
      </c>
      <c r="M19" s="175">
        <f>SUM(M15:M18)</f>
        <v>2790912357.7000003</v>
      </c>
      <c r="O19" s="175">
        <f>SUM(O15:O18)</f>
        <v>5778863205.4</v>
      </c>
    </row>
    <row r="20" ht="26.25" customHeight="1" thickTop="1"/>
    <row r="21" ht="26.25" customHeight="1">
      <c r="A21" s="32" t="s">
        <v>33</v>
      </c>
    </row>
    <row r="22" ht="24" customHeight="1">
      <c r="A22" s="6"/>
    </row>
  </sheetData>
  <sheetProtection/>
  <mergeCells count="1">
    <mergeCell ref="C6:N6"/>
  </mergeCells>
  <printOptions horizontalCentered="1"/>
  <pageMargins left="0.2755905511811024" right="0.2755905511811024" top="0.51" bottom="0.4330708661417323" header="0.2" footer="0.2755905511811024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90" zoomScaleNormal="90" zoomScalePageLayoutView="0" workbookViewId="0" topLeftCell="A56">
      <selection activeCell="A42" sqref="A42"/>
    </sheetView>
  </sheetViews>
  <sheetFormatPr defaultColWidth="9.140625" defaultRowHeight="22.5" customHeight="1"/>
  <cols>
    <col min="1" max="1" width="52.00390625" style="67" customWidth="1"/>
    <col min="2" max="2" width="16.421875" style="91" customWidth="1"/>
    <col min="3" max="3" width="0.5625" style="91" customWidth="1"/>
    <col min="4" max="4" width="16.421875" style="91" customWidth="1"/>
    <col min="5" max="5" width="0.71875" style="91" customWidth="1"/>
    <col min="6" max="6" width="15.7109375" style="91" bestFit="1" customWidth="1"/>
    <col min="7" max="7" width="1.1484375" style="91" customWidth="1"/>
    <col min="8" max="8" width="16.421875" style="91" customWidth="1"/>
    <col min="9" max="9" width="0.85546875" style="67" customWidth="1"/>
    <col min="10" max="16" width="9.140625" style="67" customWidth="1"/>
    <col min="17" max="17" width="15.00390625" style="67" bestFit="1" customWidth="1"/>
    <col min="18" max="16384" width="9.140625" style="67" customWidth="1"/>
  </cols>
  <sheetData>
    <row r="1" spans="1:18" ht="22.5" customHeight="1">
      <c r="A1" s="88" t="s">
        <v>0</v>
      </c>
      <c r="B1" s="89"/>
      <c r="C1" s="89"/>
      <c r="D1" s="89"/>
      <c r="E1" s="89"/>
      <c r="F1" s="89"/>
      <c r="G1" s="89"/>
      <c r="H1" s="89"/>
      <c r="K1" s="65"/>
      <c r="L1" s="65"/>
      <c r="M1" s="65"/>
      <c r="N1" s="65"/>
      <c r="O1" s="65"/>
      <c r="P1" s="65"/>
      <c r="Q1" s="65"/>
      <c r="R1" s="65"/>
    </row>
    <row r="2" spans="1:18" ht="22.5" customHeight="1">
      <c r="A2" s="88" t="s">
        <v>69</v>
      </c>
      <c r="B2" s="89"/>
      <c r="C2" s="89"/>
      <c r="D2" s="89"/>
      <c r="E2" s="89"/>
      <c r="F2" s="89"/>
      <c r="G2" s="89"/>
      <c r="H2" s="89"/>
      <c r="K2" s="65"/>
      <c r="L2" s="65"/>
      <c r="M2" s="65"/>
      <c r="N2" s="65"/>
      <c r="O2" s="65"/>
      <c r="P2" s="65"/>
      <c r="Q2" s="65"/>
      <c r="R2" s="65"/>
    </row>
    <row r="3" spans="1:18" ht="22.5" customHeight="1">
      <c r="A3" s="88" t="s">
        <v>214</v>
      </c>
      <c r="B3" s="89"/>
      <c r="C3" s="89"/>
      <c r="D3" s="89"/>
      <c r="E3" s="89"/>
      <c r="F3" s="89"/>
      <c r="G3" s="89"/>
      <c r="H3" s="89"/>
      <c r="I3" s="72"/>
      <c r="K3" s="65"/>
      <c r="L3" s="65"/>
      <c r="M3" s="65"/>
      <c r="N3" s="65"/>
      <c r="O3" s="65"/>
      <c r="P3" s="65"/>
      <c r="Q3" s="65"/>
      <c r="R3" s="65"/>
    </row>
    <row r="4" spans="1:18" ht="22.5" customHeight="1">
      <c r="A4" s="88" t="s">
        <v>157</v>
      </c>
      <c r="B4" s="89"/>
      <c r="C4" s="89"/>
      <c r="D4" s="89"/>
      <c r="E4" s="89"/>
      <c r="F4" s="89"/>
      <c r="G4" s="89"/>
      <c r="H4" s="89"/>
      <c r="I4" s="72"/>
      <c r="K4" s="65"/>
      <c r="L4" s="65"/>
      <c r="M4" s="65"/>
      <c r="N4" s="65"/>
      <c r="O4" s="65"/>
      <c r="P4" s="65"/>
      <c r="Q4" s="65"/>
      <c r="R4" s="65"/>
    </row>
    <row r="5" spans="1:18" ht="22.5" customHeight="1">
      <c r="A5" s="60"/>
      <c r="B5" s="90"/>
      <c r="C5" s="90"/>
      <c r="D5" s="90"/>
      <c r="E5" s="90"/>
      <c r="F5" s="90"/>
      <c r="G5" s="90"/>
      <c r="H5" s="90"/>
      <c r="K5" s="65"/>
      <c r="L5" s="65"/>
      <c r="M5" s="65"/>
      <c r="N5" s="65"/>
      <c r="O5" s="65"/>
      <c r="P5" s="65"/>
      <c r="Q5" s="65"/>
      <c r="R5" s="65"/>
    </row>
    <row r="6" spans="1:18" ht="22.5" customHeight="1">
      <c r="A6" s="60"/>
      <c r="E6" s="90"/>
      <c r="F6" s="90"/>
      <c r="G6" s="90"/>
      <c r="H6" s="92" t="s">
        <v>1</v>
      </c>
      <c r="K6" s="65"/>
      <c r="L6" s="65"/>
      <c r="M6" s="65"/>
      <c r="N6" s="65"/>
      <c r="O6" s="65"/>
      <c r="P6" s="65"/>
      <c r="Q6" s="65"/>
      <c r="R6" s="65"/>
    </row>
    <row r="7" spans="1:18" ht="22.5" customHeight="1">
      <c r="A7" s="60"/>
      <c r="B7" s="183" t="s">
        <v>205</v>
      </c>
      <c r="C7" s="183"/>
      <c r="D7" s="183"/>
      <c r="E7" s="90"/>
      <c r="F7" s="183" t="s">
        <v>204</v>
      </c>
      <c r="G7" s="183"/>
      <c r="H7" s="183"/>
      <c r="K7" s="65"/>
      <c r="L7" s="65"/>
      <c r="M7" s="65"/>
      <c r="N7" s="65"/>
      <c r="O7" s="65"/>
      <c r="P7" s="65"/>
      <c r="Q7" s="65"/>
      <c r="R7" s="65"/>
    </row>
    <row r="8" spans="1:18" ht="22.5" customHeight="1">
      <c r="A8" s="61"/>
      <c r="B8" s="182" t="s">
        <v>2</v>
      </c>
      <c r="C8" s="182"/>
      <c r="D8" s="182"/>
      <c r="E8" s="93"/>
      <c r="F8" s="182" t="s">
        <v>3</v>
      </c>
      <c r="G8" s="182"/>
      <c r="H8" s="182"/>
      <c r="I8" s="13"/>
      <c r="K8" s="65"/>
      <c r="L8" s="65"/>
      <c r="M8" s="65"/>
      <c r="N8" s="65"/>
      <c r="O8" s="65"/>
      <c r="P8" s="65"/>
      <c r="Q8" s="65"/>
      <c r="R8" s="65"/>
    </row>
    <row r="9" spans="1:18" ht="22.5" customHeight="1">
      <c r="A9" s="62"/>
      <c r="B9" s="94" t="s">
        <v>166</v>
      </c>
      <c r="C9" s="95"/>
      <c r="D9" s="94" t="s">
        <v>129</v>
      </c>
      <c r="F9" s="94" t="s">
        <v>166</v>
      </c>
      <c r="G9" s="95"/>
      <c r="H9" s="94" t="s">
        <v>129</v>
      </c>
      <c r="K9" s="65"/>
      <c r="L9" s="65"/>
      <c r="M9" s="65"/>
      <c r="N9" s="65"/>
      <c r="O9" s="65"/>
      <c r="P9" s="65"/>
      <c r="Q9" s="65"/>
      <c r="R9" s="65"/>
    </row>
    <row r="10" spans="1:18" ht="22.5" customHeight="1">
      <c r="A10" s="24" t="s">
        <v>70</v>
      </c>
      <c r="H10" s="96"/>
      <c r="K10" s="65"/>
      <c r="L10" s="65"/>
      <c r="M10" s="65"/>
      <c r="N10" s="65"/>
      <c r="O10" s="65"/>
      <c r="P10" s="65"/>
      <c r="Q10" s="65"/>
      <c r="R10" s="65"/>
    </row>
    <row r="11" spans="1:18" ht="22.5" customHeight="1">
      <c r="A11" s="24" t="s">
        <v>120</v>
      </c>
      <c r="B11" s="97">
        <f>'PL 9M'!C40</f>
        <v>754188265.1200005</v>
      </c>
      <c r="C11" s="97"/>
      <c r="D11" s="97">
        <f>'PL 9M'!E40</f>
        <v>775280085.91</v>
      </c>
      <c r="E11" s="98"/>
      <c r="F11" s="97">
        <f>'PL 9M'!G40</f>
        <v>461374338.20000017</v>
      </c>
      <c r="G11" s="97"/>
      <c r="H11" s="97">
        <f>'PL 9M'!I40</f>
        <v>455209627.31000006</v>
      </c>
      <c r="K11" s="65"/>
      <c r="L11" s="65"/>
      <c r="M11" s="65"/>
      <c r="N11" s="65"/>
      <c r="O11" s="65"/>
      <c r="P11" s="65"/>
      <c r="Q11" s="65"/>
      <c r="R11" s="65"/>
    </row>
    <row r="12" spans="1:18" ht="22.5" customHeight="1">
      <c r="A12" s="24" t="s">
        <v>154</v>
      </c>
      <c r="B12" s="97"/>
      <c r="C12" s="97"/>
      <c r="D12" s="97"/>
      <c r="E12" s="98"/>
      <c r="F12" s="97"/>
      <c r="G12" s="97"/>
      <c r="H12" s="97"/>
      <c r="K12" s="65"/>
      <c r="L12" s="65"/>
      <c r="M12" s="65"/>
      <c r="N12" s="65"/>
      <c r="O12" s="65"/>
      <c r="P12" s="65"/>
      <c r="Q12" s="65"/>
      <c r="R12" s="65"/>
    </row>
    <row r="13" spans="1:18" ht="22.5" customHeight="1">
      <c r="A13" s="24" t="s">
        <v>153</v>
      </c>
      <c r="B13" s="98"/>
      <c r="C13" s="98"/>
      <c r="D13" s="98"/>
      <c r="E13" s="98"/>
      <c r="F13" s="98"/>
      <c r="G13" s="98"/>
      <c r="H13" s="98"/>
      <c r="K13" s="65"/>
      <c r="L13" s="65"/>
      <c r="M13" s="65"/>
      <c r="N13" s="65"/>
      <c r="O13" s="65"/>
      <c r="P13" s="65"/>
      <c r="Q13" s="65"/>
      <c r="R13" s="65"/>
    </row>
    <row r="14" spans="1:18" ht="22.5" customHeight="1">
      <c r="A14" s="24" t="s">
        <v>128</v>
      </c>
      <c r="B14" s="168">
        <v>67021495.83</v>
      </c>
      <c r="C14" s="97"/>
      <c r="D14" s="99">
        <v>65614786.24</v>
      </c>
      <c r="E14" s="98"/>
      <c r="F14" s="168">
        <v>67021495.83</v>
      </c>
      <c r="G14" s="97"/>
      <c r="H14" s="99">
        <v>65614786.24</v>
      </c>
      <c r="K14" s="86"/>
      <c r="L14" s="65"/>
      <c r="M14" s="65"/>
      <c r="N14" s="65"/>
      <c r="O14" s="65"/>
      <c r="P14" s="65"/>
      <c r="Q14" s="65"/>
      <c r="R14" s="65"/>
    </row>
    <row r="15" spans="1:18" ht="22.5" customHeight="1">
      <c r="A15" s="23" t="s">
        <v>146</v>
      </c>
      <c r="B15" s="168">
        <f>-1727451.77+6667479.95</f>
        <v>4940028.18</v>
      </c>
      <c r="C15" s="97"/>
      <c r="D15" s="99">
        <v>25703694.16</v>
      </c>
      <c r="E15" s="98"/>
      <c r="F15" s="168">
        <f>-1727451.77+6667479.95</f>
        <v>4940028.18</v>
      </c>
      <c r="G15" s="97"/>
      <c r="H15" s="99">
        <v>25703694.16</v>
      </c>
      <c r="K15" s="86"/>
      <c r="L15" s="65"/>
      <c r="M15" s="65"/>
      <c r="N15" s="65"/>
      <c r="O15" s="65"/>
      <c r="P15" s="65"/>
      <c r="Q15" s="65"/>
      <c r="R15" s="65"/>
    </row>
    <row r="16" spans="1:18" ht="22.5" customHeight="1">
      <c r="A16" s="2" t="s">
        <v>147</v>
      </c>
      <c r="B16" s="168">
        <v>16569788.87</v>
      </c>
      <c r="C16" s="97"/>
      <c r="D16" s="97">
        <v>33591894.41</v>
      </c>
      <c r="E16" s="98"/>
      <c r="F16" s="168">
        <v>16569788.87</v>
      </c>
      <c r="G16" s="97"/>
      <c r="H16" s="99">
        <v>33591894.41</v>
      </c>
      <c r="K16" s="86"/>
      <c r="L16" s="65"/>
      <c r="M16" s="65"/>
      <c r="N16" s="65"/>
      <c r="O16" s="65"/>
      <c r="P16" s="65"/>
      <c r="Q16" s="65"/>
      <c r="R16" s="65"/>
    </row>
    <row r="17" spans="1:18" ht="22.5" customHeight="1">
      <c r="A17" s="23" t="s">
        <v>121</v>
      </c>
      <c r="B17" s="168">
        <f>-671765376.08+-9460424.98</f>
        <v>-681225801.0600001</v>
      </c>
      <c r="C17" s="99"/>
      <c r="D17" s="100">
        <v>-654480814.34</v>
      </c>
      <c r="E17" s="98"/>
      <c r="F17" s="168">
        <v>0</v>
      </c>
      <c r="G17" s="98"/>
      <c r="H17" s="99">
        <v>0</v>
      </c>
      <c r="K17" s="86"/>
      <c r="L17" s="65"/>
      <c r="M17" s="65"/>
      <c r="N17" s="65"/>
      <c r="O17" s="65"/>
      <c r="P17" s="65"/>
      <c r="Q17" s="65"/>
      <c r="R17" s="65"/>
    </row>
    <row r="18" spans="1:18" ht="22.5" customHeight="1">
      <c r="A18" s="23" t="s">
        <v>122</v>
      </c>
      <c r="B18" s="168">
        <v>6180269.59</v>
      </c>
      <c r="C18" s="99"/>
      <c r="D18" s="97">
        <v>7671139.76</v>
      </c>
      <c r="E18" s="98"/>
      <c r="F18" s="168">
        <v>0</v>
      </c>
      <c r="G18" s="98"/>
      <c r="H18" s="99">
        <v>0</v>
      </c>
      <c r="K18" s="86"/>
      <c r="L18" s="65"/>
      <c r="M18" s="65"/>
      <c r="N18" s="65"/>
      <c r="O18" s="65"/>
      <c r="P18" s="65"/>
      <c r="Q18" s="65"/>
      <c r="R18" s="65"/>
    </row>
    <row r="19" spans="1:18" ht="22.5" customHeight="1">
      <c r="A19" s="23" t="s">
        <v>123</v>
      </c>
      <c r="B19" s="168">
        <v>382231604.55</v>
      </c>
      <c r="C19" s="97"/>
      <c r="D19" s="100">
        <v>326739215.98</v>
      </c>
      <c r="E19" s="98"/>
      <c r="F19" s="168">
        <v>0</v>
      </c>
      <c r="G19" s="97"/>
      <c r="H19" s="97">
        <v>0</v>
      </c>
      <c r="K19" s="86"/>
      <c r="L19" s="65"/>
      <c r="M19" s="65"/>
      <c r="N19" s="65"/>
      <c r="O19" s="65"/>
      <c r="P19" s="65"/>
      <c r="Q19" s="11"/>
      <c r="R19" s="65"/>
    </row>
    <row r="20" spans="1:18" ht="22.5" customHeight="1">
      <c r="A20" s="24" t="s">
        <v>202</v>
      </c>
      <c r="B20" s="168">
        <v>22039510.13</v>
      </c>
      <c r="C20" s="97"/>
      <c r="D20" s="100">
        <v>56158764.06</v>
      </c>
      <c r="E20" s="98"/>
      <c r="F20" s="168">
        <v>22039510.13</v>
      </c>
      <c r="G20" s="97"/>
      <c r="H20" s="97">
        <v>56158764.06</v>
      </c>
      <c r="K20" s="86"/>
      <c r="L20" s="65"/>
      <c r="M20" s="65"/>
      <c r="N20" s="65"/>
      <c r="O20" s="65"/>
      <c r="P20" s="65"/>
      <c r="Q20" s="11"/>
      <c r="R20" s="65"/>
    </row>
    <row r="21" spans="1:18" ht="22.5" customHeight="1">
      <c r="A21" s="23" t="s">
        <v>124</v>
      </c>
      <c r="B21" s="168">
        <v>-280372.83</v>
      </c>
      <c r="C21" s="101"/>
      <c r="D21" s="100">
        <v>-205593.88</v>
      </c>
      <c r="E21" s="98"/>
      <c r="F21" s="168">
        <v>-280372.83</v>
      </c>
      <c r="G21" s="101"/>
      <c r="H21" s="100">
        <v>-205593.88</v>
      </c>
      <c r="K21" s="86"/>
      <c r="L21" s="65"/>
      <c r="M21" s="65"/>
      <c r="N21" s="65"/>
      <c r="O21" s="65"/>
      <c r="P21" s="65"/>
      <c r="Q21" s="11"/>
      <c r="R21" s="65"/>
    </row>
    <row r="22" spans="1:18" ht="22.5" customHeight="1">
      <c r="A22" s="87" t="s">
        <v>201</v>
      </c>
      <c r="B22" s="169">
        <v>-27869</v>
      </c>
      <c r="C22" s="97"/>
      <c r="D22" s="119">
        <v>-10522118.81</v>
      </c>
      <c r="F22" s="169">
        <v>-27869</v>
      </c>
      <c r="G22" s="97"/>
      <c r="H22" s="119">
        <v>-10522118.81</v>
      </c>
      <c r="K22" s="65"/>
      <c r="L22" s="65"/>
      <c r="M22" s="65"/>
      <c r="N22" s="65"/>
      <c r="O22" s="65"/>
      <c r="P22" s="65"/>
      <c r="Q22" s="64"/>
      <c r="R22" s="65"/>
    </row>
    <row r="23" spans="1:18" ht="22.5" customHeight="1">
      <c r="A23" s="24" t="s">
        <v>71</v>
      </c>
      <c r="B23" s="98"/>
      <c r="C23" s="98"/>
      <c r="D23" s="98"/>
      <c r="F23" s="98"/>
      <c r="H23" s="98"/>
      <c r="K23" s="65"/>
      <c r="L23" s="65"/>
      <c r="M23" s="65"/>
      <c r="N23" s="65"/>
      <c r="O23" s="65"/>
      <c r="P23" s="65"/>
      <c r="Q23" s="65"/>
      <c r="R23" s="65"/>
    </row>
    <row r="24" spans="1:18" ht="22.5" customHeight="1">
      <c r="A24" s="24" t="s">
        <v>72</v>
      </c>
      <c r="B24" s="102">
        <f>SUM(B11:B23)</f>
        <v>571636919.3800004</v>
      </c>
      <c r="C24" s="102"/>
      <c r="D24" s="102">
        <f>SUM(D11:D23)</f>
        <v>625551053.4899999</v>
      </c>
      <c r="F24" s="102">
        <f>SUM(F11:F23)</f>
        <v>571636919.3800001</v>
      </c>
      <c r="H24" s="102">
        <f>SUM(H11:H23)</f>
        <v>625551053.4900001</v>
      </c>
      <c r="K24" s="66"/>
      <c r="L24" s="65"/>
      <c r="M24" s="66"/>
      <c r="N24" s="66"/>
      <c r="O24" s="66"/>
      <c r="P24" s="65"/>
      <c r="Q24" s="65"/>
      <c r="R24" s="65"/>
    </row>
    <row r="25" spans="1:18" ht="22.5" customHeight="1">
      <c r="A25" s="24" t="s">
        <v>73</v>
      </c>
      <c r="B25" s="102"/>
      <c r="C25" s="102"/>
      <c r="D25" s="102"/>
      <c r="F25" s="102"/>
      <c r="H25" s="102"/>
      <c r="K25" s="66"/>
      <c r="L25" s="65"/>
      <c r="M25" s="66"/>
      <c r="N25" s="66"/>
      <c r="O25" s="66"/>
      <c r="P25" s="65"/>
      <c r="Q25" s="65"/>
      <c r="R25" s="65"/>
    </row>
    <row r="26" spans="1:18" ht="22.5" customHeight="1">
      <c r="A26" s="24" t="s">
        <v>200</v>
      </c>
      <c r="B26" s="168">
        <v>-459027.36</v>
      </c>
      <c r="C26" s="97"/>
      <c r="D26" s="100">
        <v>-644892.21</v>
      </c>
      <c r="E26" s="98"/>
      <c r="F26" s="168">
        <v>-459027.36</v>
      </c>
      <c r="G26" s="97"/>
      <c r="H26" s="100">
        <v>-644892.21</v>
      </c>
      <c r="K26" s="65"/>
      <c r="L26" s="65"/>
      <c r="M26" s="65"/>
      <c r="N26" s="65"/>
      <c r="O26" s="65"/>
      <c r="P26" s="65"/>
      <c r="Q26" s="65"/>
      <c r="R26" s="65"/>
    </row>
    <row r="27" spans="1:18" ht="22.5" customHeight="1">
      <c r="A27" s="24" t="s">
        <v>199</v>
      </c>
      <c r="B27" s="168">
        <v>-592514.34</v>
      </c>
      <c r="C27" s="97"/>
      <c r="D27" s="100">
        <v>-37331518.25</v>
      </c>
      <c r="E27" s="98"/>
      <c r="F27" s="168">
        <v>-592514.34</v>
      </c>
      <c r="G27" s="97"/>
      <c r="H27" s="100">
        <v>-37331518.25</v>
      </c>
      <c r="K27" s="65"/>
      <c r="L27" s="65"/>
      <c r="M27" s="65"/>
      <c r="N27" s="65"/>
      <c r="O27" s="65"/>
      <c r="P27" s="65"/>
      <c r="Q27" s="65"/>
      <c r="R27" s="65"/>
    </row>
    <row r="28" spans="1:18" ht="22.5" customHeight="1">
      <c r="A28" s="67" t="s">
        <v>198</v>
      </c>
      <c r="B28" s="168">
        <v>-22177802.17</v>
      </c>
      <c r="C28" s="98"/>
      <c r="D28" s="100">
        <v>27851800.88</v>
      </c>
      <c r="E28" s="98"/>
      <c r="F28" s="168">
        <v>-22177802.17</v>
      </c>
      <c r="G28" s="98"/>
      <c r="H28" s="100">
        <v>27851800.88</v>
      </c>
      <c r="K28" s="65"/>
      <c r="L28" s="65"/>
      <c r="M28" s="65"/>
      <c r="N28" s="65"/>
      <c r="O28" s="65"/>
      <c r="P28" s="65"/>
      <c r="Q28" s="65"/>
      <c r="R28" s="65"/>
    </row>
    <row r="29" spans="1:18" ht="22.5" customHeight="1">
      <c r="A29" s="24" t="s">
        <v>197</v>
      </c>
      <c r="B29" s="168">
        <v>-81396338.4</v>
      </c>
      <c r="C29" s="97"/>
      <c r="D29" s="100">
        <v>-85638067.52</v>
      </c>
      <c r="E29" s="98"/>
      <c r="F29" s="168">
        <v>-81396338.4</v>
      </c>
      <c r="G29" s="97"/>
      <c r="H29" s="100">
        <v>-85638067.52</v>
      </c>
      <c r="K29" s="65"/>
      <c r="L29" s="65"/>
      <c r="M29" s="65"/>
      <c r="N29" s="65"/>
      <c r="O29" s="65"/>
      <c r="P29" s="65"/>
      <c r="Q29" s="65"/>
      <c r="R29" s="65"/>
    </row>
    <row r="30" spans="1:18" ht="22.5" customHeight="1">
      <c r="A30" s="24" t="s">
        <v>196</v>
      </c>
      <c r="B30" s="168">
        <v>-3420395.64</v>
      </c>
      <c r="C30" s="97"/>
      <c r="D30" s="100">
        <v>-16220905.59</v>
      </c>
      <c r="E30" s="98"/>
      <c r="F30" s="168">
        <v>-3420395.64</v>
      </c>
      <c r="G30" s="97"/>
      <c r="H30" s="100">
        <v>-16220905.59</v>
      </c>
      <c r="K30" s="65"/>
      <c r="L30" s="65"/>
      <c r="M30" s="65"/>
      <c r="N30" s="65"/>
      <c r="O30" s="65"/>
      <c r="P30" s="65"/>
      <c r="Q30" s="65"/>
      <c r="R30" s="65"/>
    </row>
    <row r="31" spans="1:18" ht="22.5" customHeight="1">
      <c r="A31" s="24" t="s">
        <v>195</v>
      </c>
      <c r="B31" s="168">
        <f>-3673853.88+1000000</f>
        <v>-2673853.88</v>
      </c>
      <c r="C31" s="97"/>
      <c r="D31" s="100">
        <v>-122863.47</v>
      </c>
      <c r="E31" s="98"/>
      <c r="F31" s="168">
        <f>-3673853.88+1000000</f>
        <v>-2673853.88</v>
      </c>
      <c r="G31" s="97"/>
      <c r="H31" s="100">
        <v>-122863.47</v>
      </c>
      <c r="K31" s="65"/>
      <c r="L31" s="65"/>
      <c r="M31" s="65"/>
      <c r="N31" s="65"/>
      <c r="O31" s="65"/>
      <c r="P31" s="65"/>
      <c r="Q31" s="65"/>
      <c r="R31" s="65"/>
    </row>
    <row r="32" spans="1:18" ht="22.5" customHeight="1">
      <c r="A32" s="24" t="s">
        <v>194</v>
      </c>
      <c r="B32" s="168">
        <v>-2050844.44</v>
      </c>
      <c r="C32" s="103"/>
      <c r="D32" s="100">
        <f>14253823.69</f>
        <v>14253823.69</v>
      </c>
      <c r="E32" s="98"/>
      <c r="F32" s="168">
        <v>-2050844.44</v>
      </c>
      <c r="G32" s="103"/>
      <c r="H32" s="100">
        <f>14253823.69</f>
        <v>14253823.69</v>
      </c>
      <c r="K32" s="65"/>
      <c r="L32" s="65"/>
      <c r="M32" s="65"/>
      <c r="N32" s="65"/>
      <c r="O32" s="65"/>
      <c r="P32" s="65"/>
      <c r="Q32" s="65"/>
      <c r="R32" s="65"/>
    </row>
    <row r="33" spans="1:18" ht="22.5" customHeight="1">
      <c r="A33" s="24" t="s">
        <v>74</v>
      </c>
      <c r="B33" s="100"/>
      <c r="C33" s="97"/>
      <c r="D33" s="100"/>
      <c r="E33" s="98"/>
      <c r="F33" s="168"/>
      <c r="G33" s="98"/>
      <c r="H33" s="100"/>
      <c r="K33" s="65"/>
      <c r="L33" s="65"/>
      <c r="M33" s="65"/>
      <c r="N33" s="65"/>
      <c r="O33" s="65"/>
      <c r="P33" s="65"/>
      <c r="Q33" s="65"/>
      <c r="R33" s="65"/>
    </row>
    <row r="34" spans="1:18" ht="22.5" customHeight="1">
      <c r="A34" s="24" t="s">
        <v>193</v>
      </c>
      <c r="B34" s="168">
        <v>12901387.81</v>
      </c>
      <c r="C34" s="97"/>
      <c r="D34" s="100">
        <v>-9616464.58</v>
      </c>
      <c r="E34" s="98"/>
      <c r="F34" s="168">
        <v>12901387.81</v>
      </c>
      <c r="G34" s="97"/>
      <c r="H34" s="100">
        <v>-9616464.58</v>
      </c>
      <c r="K34" s="65"/>
      <c r="L34" s="65"/>
      <c r="M34" s="65"/>
      <c r="N34" s="65"/>
      <c r="O34" s="65"/>
      <c r="P34" s="65"/>
      <c r="Q34" s="65"/>
      <c r="R34" s="65"/>
    </row>
    <row r="35" spans="1:18" ht="22.5" customHeight="1">
      <c r="A35" s="24" t="s">
        <v>192</v>
      </c>
      <c r="B35" s="168">
        <v>-7634141.83</v>
      </c>
      <c r="C35" s="97"/>
      <c r="D35" s="97">
        <v>22700543.13</v>
      </c>
      <c r="F35" s="168">
        <v>-7634141.83</v>
      </c>
      <c r="G35" s="97"/>
      <c r="H35" s="97">
        <v>22700543.13</v>
      </c>
      <c r="K35" s="65"/>
      <c r="L35" s="65"/>
      <c r="M35" s="65"/>
      <c r="N35" s="65"/>
      <c r="O35" s="65"/>
      <c r="P35" s="65"/>
      <c r="Q35" s="65"/>
      <c r="R35" s="65"/>
    </row>
    <row r="36" spans="1:18" ht="22.5" customHeight="1">
      <c r="A36" s="23" t="s">
        <v>191</v>
      </c>
      <c r="B36" s="109">
        <f>SUM(B24:B35)</f>
        <v>464133389.1300004</v>
      </c>
      <c r="C36" s="97"/>
      <c r="D36" s="109">
        <f>SUM(D24:D35)</f>
        <v>540782509.5699999</v>
      </c>
      <c r="F36" s="109">
        <f>SUM(F24:F35)</f>
        <v>464133389.1300002</v>
      </c>
      <c r="G36" s="97"/>
      <c r="H36" s="109">
        <f>SUM(H24:H35)</f>
        <v>540782509.5700002</v>
      </c>
      <c r="K36" s="65"/>
      <c r="L36" s="65"/>
      <c r="M36" s="65"/>
      <c r="N36" s="65"/>
      <c r="O36" s="65"/>
      <c r="P36" s="65"/>
      <c r="Q36" s="65"/>
      <c r="R36" s="65"/>
    </row>
    <row r="37" spans="1:18" ht="22.5" customHeight="1">
      <c r="A37" s="62" t="s">
        <v>190</v>
      </c>
      <c r="B37" s="170">
        <v>-23432348.02</v>
      </c>
      <c r="C37" s="97"/>
      <c r="D37" s="100">
        <v>-43585743.8</v>
      </c>
      <c r="E37" s="100"/>
      <c r="F37" s="170">
        <v>-23432348.02</v>
      </c>
      <c r="G37" s="100"/>
      <c r="H37" s="100">
        <v>-43585743.8</v>
      </c>
      <c r="K37" s="65"/>
      <c r="L37" s="65"/>
      <c r="M37" s="65"/>
      <c r="N37" s="65"/>
      <c r="O37" s="65"/>
      <c r="P37" s="65"/>
      <c r="Q37" s="65"/>
      <c r="R37" s="65"/>
    </row>
    <row r="38" spans="1:18" ht="22.5" customHeight="1">
      <c r="A38" s="24" t="s">
        <v>189</v>
      </c>
      <c r="B38" s="169">
        <v>-9644847.76</v>
      </c>
      <c r="C38" s="97"/>
      <c r="D38" s="104">
        <v>-11123351.27</v>
      </c>
      <c r="F38" s="169">
        <v>-9644847.76</v>
      </c>
      <c r="G38" s="103"/>
      <c r="H38" s="104">
        <v>-11123351.27</v>
      </c>
      <c r="K38" s="65"/>
      <c r="L38" s="65"/>
      <c r="M38" s="65"/>
      <c r="N38" s="65"/>
      <c r="O38" s="65"/>
      <c r="P38" s="65"/>
      <c r="Q38" s="65"/>
      <c r="R38" s="65"/>
    </row>
    <row r="39" spans="1:18" ht="22.5" customHeight="1">
      <c r="A39" s="24" t="s">
        <v>131</v>
      </c>
      <c r="B39" s="104">
        <f>SUM(B36:B38)</f>
        <v>431056193.35000044</v>
      </c>
      <c r="C39" s="99"/>
      <c r="D39" s="104">
        <f>SUM(D36:D38)</f>
        <v>486073414.49999994</v>
      </c>
      <c r="F39" s="104">
        <f>SUM(F36:F38)</f>
        <v>431056193.3500002</v>
      </c>
      <c r="G39" s="103"/>
      <c r="H39" s="104">
        <f>SUM(H36:H38)</f>
        <v>486073414.5000002</v>
      </c>
      <c r="K39" s="65"/>
      <c r="L39" s="65"/>
      <c r="M39" s="65"/>
      <c r="N39" s="65"/>
      <c r="O39" s="65"/>
      <c r="P39" s="65"/>
      <c r="Q39" s="65"/>
      <c r="R39" s="65"/>
    </row>
    <row r="40" spans="2:18" ht="22.5" customHeight="1">
      <c r="B40" s="97"/>
      <c r="C40" s="99"/>
      <c r="D40" s="97"/>
      <c r="E40" s="99"/>
      <c r="F40" s="97"/>
      <c r="G40" s="99"/>
      <c r="H40" s="97"/>
      <c r="K40" s="65"/>
      <c r="L40" s="65"/>
      <c r="M40" s="65"/>
      <c r="N40" s="65"/>
      <c r="O40" s="65"/>
      <c r="P40" s="65"/>
      <c r="Q40" s="65"/>
      <c r="R40" s="65"/>
    </row>
    <row r="41" spans="1:18" ht="22.5" customHeight="1">
      <c r="A41" s="67" t="s">
        <v>33</v>
      </c>
      <c r="B41" s="99"/>
      <c r="C41" s="99"/>
      <c r="D41" s="99"/>
      <c r="F41" s="99"/>
      <c r="H41" s="99"/>
      <c r="K41" s="65"/>
      <c r="L41" s="65"/>
      <c r="M41" s="65"/>
      <c r="N41" s="65"/>
      <c r="O41" s="65"/>
      <c r="P41" s="65"/>
      <c r="Q41" s="65"/>
      <c r="R41" s="65"/>
    </row>
    <row r="42" spans="1:18" ht="22.5" customHeight="1">
      <c r="A42" s="105" t="s">
        <v>34</v>
      </c>
      <c r="B42" s="106"/>
      <c r="C42" s="106"/>
      <c r="D42" s="106"/>
      <c r="E42" s="106"/>
      <c r="F42" s="106"/>
      <c r="G42" s="106"/>
      <c r="H42" s="106"/>
      <c r="K42" s="65"/>
      <c r="L42" s="65"/>
      <c r="M42" s="65"/>
      <c r="N42" s="65"/>
      <c r="O42" s="65"/>
      <c r="P42" s="65"/>
      <c r="Q42" s="65"/>
      <c r="R42" s="65"/>
    </row>
    <row r="43" spans="1:18" ht="22.5" customHeight="1">
      <c r="A43" s="60"/>
      <c r="B43" s="90"/>
      <c r="C43" s="90"/>
      <c r="D43" s="90"/>
      <c r="F43" s="90"/>
      <c r="H43" s="90"/>
      <c r="K43" s="65"/>
      <c r="L43" s="65"/>
      <c r="M43" s="65"/>
      <c r="N43" s="65"/>
      <c r="O43" s="65"/>
      <c r="P43" s="65"/>
      <c r="Q43" s="65"/>
      <c r="R43" s="65"/>
    </row>
    <row r="44" spans="1:18" ht="22.5" customHeight="1">
      <c r="A44" s="88" t="s">
        <v>0</v>
      </c>
      <c r="B44" s="89"/>
      <c r="C44" s="89"/>
      <c r="D44" s="89"/>
      <c r="E44" s="89"/>
      <c r="F44" s="89"/>
      <c r="G44" s="89"/>
      <c r="H44" s="89"/>
      <c r="K44" s="65"/>
      <c r="L44" s="65"/>
      <c r="M44" s="65"/>
      <c r="N44" s="65"/>
      <c r="O44" s="65"/>
      <c r="P44" s="65"/>
      <c r="Q44" s="65"/>
      <c r="R44" s="65"/>
    </row>
    <row r="45" spans="1:18" ht="22.5" customHeight="1">
      <c r="A45" s="105" t="s">
        <v>75</v>
      </c>
      <c r="B45" s="106"/>
      <c r="C45" s="106"/>
      <c r="D45" s="106"/>
      <c r="E45" s="106"/>
      <c r="F45" s="106"/>
      <c r="G45" s="106"/>
      <c r="H45" s="106"/>
      <c r="K45" s="65"/>
      <c r="L45" s="65"/>
      <c r="M45" s="65"/>
      <c r="N45" s="65"/>
      <c r="O45" s="65"/>
      <c r="P45" s="65"/>
      <c r="Q45" s="65"/>
      <c r="R45" s="65"/>
    </row>
    <row r="46" spans="1:18" ht="22.5" customHeight="1">
      <c r="A46" s="105" t="str">
        <f>A3</f>
        <v>FOR THE NINE MONTHS ENDED SEPTEMBER 30, 2010 AND 2009</v>
      </c>
      <c r="B46" s="106"/>
      <c r="C46" s="106"/>
      <c r="D46" s="106"/>
      <c r="E46" s="106"/>
      <c r="F46" s="106"/>
      <c r="G46" s="106"/>
      <c r="H46" s="106"/>
      <c r="K46" s="65"/>
      <c r="L46" s="65"/>
      <c r="M46" s="65"/>
      <c r="N46" s="65"/>
      <c r="O46" s="65"/>
      <c r="P46" s="65"/>
      <c r="Q46" s="65"/>
      <c r="R46" s="65"/>
    </row>
    <row r="47" spans="1:18" ht="22.5" customHeight="1">
      <c r="A47" s="105" t="s">
        <v>157</v>
      </c>
      <c r="B47" s="106"/>
      <c r="C47" s="106"/>
      <c r="D47" s="106"/>
      <c r="E47" s="106"/>
      <c r="F47" s="106"/>
      <c r="G47" s="106"/>
      <c r="H47" s="106"/>
      <c r="I47" s="72"/>
      <c r="K47" s="65"/>
      <c r="L47" s="65"/>
      <c r="M47" s="65"/>
      <c r="N47" s="65"/>
      <c r="O47" s="65"/>
      <c r="P47" s="65"/>
      <c r="Q47" s="65"/>
      <c r="R47" s="65"/>
    </row>
    <row r="48" spans="1:18" ht="22.5" customHeight="1">
      <c r="A48" s="60"/>
      <c r="B48" s="90"/>
      <c r="C48" s="90"/>
      <c r="D48" s="90"/>
      <c r="E48" s="90"/>
      <c r="F48" s="90"/>
      <c r="G48" s="90"/>
      <c r="H48" s="90"/>
      <c r="K48" s="65"/>
      <c r="L48" s="65"/>
      <c r="M48" s="65"/>
      <c r="N48" s="65"/>
      <c r="O48" s="65"/>
      <c r="P48" s="65"/>
      <c r="Q48" s="65"/>
      <c r="R48" s="65"/>
    </row>
    <row r="49" spans="1:18" ht="22.5" customHeight="1">
      <c r="A49" s="60"/>
      <c r="B49" s="90"/>
      <c r="C49" s="90"/>
      <c r="D49" s="90"/>
      <c r="E49" s="90"/>
      <c r="F49" s="90"/>
      <c r="G49" s="90"/>
      <c r="H49" s="92" t="s">
        <v>1</v>
      </c>
      <c r="K49" s="65"/>
      <c r="L49" s="65"/>
      <c r="M49" s="65"/>
      <c r="N49" s="65"/>
      <c r="O49" s="65"/>
      <c r="P49" s="65"/>
      <c r="Q49" s="65"/>
      <c r="R49" s="65"/>
    </row>
    <row r="50" spans="1:18" ht="22.5" customHeight="1">
      <c r="A50" s="60"/>
      <c r="B50" s="107" t="s">
        <v>205</v>
      </c>
      <c r="C50" s="107"/>
      <c r="D50" s="107"/>
      <c r="E50" s="90"/>
      <c r="F50" s="107" t="s">
        <v>204</v>
      </c>
      <c r="G50" s="107"/>
      <c r="H50" s="107"/>
      <c r="K50" s="65"/>
      <c r="L50" s="65"/>
      <c r="M50" s="65"/>
      <c r="N50" s="65"/>
      <c r="O50" s="65"/>
      <c r="P50" s="65"/>
      <c r="Q50" s="65"/>
      <c r="R50" s="65"/>
    </row>
    <row r="51" spans="1:9" ht="22.5" customHeight="1">
      <c r="A51" s="61"/>
      <c r="B51" s="182" t="s">
        <v>2</v>
      </c>
      <c r="C51" s="182"/>
      <c r="D51" s="182"/>
      <c r="E51" s="93"/>
      <c r="F51" s="182" t="s">
        <v>3</v>
      </c>
      <c r="G51" s="182"/>
      <c r="H51" s="182"/>
      <c r="I51" s="13"/>
    </row>
    <row r="52" spans="1:8" ht="22.5" customHeight="1">
      <c r="A52" s="24"/>
      <c r="B52" s="94" t="s">
        <v>166</v>
      </c>
      <c r="C52" s="95"/>
      <c r="D52" s="94" t="s">
        <v>129</v>
      </c>
      <c r="F52" s="94" t="s">
        <v>166</v>
      </c>
      <c r="G52" s="95"/>
      <c r="H52" s="94" t="s">
        <v>129</v>
      </c>
    </row>
    <row r="53" spans="1:8" ht="22.5" customHeight="1">
      <c r="A53" s="24" t="s">
        <v>76</v>
      </c>
      <c r="B53" s="108"/>
      <c r="D53" s="108"/>
      <c r="F53" s="108"/>
      <c r="H53" s="96"/>
    </row>
    <row r="54" spans="1:8" ht="22.5" customHeight="1">
      <c r="A54" s="24" t="s">
        <v>188</v>
      </c>
      <c r="B54" s="167">
        <v>-4400150</v>
      </c>
      <c r="D54" s="91">
        <v>-18390945</v>
      </c>
      <c r="F54" s="167">
        <v>-4400150</v>
      </c>
      <c r="H54" s="91">
        <v>-18390945</v>
      </c>
    </row>
    <row r="55" spans="1:8" ht="22.5" customHeight="1">
      <c r="A55" s="24" t="s">
        <v>187</v>
      </c>
      <c r="B55" s="168">
        <v>6777869</v>
      </c>
      <c r="D55" s="91">
        <v>13241228.81</v>
      </c>
      <c r="F55" s="168">
        <v>6777869</v>
      </c>
      <c r="H55" s="91">
        <v>13241228.81</v>
      </c>
    </row>
    <row r="56" spans="1:8" ht="22.5" customHeight="1">
      <c r="A56" s="24" t="s">
        <v>186</v>
      </c>
      <c r="B56" s="168">
        <v>-78930855</v>
      </c>
      <c r="D56" s="91">
        <v>-51574320.82</v>
      </c>
      <c r="F56" s="168">
        <v>-78930855</v>
      </c>
      <c r="H56" s="91">
        <v>-51574320.82</v>
      </c>
    </row>
    <row r="57" spans="1:8" ht="22.5" customHeight="1">
      <c r="A57" s="24" t="s">
        <v>185</v>
      </c>
      <c r="B57" s="168">
        <v>280373.83</v>
      </c>
      <c r="D57" s="91">
        <v>386822.43</v>
      </c>
      <c r="F57" s="168">
        <v>280373.83</v>
      </c>
      <c r="H57" s="91">
        <v>386822.43</v>
      </c>
    </row>
    <row r="58" spans="1:8" ht="22.5" customHeight="1">
      <c r="A58" s="24" t="s">
        <v>219</v>
      </c>
      <c r="B58" s="168">
        <v>0</v>
      </c>
      <c r="D58" s="91">
        <v>5962.6</v>
      </c>
      <c r="F58" s="168">
        <v>0</v>
      </c>
      <c r="H58" s="91">
        <v>5962.6</v>
      </c>
    </row>
    <row r="59" spans="1:8" ht="22.5" customHeight="1">
      <c r="A59" s="24" t="s">
        <v>209</v>
      </c>
      <c r="B59" s="168">
        <v>0</v>
      </c>
      <c r="D59" s="91">
        <v>-2578947.5</v>
      </c>
      <c r="F59" s="168">
        <v>0</v>
      </c>
      <c r="H59" s="91">
        <v>-2578947.5</v>
      </c>
    </row>
    <row r="60" spans="1:8" ht="22.5" customHeight="1">
      <c r="A60" s="24" t="s">
        <v>210</v>
      </c>
      <c r="B60" s="171">
        <v>5000000</v>
      </c>
      <c r="D60" s="91">
        <v>0</v>
      </c>
      <c r="F60" s="171">
        <v>5000000</v>
      </c>
      <c r="H60" s="91">
        <v>0</v>
      </c>
    </row>
    <row r="61" spans="1:8" ht="22.5" customHeight="1">
      <c r="A61" s="24" t="s">
        <v>148</v>
      </c>
      <c r="B61" s="109">
        <f>SUM(B54:B60)</f>
        <v>-71272762.17</v>
      </c>
      <c r="C61" s="104">
        <f>SUM(C54:C59)</f>
        <v>0</v>
      </c>
      <c r="D61" s="109">
        <f>SUM(D54:D60)</f>
        <v>-58910199.48</v>
      </c>
      <c r="E61" s="97">
        <f>SUM(E54:E59)</f>
        <v>0</v>
      </c>
      <c r="F61" s="109">
        <f>SUM(F54:F60)</f>
        <v>-71272762.17</v>
      </c>
      <c r="G61" s="97">
        <f>SUM(G54:G59)</f>
        <v>0</v>
      </c>
      <c r="H61" s="109">
        <f>SUM(H54:H60)</f>
        <v>-58910199.48</v>
      </c>
    </row>
    <row r="62" spans="1:8" ht="22.5" customHeight="1">
      <c r="A62" s="24" t="s">
        <v>77</v>
      </c>
      <c r="B62" s="97"/>
      <c r="C62" s="97"/>
      <c r="D62" s="97"/>
      <c r="E62" s="97"/>
      <c r="F62" s="97"/>
      <c r="G62" s="97"/>
      <c r="H62" s="97"/>
    </row>
    <row r="63" spans="1:8" ht="22.5" customHeight="1">
      <c r="A63" s="24" t="s">
        <v>184</v>
      </c>
      <c r="B63" s="97"/>
      <c r="C63" s="97"/>
      <c r="D63" s="97"/>
      <c r="E63" s="97"/>
      <c r="F63" s="97"/>
      <c r="G63" s="97"/>
      <c r="H63" s="97"/>
    </row>
    <row r="64" spans="1:8" ht="22.5" customHeight="1">
      <c r="A64" s="24" t="s">
        <v>78</v>
      </c>
      <c r="B64" s="168">
        <v>21898600.55</v>
      </c>
      <c r="C64" s="110"/>
      <c r="D64" s="91">
        <v>-666473953.21</v>
      </c>
      <c r="F64" s="168">
        <v>21898600.55</v>
      </c>
      <c r="G64" s="110"/>
      <c r="H64" s="91">
        <v>-666473953.21</v>
      </c>
    </row>
    <row r="65" spans="1:8" ht="22.5" customHeight="1">
      <c r="A65" s="24" t="s">
        <v>183</v>
      </c>
      <c r="B65" s="167">
        <v>-98806860</v>
      </c>
      <c r="C65" s="111"/>
      <c r="D65" s="91">
        <v>-98806860</v>
      </c>
      <c r="F65" s="167">
        <v>-98806860</v>
      </c>
      <c r="G65" s="110"/>
      <c r="H65" s="91">
        <v>-98806860</v>
      </c>
    </row>
    <row r="66" spans="1:8" ht="22.5" customHeight="1">
      <c r="A66" s="24" t="s">
        <v>182</v>
      </c>
      <c r="B66" s="171">
        <v>-320000000</v>
      </c>
      <c r="C66" s="111"/>
      <c r="D66" s="91">
        <v>300000000</v>
      </c>
      <c r="E66" s="98"/>
      <c r="F66" s="171">
        <v>-320000000</v>
      </c>
      <c r="G66" s="110"/>
      <c r="H66" s="112">
        <v>300000000</v>
      </c>
    </row>
    <row r="67" spans="1:8" ht="22.5" customHeight="1">
      <c r="A67" s="24" t="s">
        <v>149</v>
      </c>
      <c r="B67" s="113">
        <f>SUM(B64:B66)</f>
        <v>-396908259.45</v>
      </c>
      <c r="C67" s="97"/>
      <c r="D67" s="113">
        <f>SUM(D64:D66)</f>
        <v>-465280813.21000004</v>
      </c>
      <c r="E67" s="97"/>
      <c r="F67" s="113">
        <f>SUM(F64:F66)</f>
        <v>-396908259.45</v>
      </c>
      <c r="G67" s="97"/>
      <c r="H67" s="113">
        <f>SUM(H64:H66)</f>
        <v>-465280813.21000004</v>
      </c>
    </row>
    <row r="68" spans="1:8" ht="22.5" customHeight="1">
      <c r="A68" s="24" t="s">
        <v>150</v>
      </c>
      <c r="B68" s="114">
        <f aca="true" t="shared" si="0" ref="B68:H68">B61+B67+B39</f>
        <v>-37124828.26999956</v>
      </c>
      <c r="C68" s="114">
        <f t="shared" si="0"/>
        <v>0</v>
      </c>
      <c r="D68" s="114">
        <f t="shared" si="0"/>
        <v>-38117598.19000012</v>
      </c>
      <c r="E68" s="114">
        <f t="shared" si="0"/>
        <v>0</v>
      </c>
      <c r="F68" s="114">
        <f t="shared" si="0"/>
        <v>-37124828.2699998</v>
      </c>
      <c r="G68" s="114">
        <f t="shared" si="0"/>
        <v>0</v>
      </c>
      <c r="H68" s="114">
        <f t="shared" si="0"/>
        <v>-38117598.18999988</v>
      </c>
    </row>
    <row r="69" spans="1:8" ht="22.5" customHeight="1">
      <c r="A69" s="24" t="s">
        <v>79</v>
      </c>
      <c r="B69" s="114">
        <v>71374414.37</v>
      </c>
      <c r="C69" s="112"/>
      <c r="D69" s="114">
        <v>97905948.21</v>
      </c>
      <c r="F69" s="114">
        <v>71374414.37</v>
      </c>
      <c r="G69" s="112"/>
      <c r="H69" s="114">
        <v>97905948.21</v>
      </c>
    </row>
    <row r="70" spans="1:8" ht="22.5" customHeight="1" thickBot="1">
      <c r="A70" s="24" t="s">
        <v>80</v>
      </c>
      <c r="B70" s="115">
        <f>SUM(B68:B69)</f>
        <v>34249586.10000044</v>
      </c>
      <c r="C70" s="97"/>
      <c r="D70" s="115">
        <f>SUM(D68:D69)</f>
        <v>59788350.01999988</v>
      </c>
      <c r="E70" s="97"/>
      <c r="F70" s="115">
        <f>SUM(F68:F69)</f>
        <v>34249586.1000002</v>
      </c>
      <c r="G70" s="97"/>
      <c r="H70" s="115">
        <f>SUM(H68:H69)</f>
        <v>59788350.020000115</v>
      </c>
    </row>
    <row r="71" spans="1:8" ht="22.5" customHeight="1" thickTop="1">
      <c r="A71" s="24"/>
      <c r="B71" s="97"/>
      <c r="C71" s="97"/>
      <c r="D71" s="97"/>
      <c r="E71" s="97"/>
      <c r="F71" s="97"/>
      <c r="G71" s="97"/>
      <c r="H71" s="97"/>
    </row>
    <row r="72" spans="1:8" ht="22.5" customHeight="1">
      <c r="A72" s="24"/>
      <c r="B72" s="97"/>
      <c r="C72" s="97"/>
      <c r="D72" s="97"/>
      <c r="E72" s="97"/>
      <c r="F72" s="97"/>
      <c r="G72" s="97"/>
      <c r="H72" s="97"/>
    </row>
    <row r="73" spans="1:8" ht="22.5" customHeight="1">
      <c r="A73" s="62"/>
      <c r="B73" s="116"/>
      <c r="C73" s="97"/>
      <c r="D73" s="116"/>
      <c r="F73" s="116"/>
      <c r="G73" s="97"/>
      <c r="H73" s="116"/>
    </row>
    <row r="74" spans="1:8" ht="22.5" customHeight="1">
      <c r="A74" s="24"/>
      <c r="B74" s="117"/>
      <c r="C74" s="111"/>
      <c r="D74" s="117"/>
      <c r="F74" s="117"/>
      <c r="H74" s="117"/>
    </row>
    <row r="75" spans="1:6" ht="22.5" customHeight="1">
      <c r="A75" s="67" t="s">
        <v>33</v>
      </c>
      <c r="B75" s="98"/>
      <c r="C75" s="98"/>
      <c r="F75" s="98"/>
    </row>
  </sheetData>
  <sheetProtection/>
  <mergeCells count="6">
    <mergeCell ref="B51:D51"/>
    <mergeCell ref="F51:H51"/>
    <mergeCell ref="B7:D7"/>
    <mergeCell ref="F7:H7"/>
    <mergeCell ref="B8:D8"/>
    <mergeCell ref="F8:H8"/>
  </mergeCells>
  <printOptions/>
  <pageMargins left="0.43" right="0.26" top="0.54" bottom="0.38" header="0.31496062992125984" footer="0.2755905511811024"/>
  <pageSetup horizontalDpi="300" verticalDpi="300" orientation="portrait" paperSize="9" scale="8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Khwaonoi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O-O</dc:creator>
  <cp:keywords/>
  <dc:description/>
  <cp:lastModifiedBy>owner</cp:lastModifiedBy>
  <cp:lastPrinted>2010-11-12T06:39:10Z</cp:lastPrinted>
  <dcterms:created xsi:type="dcterms:W3CDTF">2008-05-13T15:14:51Z</dcterms:created>
  <dcterms:modified xsi:type="dcterms:W3CDTF">2010-11-12T06:39:27Z</dcterms:modified>
  <cp:category/>
  <cp:version/>
  <cp:contentType/>
  <cp:contentStatus/>
</cp:coreProperties>
</file>