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45" tabRatio="828" activeTab="5"/>
  </bookViews>
  <sheets>
    <sheet name="Note P1-4" sheetId="1" r:id="rId1"/>
    <sheet name="Note P5-6" sheetId="2" r:id="rId2"/>
    <sheet name="Note P7-8" sheetId="3" r:id="rId3"/>
    <sheet name="P9" sheetId="4" r:id="rId4"/>
    <sheet name="P10" sheetId="5" r:id="rId5"/>
    <sheet name="P11-15" sheetId="6" r:id="rId6"/>
    <sheet name="P16-17 " sheetId="7" r:id="rId7"/>
    <sheet name="P18 (FA)" sheetId="8" r:id="rId8"/>
    <sheet name="P19-20" sheetId="9" r:id="rId9"/>
    <sheet name="P21-26" sheetId="10" r:id="rId10"/>
    <sheet name="P27-32" sheetId="11" r:id="rId11"/>
    <sheet name=" P33" sheetId="12" r:id="rId12"/>
    <sheet name="P34" sheetId="13" r:id="rId13"/>
    <sheet name="P35-36" sheetId="14" r:id="rId14"/>
  </sheets>
  <externalReferences>
    <externalReference r:id="rId17"/>
  </externalReferences>
  <definedNames>
    <definedName name="_GoBack" localSheetId="0">'Note P1-4'!#REF!</definedName>
    <definedName name="_GoBack" localSheetId="1">'Note P5-6'!#REF!</definedName>
    <definedName name="_GoBack" localSheetId="2">'Note P7-8'!#REF!</definedName>
    <definedName name="_xlnm.Print_Area" localSheetId="5">'P11-15'!$A$1:$L$220</definedName>
    <definedName name="_xlnm.Print_Area" localSheetId="8">'P19-20'!$A$1:$I$82</definedName>
    <definedName name="_xlnm.Print_Area" localSheetId="3">'P9'!$A$1:$W$43</definedName>
  </definedNames>
  <calcPr fullCalcOnLoad="1"/>
</workbook>
</file>

<file path=xl/sharedStrings.xml><?xml version="1.0" encoding="utf-8"?>
<sst xmlns="http://schemas.openxmlformats.org/spreadsheetml/2006/main" count="2050" uniqueCount="1070">
  <si>
    <t>แต่ละหน่วยที่ประมาณการไว้ซึ่งคำนวณโดยนักคณิตศาสตร์ประกันภัย    ซึ่งเดิมบริษัทรับรู้ภาระผูกพันเมื่อเกิดรายการ</t>
  </si>
  <si>
    <t xml:space="preserve">     4.2  การเปลี่ยนแปลงนโยบายการบันทึกบัญชีรับรู้รายได้จากการขายอสังหาริมทรัพย์</t>
  </si>
  <si>
    <t>- 20 -</t>
  </si>
  <si>
    <t xml:space="preserve">งบการเงินระหว่างกาลนี้จัดทำขึ้นตาม มาตรฐานการบัญชี   ฉบับที่ 1  (ปรับปรุง 2552)  เรื่อง การนำเสนองบการเงิน </t>
  </si>
  <si>
    <t xml:space="preserve">            3.2.3  มูลค่าคงเหลือของที่ดิน    อาคารและอุปกรณ์ต้องมีการประมาณด้วยจำนวนที่กิจการคาดว่าจะได้รับในปัจจุบัน</t>
  </si>
  <si>
    <t xml:space="preserve">  โดยประมาณของอาคาร  และสิ่งปลูกสร้าง  โดยเปลี่ยนอายุการใช้งานจากเดิม  20  ปี  เป็น 20-34 ปี  ถนนและ</t>
  </si>
  <si>
    <t>บริษัทฯ พิจารณาแล้วเห็นว่าไม่มีผลกระทบอย่างเป็นสาระสำคัญต่อที่ดิน อาคาร และอุปกรณ์ของบริษัทฯ</t>
  </si>
  <si>
    <t xml:space="preserve">  ยกเว้นเรื่องการเปลี่ยนแปลงอายุการใช้งานโดยตั้งแต่วันที่  1  มกราคม  2554  บริษัทฯ ได้เปลี่ยนอายุการใช้งาน</t>
  </si>
  <si>
    <t xml:space="preserve"> กำไรสะสม ณ วันที่ 31 ธันวาคม 2553 ตามที่รายงานไว้ในงวดก่อน </t>
  </si>
  <si>
    <t xml:space="preserve">  ภาระผูกพันของผลประโยชน์พนักงาน-บริษัทร่วม เพิ่มขึ้น</t>
  </si>
  <si>
    <t>งบกำไรขาดทุนเบ็ดเสร็จเฉพาะกิจการ</t>
  </si>
  <si>
    <t>TMO97**</t>
  </si>
  <si>
    <t xml:space="preserve">     ** ตารางมรณะไทยปี 2540</t>
  </si>
  <si>
    <t xml:space="preserve">                            ต่างตอบแทน คู่สัญญาต้องปฏิบัติตามเงื่อนไขของสัญญาตามอัตราที่ตกลงต่อยอดขาย </t>
  </si>
  <si>
    <t xml:space="preserve">      เช่นเดียวกับบริษัท ซึ่งบริษัทไม่สามารถปรับปรุงผลกระทบต่อเงินลงทุนในบริษัทร่วมได้  เนื่องจากบริษัทฯ  ไม่มีอำนาจควบคุมสั่งการ บริษัทร่วมดังกล่าวเพื่อจัดให้มีการสอบทานงบการเงินไตรมาสโดยผู้สอบบัญชี</t>
  </si>
  <si>
    <t xml:space="preserve">               รายได้</t>
  </si>
  <si>
    <t xml:space="preserve">                         ค่าเช่า</t>
  </si>
  <si>
    <t xml:space="preserve">               รวมรายได้</t>
  </si>
  <si>
    <t xml:space="preserve">               รวมค่าใช้จ่ายในการดำเนินงานทางตรง</t>
  </si>
  <si>
    <t xml:space="preserve">                        ค่าเสื่อมราคาสิ่งก่อสร้าง</t>
  </si>
  <si>
    <t xml:space="preserve">                  จากการขายอสังหาริมทรัพย์ </t>
  </si>
  <si>
    <t>สินทรัพย์ / หนี้สิน</t>
  </si>
  <si>
    <t xml:space="preserve">     รายได้รับล่วงหน้า</t>
  </si>
  <si>
    <t xml:space="preserve">     เงินประกัน</t>
  </si>
  <si>
    <t xml:space="preserve">     เงินรับล่วงหน้า</t>
  </si>
  <si>
    <t xml:space="preserve">                        ต้นทุนค่าบริการ</t>
  </si>
  <si>
    <t>- 19 -</t>
  </si>
  <si>
    <t xml:space="preserve">      และ 2553  ที่สำคัญมีดังนี้</t>
  </si>
  <si>
    <t xml:space="preserve">      ราชบุรี</t>
  </si>
  <si>
    <t xml:space="preserve">      ศรีราชา</t>
  </si>
  <si>
    <t xml:space="preserve">      ลพบุรี</t>
  </si>
  <si>
    <t xml:space="preserve">      ชัยนาท</t>
  </si>
  <si>
    <t xml:space="preserve">       แม่สอด</t>
  </si>
  <si>
    <t>- 24 -</t>
  </si>
  <si>
    <t xml:space="preserve"> - 26 -</t>
  </si>
  <si>
    <t>- 29 -</t>
  </si>
  <si>
    <t>11.  ที่ดิน อาคารและอุปกรณ์ - สุทธิ</t>
  </si>
  <si>
    <t>12.  อสังหาริมทรัพย์เพื่อการลงทุน</t>
  </si>
  <si>
    <t>13.  อสังหาริมทรัพย์รอการขาย</t>
  </si>
  <si>
    <t>2.  เกณฑ์การเสนองบการเงินระหว่างกาล</t>
  </si>
  <si>
    <t xml:space="preserve">3.  การเปลี่ยนแปลงนโยบายบัญชี </t>
  </si>
  <si>
    <t xml:space="preserve">         ตั้งแต่วันที่  1  มกราคม  2554  บริษัทฯ ได้ปฏิบัติตามมาตรฐานการบัญชี  ฉบับที่  19   เรื่องผลประโยชน์พนักงานภายใต้</t>
  </si>
  <si>
    <t xml:space="preserve">     บอจ. เจนเนอร์รัลกลาส</t>
  </si>
  <si>
    <t xml:space="preserve">     บอจ. โทเทิลเวย์ อิมเมจ</t>
  </si>
  <si>
    <t xml:space="preserve">     บอจ. นูบูน</t>
  </si>
  <si>
    <t xml:space="preserve">     ต้นทุนค่าบริการ</t>
  </si>
  <si>
    <t xml:space="preserve">     ค่าใช้จ่ายในการบริหาร</t>
  </si>
  <si>
    <t>การปรับปรุงงบการเงิน</t>
  </si>
  <si>
    <t>ภายใต้มาตรฐานการบัญชีฉบับปรับปรุง อสังหาริมทรัพย์เพื่อการลงทุน  หมายถึง  อสังหาริมทรัพย์ที่ถือครอง</t>
  </si>
  <si>
    <t xml:space="preserve">            เพื่อหาประโยชน์จากรายได้ค่าเช่า หรือจากการเพิ่มขึ้นของมูลค่าของสินทรัพย์หรือทั้งสองอย่าง ทั้งนี้ได้เปิดเผย</t>
  </si>
  <si>
    <t xml:space="preserve">     บอจ. แฮร์ เซอร์วิส(ไทย)
 </t>
  </si>
  <si>
    <t xml:space="preserve"> ตามวิธีปฏิบัติในช่วงเปลี่ยนแปลงของมาตรฐานการบัญชี ฉบับที่ 19 ดังที่เปิดเผยในหมายเหตุประกอบงบการเงินข้อ 4</t>
  </si>
  <si>
    <t xml:space="preserve">         บริษัทฯ เลือกที่จะบันทึกภาระหนี้สินที่เพิ่มขึ้นทั้งหมดดังกล่าวเป็นรายการปรับปรุงกำไรสะสม ณ วันที่ 1 มกราคม 2554 </t>
  </si>
  <si>
    <t>ประมาณการหนี้สินตามโครงการผลประโยชน์พนักงาน ยกมา</t>
  </si>
  <si>
    <t>ผลประโยชน์พนักงานจ่าย</t>
  </si>
  <si>
    <t xml:space="preserve">     เงินลงทุนในกิจการที่เกี่ยวข้องกัน</t>
  </si>
  <si>
    <t xml:space="preserve">     เงินลงทุนระยะยาวอื่น</t>
  </si>
  <si>
    <r>
      <rPr>
        <u val="single"/>
        <sz val="15"/>
        <rFont val="Angsana New"/>
        <family val="1"/>
      </rPr>
      <t>บวก</t>
    </r>
    <r>
      <rPr>
        <sz val="15"/>
        <rFont val="Angsana New"/>
        <family val="1"/>
      </rPr>
      <t xml:space="preserve">  ปรับปรุงเนื่องจากการเปลี่ยนแปลงนโยบายบัญชี ตามหมายเหตุข้อ 4.1</t>
    </r>
  </si>
  <si>
    <t>17.  ภาระผูกพันผลประโยชน์พนักงาน</t>
  </si>
  <si>
    <t>17.  ภาระผูกพันผลประโยชน์พนักงาน (ต่อ)</t>
  </si>
  <si>
    <t>31. การอนุมัติงบการเงินระหว่างกาล</t>
  </si>
  <si>
    <t>งบแสดงกำไรขาดทุนเบ็ดเสร็จที่แสดงเงินลงทุนตามวิธีส่วนได้เสีย</t>
  </si>
  <si>
    <t>12.  อสังหาริมทรัพย์เพื่อการลงทุน (ต่อ)</t>
  </si>
  <si>
    <t>อสังหาริมทรัพย์เพื่อการลงทุน - ที่ดินอื่น (สุทธิ)</t>
  </si>
  <si>
    <t>อสังหาริมทรัพย์เพื่อการลงทุน - ให้เช่า  (สุทธิ)</t>
  </si>
  <si>
    <t>รวมอสังหาริมทรัพย์เพื่อการลงทุนทั้งสิ้น</t>
  </si>
  <si>
    <t>และค่าพัฒนาที่ดิน</t>
  </si>
  <si>
    <t xml:space="preserve">     ค่าใช้จ่ายค้างจ่าย</t>
  </si>
  <si>
    <t xml:space="preserve">     ภาระผูกพันผลประโยชน์พนักงาน</t>
  </si>
  <si>
    <t>ณ วันที่ 30 มิถุนายน 2554 (ยังไม่ได้ตรวจสอบ / สอบทานแล้ว)</t>
  </si>
  <si>
    <t>30 มิถุนายน 2554</t>
  </si>
  <si>
    <t xml:space="preserve">           รายได้ค้างรับกิจการที่เกี่ยวข้องกันแยกตามอายุหนี้ที่ค้างชำระ  ณ วันที่ 30 มิถุนายน 2554  และ  ณ วันที่ 31 ธันวาคม 2553 ได้ดังนี้</t>
  </si>
  <si>
    <t>รายได้ค้างรับอื่น แยกตามอายุหนี้ที่ค้างชำระ ณ วันที่ 30 มิถุนายน 2554  และ  ณ วันที่ 31 ธันวาคม 2553 ได้ดังนี้</t>
  </si>
  <si>
    <t xml:space="preserve">               ที่ดิน อาคารและอุปกรณ์ ที่แสดงไว้ในงบการเงิน ณ วันที่ 30 มิถุนายน  2554 และ วันที่ 31 ธันวาคม  2553 ประกอบด้วย</t>
  </si>
  <si>
    <t xml:space="preserve">          ณ วันที่  30 มิถุนายน  2554</t>
  </si>
  <si>
    <t xml:space="preserve">       12.1  อสังหาริมทรัพย์เพื่อการลงทุน - ที่ดินอื่น ที่แสดงไว้ในงบการเงิน ณ วันที่ 30 มิถุนายน 2554 และ วันที่ 31 ธันวาคม 2553 มีรายละเอียดดังนี้</t>
  </si>
  <si>
    <t>ณ วันที่ 30 มิถุนายน 2554</t>
  </si>
  <si>
    <t xml:space="preserve">       12.2  อสังหาริมทรัพย์เพื่อการลงทุน - ให้เช่า ที่แสดงไว้ในงบการเงิน ณ วันที่ 30 มิถุนายน 2554 และ วันที่ 31 ธันวาคม  2553 ประกอบด้วย</t>
  </si>
  <si>
    <t>30 มิถุนายน 2553</t>
  </si>
  <si>
    <t xml:space="preserve">     ณ วันที่ 30 มิถุนายน 2554</t>
  </si>
  <si>
    <t xml:space="preserve">                ณ   วันที่  30 มิถุนายน  2554  และวันที่ 31 ธันวาคม  2553   บริษัทฯ   มีวงเงินเบิกเกินบัญชีกับธนาคาร 10 แห่ง  จำนวนเงิน </t>
  </si>
  <si>
    <t xml:space="preserve">                  ณ วันที่ 30 มิถุนายน 2554 และวันที่ 31 ธันวาคม 2553 บริษัทฯ มีวงเงินกู้ยืมจากธนาคารและสถาบันการเงินในประเทศ 8 แห่ง  </t>
  </si>
  <si>
    <t xml:space="preserve">                 ณ วันที่ 30 มิถุนายน 2554  และวันที่ 31 ธันวาคม 2553  บริษัทฯ  มีเงินสำรองตามกฎหมาย  จำนวน  80  ล้านบาท  ซึ่งเท่ากับ</t>
  </si>
  <si>
    <t xml:space="preserve">              ณ วันที่  30 มิถุนายน  2554  และวันที่ 31 ธันวาคม 2553 บริษัทฯ  ได้จัดสรรกำไรส่วนหนึ่งไว้เป็นเงินสำรองทั่วไป  จำนวน </t>
  </si>
  <si>
    <t>สำหรับงวด 6 เดือน</t>
  </si>
  <si>
    <t xml:space="preserve">                30 มิถุนายน  2554 และวันที่ 31 ธันวาคม 2553  ดังนี้ </t>
  </si>
  <si>
    <t xml:space="preserve">                                       ณ  วันที่  30 มิถุนายน  2554   มีผู้ใช้กระแสไฟฟ้า  จำนวน 56  ราย โดยจำนวน 46  ราย   ให้ธนาคารพาณิชย์เป็น</t>
  </si>
  <si>
    <t>รายการบัญชีกับกิจการที่เกี่ยวข้องกันที่เป็นสาระสำคัญ สิ้นสุดวันที่ 30 มิถุนายน 2554 และวันที่ 31 ธันวาคม 2553   มีดังนี้</t>
  </si>
  <si>
    <t xml:space="preserve">งบแสดงฐานะการเงิน   ณ  วันที่  31  ธันวาคม   2553   และงบกำไรขาดทุนเบ็ดเสร็จสำหรับงวด  6  เดือน  สิ้นสุดวันที่  </t>
  </si>
  <si>
    <t xml:space="preserve">   30 มิถุนายน 2553   ที่นำมาแสดงเปรียบเทียบได้มีการจัดประเภทรายการใหม่ให้สอดคล้องกับงบการเงินสำหรับงวดปัจจุบัน</t>
  </si>
  <si>
    <t>สำหรับงวด 6 เดือน สิ้นสุดวันที่ วันที่ 30 มิถุนายน 2553</t>
  </si>
  <si>
    <t>สำหรับงวด 3 เดือน</t>
  </si>
  <si>
    <t>รายได้จากงานแสดงสินค้า</t>
  </si>
  <si>
    <t xml:space="preserve">    ค่าใช้จ่ายเกี่ยวกับอาคาร </t>
  </si>
  <si>
    <t>สถานที่ และอุปกรณ์</t>
  </si>
  <si>
    <t>ขายอสังหาริมทรัพย์</t>
  </si>
  <si>
    <t>ต้นทุนค่าไฟฟ้า และไอน้ำ</t>
  </si>
  <si>
    <t>ค่าไฟฟ้าโรงกรองน้ำ บ่อบำบัด</t>
  </si>
  <si>
    <t>30 มิถุนายน</t>
  </si>
  <si>
    <t xml:space="preserve">     บอจ. วีน อินเตอร์เนชั่นแนล </t>
  </si>
  <si>
    <t xml:space="preserve">          (เดิมชื่อ วีน)</t>
  </si>
  <si>
    <t xml:space="preserve">     บอจ. ฟูจิกซ์  อินเตอร์เนชั่นแนล</t>
  </si>
  <si>
    <t xml:space="preserve">     บอจ. อาซาฮี คาเซอิ </t>
  </si>
  <si>
    <t xml:space="preserve">          สปันบอนด์ (ประเทศไทย)</t>
  </si>
  <si>
    <t xml:space="preserve">     บอจ. สยามแฟมิลี่มาร์ท</t>
  </si>
  <si>
    <t xml:space="preserve">  ซึ่งมีผลให้งบการเงินสำหรับงวดสิ้นสุดวันที่  30 มิถุนายน 2554  ที่ดิน อาคารและอุปกรณ์ - สุทธิ เพิ่มขึ้นจำนวน </t>
  </si>
  <si>
    <t>งบการเงินที่แสดงเงินลงทุนตามวิธีส่วนได้เสียและงบการเงินเฉพาะกิจการ   สำหรับงวด  6  เดือน  สิ้นสุดวันที่  30  มิถุนายน</t>
  </si>
  <si>
    <t xml:space="preserve">      2.80 - 3.55  ต่อปี  (ณ  วันที่  31 ธันวาคม 2553 อัตราดอกเบี้ยร้อยละ  1.90 - 2.25 ต่อปี)</t>
  </si>
  <si>
    <t>ภาระผูกพันผลประโยชน์พนักงาน ณ วันที่ 30 มิถุนายน  2554</t>
  </si>
  <si>
    <t>สำหรับงวด 6  เดือนสิ้นสุดวันที่ 30 มิถุนายน 2554</t>
  </si>
  <si>
    <t xml:space="preserve">      สำหรับงวด  6  เดือนสิ้นสุด วันที่ 30 มิถุนายน 2554  และ 2553  บริษัทฯ  จ่ายเงินสมทบกองทุนสำรองเลี้ยงชีพจำนวน 3.38</t>
  </si>
  <si>
    <t xml:space="preserve">      ล้านบาท และ 3.40  ล้านบาท  ตามลำดับ</t>
  </si>
  <si>
    <t xml:space="preserve">    ต้นทุนงานแสดงสินค้า</t>
  </si>
  <si>
    <t xml:space="preserve">                           จำกัด (มหาชน)  จำนวนเงิน 1,900,000.00  บาท  และ จำนวน 1,824,000.00 บาท ตามลำดับ</t>
  </si>
  <si>
    <t xml:space="preserve">                           ผู้ค้ำประกันการใช้กระแสไฟฟ้าต่อบริษัทฯ จำนวน 108,281,500.00 บาท จำนวน 6 ราย ได้ค้ำประกันด้วยเงินสด  จำนวน</t>
  </si>
  <si>
    <t>ณ วันที่ 30 มิถุนายน 2554   และวันที่ 31 ธันวาคม 2553  บริษัทฯ มียอดวงเงินค้ำประกันจำนวน 163.60 ล้านบาทโดยมียอด</t>
  </si>
  <si>
    <t xml:space="preserve">          ใช้ไป จำนวน 15.35  ล้านบาท  และ จำนวน  12.03  ล้านบาท  ตามลำดับ</t>
  </si>
  <si>
    <t>ค่าใช้จ่ายในงานแสดงสินค้า</t>
  </si>
  <si>
    <t xml:space="preserve">    ล้านบาท  ตามลำดับ  เป็นต้นทุนที่จ่ายให้บริษัท  สหโคเจน (ชลบุรี)  จำกัด (มหาชน)    ซึ่งเป็นกิจการที่เกี่ยวข้องกัน  และได้ขายให้   </t>
  </si>
  <si>
    <t>สำหรับงวด 6 เดือน สิ้นสุดวันที่ 30 มิถุนายน 2554 และ 2553 ต้นทุนค่าไฟฟ้าและไอน้ำ จำนวน  678.59  ล้านบาท และ 680.67</t>
  </si>
  <si>
    <t>งบการเงินระหว่างกาลนี้ได้รับการอนุมัติให้ออกงบการเงินโดยคณะกรรมการของบริษัทฯ เมื่อวันที่ 9 สิงหาคม 2554</t>
  </si>
  <si>
    <t xml:space="preserve">              งบแสดงฐานะการเงิน ณ วันที่ 30 มิถุนายน 2554</t>
  </si>
  <si>
    <t>สำหรับงวด 6 เดือน สิ้นสุดวันที่ 30 มิถุนายน 2553</t>
  </si>
  <si>
    <t>18. เงินปันผล</t>
  </si>
  <si>
    <t xml:space="preserve">               เรียบร้อยแล้ว เมื่อวันที่  23 พฤษภาคม 2554</t>
  </si>
  <si>
    <t xml:space="preserve">      18.2  ตามมติที่ประชุมสามัญผู้ถือหุ้น  ครั้งที่  39 ประจำปี 2553  เมื่อวันที่ 26 เมษายน 2553  อนุมัติให้จ่ายเงินปันผลจากการดำเนินงาน</t>
  </si>
  <si>
    <t xml:space="preserve">               เรียบร้อยแล้ว เมื่อวันที่  21 พฤษภาคม 2553</t>
  </si>
  <si>
    <t>19. กองทุนสำรองเลี้ยงชีพ</t>
  </si>
  <si>
    <t>20. สำรองตามกฎหมาย</t>
  </si>
  <si>
    <t>21. สำรองทั่วไป</t>
  </si>
  <si>
    <t>22. ค่าใช้จ่ายตามลักษณะ</t>
  </si>
  <si>
    <t>23. การบริหารการจัดการทุน</t>
  </si>
  <si>
    <t xml:space="preserve">24. ค่าตอบแทนกรรมการ </t>
  </si>
  <si>
    <t>25. ค่าตอบแทนผู้บริหาร</t>
  </si>
  <si>
    <t>26. ภาระผูกพันและหนี้สินที่อาจเกิดขึ้นในภายหน้า</t>
  </si>
  <si>
    <t xml:space="preserve">       26.1 บริษัทฯ   มีภาระผูกพันที่แสดงไว้ในงบการเงินที่แสดงเงินลงทุนตามวิธีส่วนได้เสียและงบการเงินเฉพาะกิจการ   ณ   วันที่  </t>
  </si>
  <si>
    <t xml:space="preserve">               26.1.1  บริษัทฯ ขอให้ธนาคารออกหนังสือค้ำประกันการใช้กระแสไฟฟ้ากับการไฟฟ้านครหลวงและการไฟฟ้าส่วนภูมิภาค</t>
  </si>
  <si>
    <t xml:space="preserve">               26.1.2  บริษัทฯ       ทำสัญญาใช้เครื่องหมายการค้ากับบริษัทในต่างประเทศ       สำหรับสินค้าอุปโภคบริโภคซึ่งเป็นสัญญา</t>
  </si>
  <si>
    <t xml:space="preserve">               26.1.3  บริษัทฯ    ได้ทำสัญญาในการซื้อกระแสไฟฟ้าจากบริษัทในเครือแห่งหนึ่งเป็นระยะเวลา   15   ปี    เพื่อจำหน่ายแก่</t>
  </si>
  <si>
    <t xml:space="preserve">       26.2  บริษัทฯ     มีวงเงินค้ำประกันที่ทำกับธนาคาร    สถาบันการเงินและบริษัทต่าง   ๆ   ให้กับกิจการที่เกี่ยวข้องกันที่แสดงไว้ใน</t>
  </si>
  <si>
    <t>26. ภาระผูกพันและหนี้สินที่อาจเกิดขึ้นในภายหน้า (ต่อ)</t>
  </si>
  <si>
    <t>27. รายการบัญชีกับกิจการที่เกี่ยวข้องกัน</t>
  </si>
  <si>
    <t>27. รายการบัญชีกับกิจการที่เกี่ยวข้องกัน (ต่อ)</t>
  </si>
  <si>
    <t>28.  การเสนอข้อมูลทางการเงินจำแนกตามส่วนงาน</t>
  </si>
  <si>
    <t xml:space="preserve">        28.1  ข้อมูลทางการเงินจำแนกตามส่วนงานธุรกิจเงินลงทุนและอื่น ๆ  ธุรกิจเช่าและบริการ  และธุรกิจสวนอุตสาหกรรม ในงบการเงินที่แสดงเงินลงทุนตามวิธีส่วนได้เสีย</t>
  </si>
  <si>
    <t xml:space="preserve">                  สำหรับงวด  6 เดือนสิ้นสุดวันที่ 30 มิถุนายน  2554 และ 2553  ดังนี้</t>
  </si>
  <si>
    <t>28.  การเสนอข้อมูลทางการเงินจำแนกตามส่วนงาน (ต่อ)</t>
  </si>
  <si>
    <t xml:space="preserve">        28.2  ข้อมูลทางการเงินจำแนกตามส่วนงานธุรกิจเงินลงทุนและอื่น ๆ  ธุรกิจเช่าและบริการ  และธุรกิจสวนอุตสาหกรรม ในงบการเงินเฉพาะกิจการ สำหรับงวด 6 เดือน สิ้นสุดวันที่ </t>
  </si>
  <si>
    <t xml:space="preserve">                 30 มิถุนายน 2554 และ 2553  ดังนี้</t>
  </si>
  <si>
    <t>29.  การเปิดเผยข้อมูลเกี่ยวกับเครื่องมือทางการเงิน</t>
  </si>
  <si>
    <t xml:space="preserve">      29.1  นโยบายการบัญชี</t>
  </si>
  <si>
    <t xml:space="preserve">      29.2  การบริหารความเสี่ยง</t>
  </si>
  <si>
    <t xml:space="preserve">      29.3  ความเสี่ยงเกี่ยวกับอัตราดอกเบี้ย</t>
  </si>
  <si>
    <t xml:space="preserve">      29.4  ความเสี่ยงด้านสินเชื่อ</t>
  </si>
  <si>
    <t xml:space="preserve">      29.5  ความเสี่ยงจากอัตราแลกเปลี่ยน</t>
  </si>
  <si>
    <t xml:space="preserve">     29.6  ราคายุติธรรมของเครื่องมือทางการเงิน</t>
  </si>
  <si>
    <t>30.  การจัดประเภทบัญชีใหม่</t>
  </si>
  <si>
    <t>30.  การจัดประเภทบัญชีใหม่ (ต่อ)</t>
  </si>
  <si>
    <t xml:space="preserve">    ต้นทุนค่าไฟฟ้า</t>
  </si>
  <si>
    <t xml:space="preserve">    ค่าใช้จ่ายเกี่ยวกับพนักงาน</t>
  </si>
  <si>
    <t xml:space="preserve">    ค่าเสื่อมราคาและค่าตัดจำหน่าย</t>
  </si>
  <si>
    <t xml:space="preserve">                บริษัทฯ มีเงินกู้ยืมระยะยาวจากธนาคาร  ดังนี้</t>
  </si>
  <si>
    <t>เงินกู้ยืมระยะยาว</t>
  </si>
  <si>
    <t>บริษัท สหพัฒนาอินเตอร์โฮลดิ้ง จำกัด (มหาชน)</t>
  </si>
  <si>
    <t xml:space="preserve">     บอจ. พี.ซี.บี. เซ็นเตอร์ </t>
  </si>
  <si>
    <t>บมจ. ไทยวาโก้</t>
  </si>
  <si>
    <t xml:space="preserve">          มูลค่ายุติธรรมของเงินลงทุนในบริษัทร่วม ประกอบด้วย</t>
  </si>
  <si>
    <t>(ลงชื่อ)………………………………………………………………กรรมการตามอำนาจ</t>
  </si>
  <si>
    <t>ปั่นด้าย, ทอผ้า</t>
  </si>
  <si>
    <t>โปรแกรมคอมพิวเตอร์</t>
  </si>
  <si>
    <t>เครื่องหมายการค้า</t>
  </si>
  <si>
    <t>ราคาทุน</t>
  </si>
  <si>
    <t xml:space="preserve">          ซื้อ</t>
  </si>
  <si>
    <t>ค่าใช้จ่ายตัดจ่ายสะสม</t>
  </si>
  <si>
    <t xml:space="preserve">          ตัดจ่าย</t>
  </si>
  <si>
    <t>ราคาตามบัญชี</t>
  </si>
  <si>
    <t xml:space="preserve">              คาดว่าจะได้รับความเสียหายอย่างเป็นสาระสำคัญจากการติดตามและเรียกเก็บหนี้</t>
  </si>
  <si>
    <t xml:space="preserve">              ความเสี่ยงอยู่ในระดับต่ำจนไม่มีนัยสำคัญ</t>
  </si>
  <si>
    <t xml:space="preserve"> งบการเงินที่แสดงเงินลงทุนตามวิธีส่วนได้เสีย  และงบการเงินเฉพาะกิจการ</t>
  </si>
  <si>
    <t xml:space="preserve">               บริษัทฯ ไม่มีนโยบายในการประกอบธุรกรรมทางตราสารทางการเงิน  เพื่อเก็งกำไรหรือเพื่อค้า</t>
  </si>
  <si>
    <t xml:space="preserve">               รายละเอียดของนโยบายการบัญชีที่สำคัญ       วิธีการใช้ซึ่งรวมถึงเกณฑ์ในการรับรู้และวัดมูลค่าที่เกี่ยวกับสินทรัพย์ </t>
  </si>
  <si>
    <t xml:space="preserve">              บริษัทฯ   มีนโยบายการให้สินเชื่ออย่างระมัดระวัง    ซึ่งลูกหนี้การค้าส่วนใหญ่มีการติดต่อกันมาเป็นเวลานานจึงไม่</t>
  </si>
  <si>
    <t xml:space="preserve">              บริษัทฯ มีความเสี่ยงเกี่ยวกับอัตราแลกเปลี่ยนเงินตราต่างประเทศในธุรกิจทางการค้าจากค่าลิขสิทธิ์รับและค่าลิขสิทธิ์</t>
  </si>
  <si>
    <t>งบการเงินเฉพาะกิจการ</t>
  </si>
  <si>
    <t>และงบการเงินเฉพาะกิจการ</t>
  </si>
  <si>
    <t>หมายเหตุ : ลักษณะความสัมพันธ์</t>
  </si>
  <si>
    <t>บริษัทมีกรรมการร่วมกัน</t>
  </si>
  <si>
    <t>บริษัทค้ำประกัน</t>
  </si>
  <si>
    <t>บริษัทให้กู้ยืม</t>
  </si>
  <si>
    <t>บริษัทมีรายการซื้อขายระหว่างกัน</t>
  </si>
  <si>
    <t>B</t>
  </si>
  <si>
    <t>C</t>
  </si>
  <si>
    <t>D</t>
  </si>
  <si>
    <t>E</t>
  </si>
  <si>
    <t>ปั่นด้าย,ฟอกย้อม</t>
  </si>
  <si>
    <t xml:space="preserve">     บอจ. อินเตอร์เนชั่นแนล</t>
  </si>
  <si>
    <t xml:space="preserve">          เลทเธอร์แฟชั่น</t>
  </si>
  <si>
    <t xml:space="preserve">          แอนด์ ลอจิสติคส์ </t>
  </si>
  <si>
    <t>เงินเบิกเกินบัญชีธนาคาร</t>
  </si>
  <si>
    <t>เงินกู้ยืมจากธนาคาร</t>
  </si>
  <si>
    <t>หัก ส่วนของหนี้สินระยะยาวที่ถึงกำหนดชำระภายใน 1 ปี</t>
  </si>
  <si>
    <t xml:space="preserve">                  </t>
  </si>
  <si>
    <t>2553</t>
  </si>
  <si>
    <t>สวน</t>
  </si>
  <si>
    <t>นิคม</t>
  </si>
  <si>
    <t xml:space="preserve">A, F </t>
  </si>
  <si>
    <t>ป้ายยี่ห้อ</t>
  </si>
  <si>
    <t>A, E ,F</t>
  </si>
  <si>
    <t>บริหารจัดการ</t>
  </si>
  <si>
    <t xml:space="preserve">ลงทุน </t>
  </si>
  <si>
    <t xml:space="preserve">     บวก    กำไร(ขาดทุน)ที่ยังไม่เกิดขึ้นจากการปรับมูลค่ายุติธรรม</t>
  </si>
  <si>
    <t xml:space="preserve">     บมจ. นครหลวงแฟคตอริ่ง </t>
  </si>
  <si>
    <t xml:space="preserve">     บมจ. ศูนย์การแพทย์ไทย</t>
  </si>
  <si>
    <t xml:space="preserve">     บมจ. อิมพีเรียลเทคโนโลยี </t>
  </si>
  <si>
    <t>มีรายละเอียดดังนี้</t>
  </si>
  <si>
    <t xml:space="preserve">          มูลค่ายุติธรรมของเงินลงทุนในบริษัทร่วม     (เฉพาะบริษัทร่วมที่มีตราสารทุนที่มีการซื้อขายในตลาดหลักทรัพย์</t>
  </si>
  <si>
    <t>รายการค่าใช้จ่ายตามลักษณะประกอบด้วยรายการค่าใช้จ่ายที่สำคัญ  ดังต่อไปนี้</t>
  </si>
  <si>
    <t xml:space="preserve">      หัก  ค่าเผื่อผลขาดทุนจากการด้อยค่า</t>
  </si>
  <si>
    <t>การนำเสนองบการเงิน</t>
  </si>
  <si>
    <t>สินค้าคงเหลือ</t>
  </si>
  <si>
    <t>งบกระแสเงินสด</t>
  </si>
  <si>
    <t>เหตุการณ์ภายหลังรอบระยะเวลารายงาน</t>
  </si>
  <si>
    <t>สัญญาเช่า</t>
  </si>
  <si>
    <t>เงินลงทุนในบริษัทร่วม</t>
  </si>
  <si>
    <t>ส่วนได้เสียในการร่วมค้า</t>
  </si>
  <si>
    <t>กำไรต่อหุ้น</t>
  </si>
  <si>
    <t>งบการเงินระหว่างกาล</t>
  </si>
  <si>
    <t>การด้อยค่าของสินทรัพย์</t>
  </si>
  <si>
    <t xml:space="preserve">      ทุกราย  ประกอบด้วย เงินเดือน เงินอุดหนุน  เงินตอบแทนการเกษียณอายุ  และเบี้ยประชุม</t>
  </si>
  <si>
    <t xml:space="preserve">                           ผู้ใช้กระแสไฟฟ้าในโครงการสวนอุตสาหกรรมฯ   ศรีราชา   บริษัทฯ   จะต้องจ่ายชำระค่ากระแสไฟฟ้าตามเงื่อนไข</t>
  </si>
  <si>
    <t xml:space="preserve">                           ที่กำหนดไว้ในสัญญา    โดยผู้ใช้กระแสไฟฟ้าจะต้องค้ำประกันการใช้ไฟฟ้าต่อบริษัทฯ    ตามขนาดของหม้อแปลง</t>
  </si>
  <si>
    <t xml:space="preserve">                           ไฟฟ้าที่ขอใช้โดยคิดในราคา 400.00 บาท  ต่อ 1  KVA  โดย  </t>
  </si>
  <si>
    <t>บริษัทฯ มีรายการบัญชีกับกิจการที่เกี่ยวข้องกัน   กิจการเหล่านี้เกี่ยวข้องกัน  โดยการถือหุ้นร่วมกันหรือการมีผู้ถือหุ้นหรือกรรมการ</t>
  </si>
  <si>
    <t xml:space="preserve">              จ่าย และเงินลงทุนในต่างประเทศ    โดยบริษัทฯ    มิได้ทำสัญญาป้องกันความเสี่ยงไว้เป็นการล่วงหน้า      เนื่องจาก</t>
  </si>
  <si>
    <t xml:space="preserve">              บัญชีของสินทรัพย์และหนี้สินทางการเงินที่แสดงในงบดุลมีมูลค่าใกล้เคียงกับมูลค่ายุติธรรม  นอกจากนี้ผู้บริหารเชื่อว่า</t>
  </si>
  <si>
    <t>สินทรัพย์ไม่มีตัวตน</t>
  </si>
  <si>
    <t>อสังหาริมทรัพย์เพื่อการลงทุน</t>
  </si>
  <si>
    <t>ภาษีเงินได้</t>
  </si>
  <si>
    <t>แห่งประเทศไทย  (SET)  คำนวณจากราคาเสนอซื้อปัจจุบัน  ณ  วันที่ในงบดุล ของตลาดหลักทรัพย์แห่งประเทศไทย)</t>
  </si>
  <si>
    <t xml:space="preserve">     บมจ. ไทยโทเรเท็กซ์ ไทล์มิลส์</t>
  </si>
  <si>
    <t xml:space="preserve">       ชำระคืนเงินต้นงวดแรกภายในวันที่  29 มกราคม 2553  สิ้นสุดสัญญาวันที่  31 มกราคม 2555</t>
  </si>
  <si>
    <t xml:space="preserve">      ดำรงไว้ซึ่งโครงสร้างทุนที่เหมาะสม</t>
  </si>
  <si>
    <t xml:space="preserve">      จำกัด โดยไม่รวมเงินเดือนและผลประโยชน์ที่เกี่ยวข้องที่จ่ายให้กับกรรมการในฐานะผู้บริหาร</t>
  </si>
  <si>
    <t xml:space="preserve">               วัตถุประสงค์ของบริษัทฯ  ในการบริหารทางการเงินคือ   การดำรงไว้ซึ่งความสามารถในการดำเนินงานอย่างต่อเนื่อง  และ</t>
  </si>
  <si>
    <t xml:space="preserve">        ต่างประเทศ บริษัทฯ  จะไม่เรียกเก็บค่าธรรมเนียมค้ำประกัน</t>
  </si>
  <si>
    <t xml:space="preserve">       บางส่วนร่วมกัน  ซึ่งรายการดังกล่าวเป็นรายการที่เกิดขึ้นตามปกติทางการค้าเช่นเดียวกับบริษัทอื่น </t>
  </si>
  <si>
    <t xml:space="preserve">               บริษัทฯ  อาจมีความเสี่ยงที่เกิดจากการเปลี่ยนแปลงของอัตราดอกเบี้ยในตลาด   ซึ่งมีผลกระทบต่อผลการดำเนินงาน</t>
  </si>
  <si>
    <t xml:space="preserve">              เนื่องจากสินทรัพย์ทางการเงินส่วนใหญ่จัดเป็นระยะสั้นและเงินกู้ยืมมีอัตราดอกเบี้ยอยู่ในเกณฑ์เดียวกับตลาด ราคาตาม</t>
  </si>
  <si>
    <t xml:space="preserve">              บริษัทฯ ไม่มีความเสี่ยงจากเครื่องมือทางการเงินที่มีนัยสำคัญ</t>
  </si>
  <si>
    <t xml:space="preserve">     บอจ. เดอะแกรนด์ ยูบี </t>
  </si>
  <si>
    <t xml:space="preserve">    ต้นทุนค่าเช่า</t>
  </si>
  <si>
    <t xml:space="preserve">    ต้นทุนค่าลิขสิทธิ์</t>
  </si>
  <si>
    <t>เงินกู้ยืมระยะยาว - สุทธิ</t>
  </si>
  <si>
    <t>รองเท้าหนัง</t>
  </si>
  <si>
    <t xml:space="preserve">     บอจ. สหรัตนนคร</t>
  </si>
  <si>
    <t xml:space="preserve">     บอจ. ไทยกุลแซ่</t>
  </si>
  <si>
    <t>ชุดชั้นในชาย</t>
  </si>
  <si>
    <t xml:space="preserve">     บอจ. เค.คอมเมอร์เชียล </t>
  </si>
  <si>
    <t xml:space="preserve">          แอนด์ คอนสตรัคชั่น</t>
  </si>
  <si>
    <t xml:space="preserve">     บอจ. ไทยโทมาโด</t>
  </si>
  <si>
    <t>กรอบหน้าต่าง</t>
  </si>
  <si>
    <t xml:space="preserve">     บอจ. ยูนิลิส  </t>
  </si>
  <si>
    <t>เช่าซื้อทรัพย์สิน</t>
  </si>
  <si>
    <t xml:space="preserve">     บอจ. ไทยทาคายา</t>
  </si>
  <si>
    <t xml:space="preserve">     บอจ. ไทยซันวาฟูดส์ </t>
  </si>
  <si>
    <t>บะหมี่</t>
  </si>
  <si>
    <t xml:space="preserve">          อินดัสเตรียล</t>
  </si>
  <si>
    <t>กึ่งสำเร็จรูป</t>
  </si>
  <si>
    <t xml:space="preserve">     บอจ. แดรี่ไทย</t>
  </si>
  <si>
    <t>นม</t>
  </si>
  <si>
    <t xml:space="preserve">     บอจ. ไทยแน็กซิส</t>
  </si>
  <si>
    <t xml:space="preserve">     บอจ. กิ่วไป้ (ประเทศไทย) </t>
  </si>
  <si>
    <t>ซอส</t>
  </si>
  <si>
    <t xml:space="preserve">     บอจ. มอลเทนเอเซีย</t>
  </si>
  <si>
    <t>ชิ้นส่วนรถยนต์</t>
  </si>
  <si>
    <t xml:space="preserve">          โพลิเมอร์โปรดักส์</t>
  </si>
  <si>
    <t>ที่ทำจากยาง</t>
  </si>
  <si>
    <t xml:space="preserve">     บอจ. โรงงานสากลการทอ</t>
  </si>
  <si>
    <t>ทอผ้า</t>
  </si>
  <si>
    <t xml:space="preserve">     บอจ. ร่วมประโยชน์</t>
  </si>
  <si>
    <t xml:space="preserve">     บอจ. ซันไรท์การ์เมนท์         </t>
  </si>
  <si>
    <t>ทอผ้า KNIT</t>
  </si>
  <si>
    <t xml:space="preserve">     บอจ. มอลเทน (ไทยแลนด์)</t>
  </si>
  <si>
    <t>ประเภทบอล</t>
  </si>
  <si>
    <t xml:space="preserve">     บอจ. สัมพันธมิตร</t>
  </si>
  <si>
    <t>สินค้าอุปโภค</t>
  </si>
  <si>
    <t>พื้นรองเท้ายาง</t>
  </si>
  <si>
    <t xml:space="preserve">     บอจ. บุญรวี  </t>
  </si>
  <si>
    <t>บริการ</t>
  </si>
  <si>
    <t xml:space="preserve">     บอจ. สหเซเรน</t>
  </si>
  <si>
    <t>ผ้าหุ้มเบาะรถยนต์</t>
  </si>
  <si>
    <t xml:space="preserve">     บอจ. ฮิไรเซมิสึ </t>
  </si>
  <si>
    <t xml:space="preserve">     บอจ. สหเซวา</t>
  </si>
  <si>
    <t>พลาสติก</t>
  </si>
  <si>
    <t xml:space="preserve">     บอจ. ยู.ซี.ซี.อูเอะชิม่าคอฟฟี่ </t>
  </si>
  <si>
    <t>ผลิตและจำหน่าย</t>
  </si>
  <si>
    <t>กาแฟกระป๋อง</t>
  </si>
  <si>
    <t xml:space="preserve">     บอจ. คอกเซค เคมิคอล</t>
  </si>
  <si>
    <t>ยากันยุง</t>
  </si>
  <si>
    <t xml:space="preserve">     บอจ. เบล เมซอง </t>
  </si>
  <si>
    <t xml:space="preserve">     บอจ. ไทยฟลายอิ้ง </t>
  </si>
  <si>
    <t>ซ่อมและบำรุง</t>
  </si>
  <si>
    <t xml:space="preserve">          เมนเท็นแนนซ์</t>
  </si>
  <si>
    <t>รักษาเครื่องบิน</t>
  </si>
  <si>
    <t xml:space="preserve">     บอจ. เคนมินฟูดส์ </t>
  </si>
  <si>
    <t>เส้นหมี่ขาว</t>
  </si>
  <si>
    <t xml:space="preserve">     บอจ. เอ็ม บี ที เอส โบรกกิ้ง </t>
  </si>
  <si>
    <t>นายหน้า</t>
  </si>
  <si>
    <t xml:space="preserve">          เซอร์วิส</t>
  </si>
  <si>
    <t>มหาวิทยาลัย</t>
  </si>
  <si>
    <t xml:space="preserve">     บอจ. สยามทรี</t>
  </si>
  <si>
    <t>ท่อนไม้</t>
  </si>
  <si>
    <t xml:space="preserve">          ดีเวลลอปเม้นท์</t>
  </si>
  <si>
    <t>ยูคาลิปตัส</t>
  </si>
  <si>
    <t>ธุรกิจสวนอุตสาหกรรม</t>
  </si>
  <si>
    <t>น้ำหอมปรับ</t>
  </si>
  <si>
    <t>อากาศ</t>
  </si>
  <si>
    <t xml:space="preserve">      สุทธิ</t>
  </si>
  <si>
    <t>A, C, E, F</t>
  </si>
  <si>
    <t>F</t>
  </si>
  <si>
    <t>F   ผู้ถือหุ้นหรือกรรมการเป็นญาติสนิทกรรมการ</t>
  </si>
  <si>
    <t>ผู้ถือหุ้นหรือกรรมการเป็นญาติสนิทกรรมการ</t>
  </si>
  <si>
    <t>A,C, E,F</t>
  </si>
  <si>
    <t>A, B, E, F</t>
  </si>
  <si>
    <t>A, E, F</t>
  </si>
  <si>
    <t>A, F</t>
  </si>
  <si>
    <t>A , E, F</t>
  </si>
  <si>
    <t>A, B, F</t>
  </si>
  <si>
    <t>A, B, C, E, F</t>
  </si>
  <si>
    <t>ลิสซิ่ง</t>
  </si>
  <si>
    <t xml:space="preserve">     บอจ. ยูเนี่ยนฟรอสท์</t>
  </si>
  <si>
    <t>อาหารแช่แข็ง</t>
  </si>
  <si>
    <t>โรงพยาบาล</t>
  </si>
  <si>
    <t xml:space="preserve">     บอจ. ราชสีมา ชอปปิ้ง </t>
  </si>
  <si>
    <t>ห้างสรรพ</t>
  </si>
  <si>
    <t xml:space="preserve">          คอมเพล็กซ์</t>
  </si>
  <si>
    <t>สินค้า</t>
  </si>
  <si>
    <t xml:space="preserve">     บอจ. บางกอกคลับ</t>
  </si>
  <si>
    <t>นันทนาการ</t>
  </si>
  <si>
    <t xml:space="preserve">     บอจ. ไทยโอซูก้า </t>
  </si>
  <si>
    <t xml:space="preserve">     บอจ. โนเบิลเพลซ</t>
  </si>
  <si>
    <t xml:space="preserve">     บอจ. ผลิตภัณฑ์</t>
  </si>
  <si>
    <t xml:space="preserve">          สมุนไพรไทย</t>
  </si>
  <si>
    <t>สมุนไพร</t>
  </si>
  <si>
    <t xml:space="preserve">     บอจ. อมตะซิตี้</t>
  </si>
  <si>
    <t>อุตสาหกรรม</t>
  </si>
  <si>
    <t xml:space="preserve">     บอจ. Amata (Vietnam) </t>
  </si>
  <si>
    <t xml:space="preserve">          แมเนจเม้นท์เซอร์วิส</t>
  </si>
  <si>
    <t xml:space="preserve">     บอจ. สมโพธิ์ เจแปน </t>
  </si>
  <si>
    <t xml:space="preserve">          ประกันภัย  (ประเทศไทย)</t>
  </si>
  <si>
    <t xml:space="preserve">     บอจ. ขอนแก่นวิเทศศึกษา</t>
  </si>
  <si>
    <t>โรงเรียน</t>
  </si>
  <si>
    <t xml:space="preserve">     บอจ. โรงพยาบาลอุดร</t>
  </si>
  <si>
    <t xml:space="preserve">          ปัญญาเวช</t>
  </si>
  <si>
    <t xml:space="preserve">     บอจ. เดอะมอลล์ราชสีมา</t>
  </si>
  <si>
    <t xml:space="preserve">     บอจ. วินสโตร์</t>
  </si>
  <si>
    <t>E-COMMERCE</t>
  </si>
  <si>
    <t xml:space="preserve">     บอจ. สยาม ไอ -โลจิสติคส์</t>
  </si>
  <si>
    <t>โลลิสติคส์</t>
  </si>
  <si>
    <t xml:space="preserve">     บอจ. ศรีราชาเอวิเอชั่น</t>
  </si>
  <si>
    <t>ขนส่งทางอากาศ</t>
  </si>
  <si>
    <t xml:space="preserve">     บอจ. ดีฮอน ฟาร์มาซูติคัล </t>
  </si>
  <si>
    <t xml:space="preserve">          (ประเทศไทย)   </t>
  </si>
  <si>
    <t>รักษาโรค</t>
  </si>
  <si>
    <t xml:space="preserve">     บอจ. วาเซดะ  เอ็ดดูเคชั่น </t>
  </si>
  <si>
    <t>โรงเรียนอบรม</t>
  </si>
  <si>
    <t>ภาษา</t>
  </si>
  <si>
    <t xml:space="preserve">     บอจ. บีเอสซี </t>
  </si>
  <si>
    <t>โบว์ลิ่ง</t>
  </si>
  <si>
    <t xml:space="preserve">          เอ็นเตอร์เทนเม้นท์ </t>
  </si>
  <si>
    <t>เทรดดิ้ง</t>
  </si>
  <si>
    <t xml:space="preserve">     บอจ. ไดโซ  ซังเกียว </t>
  </si>
  <si>
    <t>จำหน่ายสินค้า</t>
  </si>
  <si>
    <t xml:space="preserve">     บอจ. มอร์แกน เดอทัว </t>
  </si>
  <si>
    <t>จำหน่ายเสื้อผ้า</t>
  </si>
  <si>
    <t xml:space="preserve">     บอจ. วิจัยและพัฒนาสห</t>
  </si>
  <si>
    <t>วิจัยและ</t>
  </si>
  <si>
    <t xml:space="preserve">          โอซูก้า เอเชีย</t>
  </si>
  <si>
    <t xml:space="preserve">     บอจ. ไทยอาซาฮี คาเซอิ </t>
  </si>
  <si>
    <t>เส้นใย</t>
  </si>
  <si>
    <t xml:space="preserve">          สแปนเด็กซ์</t>
  </si>
  <si>
    <t>SPANDEX</t>
  </si>
  <si>
    <t xml:space="preserve">     รวมเงินลงทุนทั่วไป - บริษัทอื่น</t>
  </si>
  <si>
    <t xml:space="preserve">               รวมเงินลงทุน  -  บริษัทอื่น</t>
  </si>
  <si>
    <t xml:space="preserve"> บริษัทอื่น</t>
  </si>
  <si>
    <t xml:space="preserve">                     B  บริษัทที่มีกรรมการร่วมกัน</t>
  </si>
  <si>
    <t xml:space="preserve">     บมจ. สหโคเจน (ชลบุรี) </t>
  </si>
  <si>
    <t>หมายเหตุประกอบงบการเงิน</t>
  </si>
  <si>
    <t>สาขาที่  1          เลขที่  999  หมู่  11  ถนนสุขาภิบาล 8   ตำบลหนองขาม  อำเภอศรีราชา  จังหวัดชลบุรี</t>
  </si>
  <si>
    <t>สาขาที่  3          เลขที่  189  หมู่ 15  ถนนเลี่ยงเมืองลำพูน - ป่าซาง   อำเภอเมืองลำพูน  จังหวัดลำพูน</t>
  </si>
  <si>
    <t xml:space="preserve"> - 2 -</t>
  </si>
  <si>
    <t>ค่าใช้จ่ายพัฒนาที่ดิน</t>
  </si>
  <si>
    <t>ค่าใช้จ่ายโรงกรองน้ำ</t>
  </si>
  <si>
    <t>ค่าใช้จ่ายวิเคราะห์น้ำ</t>
  </si>
  <si>
    <t>ค่าใช้จ่ายอื่น ๆ</t>
  </si>
  <si>
    <t>รวม</t>
  </si>
  <si>
    <t xml:space="preserve">                 -</t>
  </si>
  <si>
    <t xml:space="preserve">     บอจ. ไฟว์สตาร์พลัส</t>
  </si>
  <si>
    <t>เสื้อหนังสัตว์</t>
  </si>
  <si>
    <t>(หน่วย : บาท)</t>
  </si>
  <si>
    <t>ยังไม่ถึงกำหนดชำระ</t>
  </si>
  <si>
    <t>ตั้งแต่ 1 เดือน ถึง 3 เดือน</t>
  </si>
  <si>
    <t>มากกว่า 3 เดือน ถึง 6 เดือน</t>
  </si>
  <si>
    <t>มากกว่า 6 เดือน ถึง 12 เดือน</t>
  </si>
  <si>
    <t>ลักษณะ</t>
  </si>
  <si>
    <t>ความสัมพันธ์</t>
  </si>
  <si>
    <t xml:space="preserve">     บริษัทร่วม</t>
  </si>
  <si>
    <t>ลำดับ</t>
  </si>
  <si>
    <t>ทุนชำระแล้ว</t>
  </si>
  <si>
    <t>วิธีราคาทุน</t>
  </si>
  <si>
    <t>เงินปันผล</t>
  </si>
  <si>
    <t>(พันบาท)</t>
  </si>
  <si>
    <t>(บาท)</t>
  </si>
  <si>
    <t>เสื้อผ้า</t>
  </si>
  <si>
    <t>A, E</t>
  </si>
  <si>
    <t>ชุดชั้นใน</t>
  </si>
  <si>
    <t>A</t>
  </si>
  <si>
    <t>A, C, E</t>
  </si>
  <si>
    <t>ลงทุน</t>
  </si>
  <si>
    <t>ผงซักฟอก</t>
  </si>
  <si>
    <t>A, B, E</t>
  </si>
  <si>
    <t>สาขาที่  5          เลขที่  269  หมู่ 15  ตำบลแม่กาษา  อำเภอแม่สอด  จังหวัดตาก</t>
  </si>
  <si>
    <t>กระแสไฟฟ้า</t>
  </si>
  <si>
    <t>อุปกรณ์</t>
  </si>
  <si>
    <t>สาขาที่  2          เลขที่   1  หมู่  5   ถนนสุวรรณศร  ตำบลนนทรี  อำเภอกบินทร์บุรี  จังหวัดปราจีนบุรี</t>
  </si>
  <si>
    <t xml:space="preserve">         รวม</t>
  </si>
  <si>
    <t>HK$ 2,000</t>
  </si>
  <si>
    <t>ประเภท</t>
  </si>
  <si>
    <t>ที่ดิน</t>
  </si>
  <si>
    <t>ค่าพัฒนา</t>
  </si>
  <si>
    <t xml:space="preserve">      ลำพูน</t>
  </si>
  <si>
    <t xml:space="preserve">      กบินทร์บุรี</t>
  </si>
  <si>
    <t xml:space="preserve">           รวม</t>
  </si>
  <si>
    <t>ยานพาหนะ</t>
  </si>
  <si>
    <t>เครื่องใช้สำนักงาน</t>
  </si>
  <si>
    <t>ทรัพย์สินระหว่าง</t>
  </si>
  <si>
    <t>และอื่นๆ</t>
  </si>
  <si>
    <t>ก่อสร้าง</t>
  </si>
  <si>
    <t xml:space="preserve">      ราคาทุน</t>
  </si>
  <si>
    <t xml:space="preserve">               ซื้อ </t>
  </si>
  <si>
    <t xml:space="preserve">               จำหน่าย  หรือ  ตัดจ่าย</t>
  </si>
  <si>
    <t xml:space="preserve">     ค่าเสื่อมราคาสะสม</t>
  </si>
  <si>
    <t xml:space="preserve">                ค่าเสื่อมราคา</t>
  </si>
  <si>
    <t xml:space="preserve">                จำหน่าย</t>
  </si>
  <si>
    <t xml:space="preserve">     ค่าเผื่อการด้อยค่า</t>
  </si>
  <si>
    <t xml:space="preserve">                เพิ่ม</t>
  </si>
  <si>
    <t xml:space="preserve">                ลด</t>
  </si>
  <si>
    <t xml:space="preserve">      ราคาตามบัญชี</t>
  </si>
  <si>
    <t xml:space="preserve">     - บริษัท สหชลผลพืช จำกัด</t>
  </si>
  <si>
    <t xml:space="preserve">     - บริษัท พิทักษ์กิจ จำกัด</t>
  </si>
  <si>
    <t xml:space="preserve">     - บริษัท แฟมิลี่โกลฟ จำกัด</t>
  </si>
  <si>
    <t xml:space="preserve">     - บริษัท ชาล์ดอง (ประเทศไทย) จำกัด</t>
  </si>
  <si>
    <t xml:space="preserve">     - บริษัท ไหมทอง จำกัด</t>
  </si>
  <si>
    <t xml:space="preserve">     - บริษัท อีสเทิร์นไทยคอนซัลติ้ง 1992 จำกัด</t>
  </si>
  <si>
    <t xml:space="preserve">     - บริษัท เอสเอสดีซี (ไทเกอร์เท็กซ์) จำกัด</t>
  </si>
  <si>
    <t>รวมวงเงินค้ำประกันทั้งสิ้น</t>
  </si>
  <si>
    <t>(หน่วย : พันบาท)</t>
  </si>
  <si>
    <t>ธุรกิจเช่าและบริการ</t>
  </si>
  <si>
    <t>ดอกเบี้ยจ่าย</t>
  </si>
  <si>
    <t>รายได้ค้างรับกิจการที่เกี่ยวข้องกัน - สุทธิ</t>
  </si>
  <si>
    <t xml:space="preserve">       </t>
  </si>
  <si>
    <t xml:space="preserve">       สินทรัพย์ / หนี้สิน</t>
  </si>
  <si>
    <t>รายได้ค้างรับ</t>
  </si>
  <si>
    <t>เจ้าหนี้อื่น</t>
  </si>
  <si>
    <t xml:space="preserve">       รายได้ </t>
  </si>
  <si>
    <t>ค่าค้ำประกันรับ</t>
  </si>
  <si>
    <t>ค่าไฟฟ้า และ ไอน้ำรับ</t>
  </si>
  <si>
    <t>ค่าลิขสิทธิ์รับ</t>
  </si>
  <si>
    <t>ค่าปรึกษารับ</t>
  </si>
  <si>
    <t>ค่าเช่ารับ</t>
  </si>
  <si>
    <t>ค่าน้ำรับ</t>
  </si>
  <si>
    <t>รายได้อื่น</t>
  </si>
  <si>
    <t>ดอกเบี้ยรับ</t>
  </si>
  <si>
    <t>เงินปันผลรับ</t>
  </si>
  <si>
    <t xml:space="preserve">       ค่าใช้จ่าย</t>
  </si>
  <si>
    <t>ค่ารักษาความปลอดภัย</t>
  </si>
  <si>
    <t>ค่าบำบัดน้ำเสียจ่าย</t>
  </si>
  <si>
    <t>หมายเหตุ :  ลักษณะความสัมพันธ์</t>
  </si>
  <si>
    <t>D  บริษัทให้กู้ยืมเงิน</t>
  </si>
  <si>
    <t xml:space="preserve">                     C  บริษัทค้ำประกัน</t>
  </si>
  <si>
    <t>E  บริษัทมีรายการซื้อขายระหว่างกัน</t>
  </si>
  <si>
    <t>-</t>
  </si>
  <si>
    <t>A, B</t>
  </si>
  <si>
    <t>ชื่อกิจการ</t>
  </si>
  <si>
    <t>สัดส่วนเงินลงทุน</t>
  </si>
  <si>
    <t>ที่</t>
  </si>
  <si>
    <t>กิจการ</t>
  </si>
  <si>
    <t>(ร้อยละ)</t>
  </si>
  <si>
    <t xml:space="preserve">     บมจ. เอส แอนด์ เจ </t>
  </si>
  <si>
    <t xml:space="preserve">          อินเตอร์เนชั่นแนลฯ</t>
  </si>
  <si>
    <t xml:space="preserve">เครื่องสำอาง </t>
  </si>
  <si>
    <t xml:space="preserve">     บมจ. โอ ซี ซี</t>
  </si>
  <si>
    <t>อุปโภค</t>
  </si>
  <si>
    <t xml:space="preserve">     บมจ. บางกอกไนล่อน</t>
  </si>
  <si>
    <t>ถุงเท้า</t>
  </si>
  <si>
    <t xml:space="preserve">     บมจ. บางกอกรับเบอร์</t>
  </si>
  <si>
    <t>รองเท้ากีฬา</t>
  </si>
  <si>
    <t xml:space="preserve">     บมจ. บูติคนิวซิตี้</t>
  </si>
  <si>
    <t>สำเร็จรูปสตรี</t>
  </si>
  <si>
    <t xml:space="preserve">     บมจ. แพนเอเซียฟุตแวร์</t>
  </si>
  <si>
    <t xml:space="preserve">            บวก    กำไรที่ยังไม่เกิดขึ้นจากการปรับมูลค่ายุติธรรม</t>
  </si>
  <si>
    <t xml:space="preserve">     บอจ. บางกอกแอธเลติก</t>
  </si>
  <si>
    <t>ชุดกีฬา</t>
  </si>
  <si>
    <t xml:space="preserve">     บอจ. ศรีราชาขนส่ง</t>
  </si>
  <si>
    <t>ขนส่ง</t>
  </si>
  <si>
    <t xml:space="preserve">     บอจ. ไทยทาเคดะเลซ</t>
  </si>
  <si>
    <t>ผลิตผ้าลูกไม้</t>
  </si>
  <si>
    <t>ผลิตขวดแก้ว</t>
  </si>
  <si>
    <t>เครื่องหนัง</t>
  </si>
  <si>
    <t xml:space="preserve">     บอจ. ไทยมอนสเตอร์</t>
  </si>
  <si>
    <t xml:space="preserve">     บอจ. แกรนด์สตาร์</t>
  </si>
  <si>
    <t>ร้อยสายบ่า</t>
  </si>
  <si>
    <t xml:space="preserve">          อินดัสตรี</t>
  </si>
  <si>
    <t>ปั๊มเต้าซิมเลส</t>
  </si>
  <si>
    <t xml:space="preserve">     บอจ. International </t>
  </si>
  <si>
    <t xml:space="preserve">          Commercial</t>
  </si>
  <si>
    <t>ตัวแทนขาย</t>
  </si>
  <si>
    <t>ขายตรง</t>
  </si>
  <si>
    <t xml:space="preserve">     บอจ. ภัทยาอุตสาหกิจ</t>
  </si>
  <si>
    <t xml:space="preserve">     บอจ. ไทยซัมซุง </t>
  </si>
  <si>
    <t xml:space="preserve">          อิเลคโทรนิคส์</t>
  </si>
  <si>
    <t>เครื่องใช้ไฟฟ้า</t>
  </si>
  <si>
    <t xml:space="preserve">     บอจ. ไทยชิกิโบ</t>
  </si>
  <si>
    <t>ปั่นด้ายฝ้าย</t>
  </si>
  <si>
    <t xml:space="preserve">     บอจ. ไทยซีคอมพิทักษ์กิจ</t>
  </si>
  <si>
    <t>ระบบรักษา</t>
  </si>
  <si>
    <t>ความปลอดภัย</t>
  </si>
  <si>
    <t xml:space="preserve">          (ประเทศไทย)</t>
  </si>
  <si>
    <t>จักรเย็บผ้า</t>
  </si>
  <si>
    <t xml:space="preserve">     บอจ. บางกอกโตเกียว</t>
  </si>
  <si>
    <t xml:space="preserve">          ซ็อคส์</t>
  </si>
  <si>
    <t xml:space="preserve">     บอจ. ไทยสปอร์ตการ์เม้นท์</t>
  </si>
  <si>
    <t xml:space="preserve">     บอจ. ไทยคิวพี</t>
  </si>
  <si>
    <t>อาหารสำเร็จรูป</t>
  </si>
  <si>
    <t xml:space="preserve">     บอจ. นิสชิน ฟูดส์ </t>
  </si>
  <si>
    <t>บะหมี่กึ่ง</t>
  </si>
  <si>
    <t xml:space="preserve">          (ไทยแลนด์)</t>
  </si>
  <si>
    <t>สำเร็จรูป</t>
  </si>
  <si>
    <t xml:space="preserve">     บอจ. ราชาอูชิโน</t>
  </si>
  <si>
    <t>ผ้าขนหนู</t>
  </si>
  <si>
    <t xml:space="preserve">     บอจ. ไทยสเตเฟล็กช์</t>
  </si>
  <si>
    <t>ผ้าซับใน</t>
  </si>
  <si>
    <t>ฉาบกาว</t>
  </si>
  <si>
    <t>เบเกอรี่</t>
  </si>
  <si>
    <t xml:space="preserve">     บอจ. ไทยอาราอิ</t>
  </si>
  <si>
    <t>อะไหล่รถ</t>
  </si>
  <si>
    <t>จักรยานยนต์</t>
  </si>
  <si>
    <t xml:space="preserve">     บอจ. เอสเอสดีซี </t>
  </si>
  <si>
    <t xml:space="preserve">          (ไทเกอร์เท็กซ์)</t>
  </si>
  <si>
    <t>ฟอกย้อม</t>
  </si>
  <si>
    <t xml:space="preserve">     บอจ. แวลูแอ๊ดเด็ดเท็กซ์ไทล์</t>
  </si>
  <si>
    <t>ปักเสื้อ</t>
  </si>
  <si>
    <t xml:space="preserve">     บอจ. ไทย คิวบิค เทคโนโลยี</t>
  </si>
  <si>
    <t>Cubic</t>
  </si>
  <si>
    <t>Printing</t>
  </si>
  <si>
    <t xml:space="preserve">     บอจ. ไทยลอตเต้</t>
  </si>
  <si>
    <t>หมากฝรั่ง</t>
  </si>
  <si>
    <t xml:space="preserve">     บอจ. แอดวานซ์ไมโครเทค</t>
  </si>
  <si>
    <t>ชิ้นส่วน</t>
  </si>
  <si>
    <t>อิเลคโทรนิคส์</t>
  </si>
  <si>
    <t xml:space="preserve">     บอจ. ไทยคามาย่า</t>
  </si>
  <si>
    <t>บรรจุภัณฑ์</t>
  </si>
  <si>
    <t xml:space="preserve">     บอจ. โอสถอินเตอร์</t>
  </si>
  <si>
    <t>ยารักษาโรค</t>
  </si>
  <si>
    <t xml:space="preserve">          แลบบอราทอรี่ส์</t>
  </si>
  <si>
    <t>แผงวงจร</t>
  </si>
  <si>
    <t xml:space="preserve">     บอจ. เทรชเชอร์ฮิลล์</t>
  </si>
  <si>
    <t>สนามกอล์ฟ</t>
  </si>
  <si>
    <t>ฉีดพลาสติก</t>
  </si>
  <si>
    <t xml:space="preserve">     บอจ. ทาเคไฮเทค</t>
  </si>
  <si>
    <t xml:space="preserve">     บอจ. สยามซัมซุง</t>
  </si>
  <si>
    <t xml:space="preserve">          ประกันชีวิต</t>
  </si>
  <si>
    <t>ประกันภัย</t>
  </si>
  <si>
    <t xml:space="preserve">     บอจ. ฮัวถอ(ประเทศไทย)</t>
  </si>
  <si>
    <t>บริการฝังเข็ม</t>
  </si>
  <si>
    <t xml:space="preserve">     รวม</t>
  </si>
  <si>
    <t xml:space="preserve">     (หัก)  ค่าเผื่อผลขาดทุนจากการด้อยค่า</t>
  </si>
  <si>
    <t xml:space="preserve">           รวมเงินลงทุน - กิจการที่เกี่ยวข้องกัน</t>
  </si>
  <si>
    <t xml:space="preserve">     บมจ. นิวซิตี้ (กรุงเทพฯ)</t>
  </si>
  <si>
    <t xml:space="preserve">     บมจ. ประชาอาภรณ์</t>
  </si>
  <si>
    <t xml:space="preserve">     บมจ. เท็กซ์ไทล์เพรสทีจ</t>
  </si>
  <si>
    <t>ผ้าลูกไม้ปัก</t>
  </si>
  <si>
    <t xml:space="preserve">    ต้นทุนค่าน้ำและไอน้ำ</t>
  </si>
  <si>
    <t xml:space="preserve">     บมจ. ฟาร์อีสท์ ดีดีบี</t>
  </si>
  <si>
    <t>โฆษณา</t>
  </si>
  <si>
    <t xml:space="preserve">     บมจ. นิวพลัสนิตติ้ง</t>
  </si>
  <si>
    <t>ถุงน่อง</t>
  </si>
  <si>
    <t xml:space="preserve">     บมจ. เพรซิเดนท์ไรซ์</t>
  </si>
  <si>
    <t>ผลิตภัณฑ์</t>
  </si>
  <si>
    <t xml:space="preserve">          โปรดักส์</t>
  </si>
  <si>
    <t>จากข้าว</t>
  </si>
  <si>
    <t>ปั่นด้าย</t>
  </si>
  <si>
    <t xml:space="preserve">     บมจ. สหยูเนี่ยน</t>
  </si>
  <si>
    <t>สิ่งทอและอุปกรณ์</t>
  </si>
  <si>
    <t xml:space="preserve">     บมจ. ยูเนี่ยนไพโอเนียร์</t>
  </si>
  <si>
    <t>สายยางยืด</t>
  </si>
  <si>
    <t xml:space="preserve">     บมจ. เพรซิเดนท์ เบเกอรี่</t>
  </si>
  <si>
    <t xml:space="preserve">     บมจ. เนชั่นมัลติมีเดียกรุ๊ป</t>
  </si>
  <si>
    <t>สื่อสิ่งพิมพ์</t>
  </si>
  <si>
    <t xml:space="preserve">     รวมเงินลงทุนในหลักทรัพย์เผื่อขาย  - บริษัทอื่น</t>
  </si>
  <si>
    <t xml:space="preserve">     บอจ. สหอุบลนคร</t>
  </si>
  <si>
    <t xml:space="preserve">     บอจ. โตโยเท็กซ์ไทล์ไทย</t>
  </si>
  <si>
    <t xml:space="preserve">     บอจ. แพนแลนด์</t>
  </si>
  <si>
    <t>พัฒนาที่ดิน</t>
  </si>
  <si>
    <t xml:space="preserve">     บอจ. อีสเทิร์นรับเบอร์ </t>
  </si>
  <si>
    <t>พื้นรองเท้า</t>
  </si>
  <si>
    <t xml:space="preserve">     บอจ. ไทยโคบาชิ</t>
  </si>
  <si>
    <t>กล่องกระดาษ</t>
  </si>
  <si>
    <t xml:space="preserve">     บอจ. เค.ที.วาย อินดัสตรี</t>
  </si>
  <si>
    <t xml:space="preserve">       Y 30,000</t>
  </si>
  <si>
    <t xml:space="preserve">     (หัก)  ค่าเผื่อผลขาดทุนจากการลดทุน</t>
  </si>
  <si>
    <t>ค่าเบี้ยประกัน</t>
  </si>
  <si>
    <t xml:space="preserve">     บอจ. สยาม ดีซีเอ็ม</t>
  </si>
  <si>
    <t xml:space="preserve">     บอจ. แฟนซีแอล (ไทยแลนด์)</t>
  </si>
  <si>
    <t>ลักษณะความสัมพันธ์</t>
  </si>
  <si>
    <t>พัฒนา</t>
  </si>
  <si>
    <t>สถานบริการ</t>
  </si>
  <si>
    <t>ความงาม</t>
  </si>
  <si>
    <t>รายจ่ายเพื่อการก่อสร้าง</t>
  </si>
  <si>
    <t xml:space="preserve">     บอจ. ชิเซโด้โปรเฟสชั่นแนล</t>
  </si>
  <si>
    <t xml:space="preserve">                               (ลงชื่อ)……………………………………………………………………….กรรมการตามอำนาจ</t>
  </si>
  <si>
    <t>(ลงชื่อ)…………………………………………………………………………………………………………………..กรรมการตามอำนาจ</t>
  </si>
  <si>
    <t>มากกว่า 12 เดือนขึ้นไป</t>
  </si>
  <si>
    <t xml:space="preserve">                               (ลงชื่อ)………………………………………………………………กรรมการตามอำนาจ</t>
  </si>
  <si>
    <t>หัก  ค่าเผื่อหนี้สงสัยจะสูญ</t>
  </si>
  <si>
    <t xml:space="preserve">            รวมเงินลงทุนในหลักทรัพย์เผื่อขาย  - กิจการที่เกี่ยวข้องกัน</t>
  </si>
  <si>
    <t xml:space="preserve">     รวมเงินลงทุนทั่วไป  - กิจการที่เกี่ยวข้องกัน</t>
  </si>
  <si>
    <t xml:space="preserve">     - บริษัท โอสถอินเตอร์แลบบอราทอรี่ส์ จำกัด</t>
  </si>
  <si>
    <t xml:space="preserve">     บอจ. ไทยบุนกะแฟชั่น</t>
  </si>
  <si>
    <t xml:space="preserve">     - บริษัท ที.ยู.ซี.  อีลาสติค จำกัด</t>
  </si>
  <si>
    <t xml:space="preserve">     กิจการที่เกี่ยวข้องกัน</t>
  </si>
  <si>
    <t>ค่าสาธารณูปโภครับ</t>
  </si>
  <si>
    <t>ร้านตัดผม</t>
  </si>
  <si>
    <t xml:space="preserve">     บอจ. ศรีราชา บีเอสซี โบว์ลิ่ง</t>
  </si>
  <si>
    <t xml:space="preserve">     บอจ. มิตรพัฒนา โฮมช้อปปิ้ง</t>
  </si>
  <si>
    <t>ขายสินค้า</t>
  </si>
  <si>
    <t xml:space="preserve">     บอจ. โดม คอมโพสิต</t>
  </si>
  <si>
    <t>ผลิตชิ้นส่วน</t>
  </si>
  <si>
    <t>อุปกรณ์รถยนต์</t>
  </si>
  <si>
    <t xml:space="preserve">     บอจ. วินด์เซอร์ปาร์ค แอนด์ กอล์ฟคลับ</t>
  </si>
  <si>
    <t xml:space="preserve">     บอจ. ไทเกอร์ ดีสทริบิวชั่น </t>
  </si>
  <si>
    <t>LION CORPORATION (JAPAN)</t>
  </si>
  <si>
    <t>¥34,433</t>
  </si>
  <si>
    <t xml:space="preserve"> </t>
  </si>
  <si>
    <t xml:space="preserve">            หัก      ค่าเผื่อผลขาดทุนจากการด้อยค่า</t>
  </si>
  <si>
    <t xml:space="preserve">     บอจ. เบทเตอร์เวย์ </t>
  </si>
  <si>
    <t xml:space="preserve">          (ประเทศไทย) จำกัด</t>
  </si>
  <si>
    <t>Logistic</t>
  </si>
  <si>
    <t xml:space="preserve">     บมจ. ซันล็อตเอ็นเตอร์ไพรส์</t>
  </si>
  <si>
    <t xml:space="preserve">     บอจ. KYOSHUN</t>
  </si>
  <si>
    <t xml:space="preserve">     บอจ. สยามออโต้แบคส์</t>
  </si>
  <si>
    <t xml:space="preserve">                </t>
  </si>
  <si>
    <t>(ลงชื่อ)…………………….………………………………………………………………..กรรมการตามอำนาจ</t>
  </si>
  <si>
    <t>งบการเงินที่แสดงเงินลงทุนตามวิธีส่วนได้เสีย</t>
  </si>
  <si>
    <t xml:space="preserve">                งบการเงินที่แสดงเงินลงทุนตามวิธีส่วนได้เสียและงบการเงินเฉพาะกิจการ  ดังนี้</t>
  </si>
  <si>
    <t>สาขาที่  4          เลขที่  196  หมู่ 11  ตำบลวังดาล  อำเภอกบินทร์บุรี  จังหวัดปราจีนบุรี</t>
  </si>
  <si>
    <t xml:space="preserve">     บอจ. จาโนเม่ (ประเทศไทย)</t>
  </si>
  <si>
    <t xml:space="preserve">        </t>
  </si>
  <si>
    <t>ค่าบำบัดน้ำเสียรับ</t>
  </si>
  <si>
    <t>A,C, E</t>
  </si>
  <si>
    <t xml:space="preserve">               โอน</t>
  </si>
  <si>
    <t>(ลงชื่อ)……………………………………………………………………….กรรมการตามอำนาจ</t>
  </si>
  <si>
    <t xml:space="preserve">               และกระแสเงินสด     </t>
  </si>
  <si>
    <t>บริษัทร่วม</t>
  </si>
  <si>
    <t>บมจ. ไทยเพรซิเดนท์ฟูดส์</t>
  </si>
  <si>
    <t>บมจ. ธนูลักษณ์</t>
  </si>
  <si>
    <t>บมจ. สหพัฒนพิบูล</t>
  </si>
  <si>
    <t>บมจ. ไอ.ซี.ซี. อินเตอร์เนชั่นแนล</t>
  </si>
  <si>
    <t>หน่วย : บาท</t>
  </si>
  <si>
    <t xml:space="preserve">     บอจ. เอ็มซีทีโฮลดิ้ง</t>
  </si>
  <si>
    <t>รายได้ค้างรับอื่น - สุทธิ</t>
  </si>
  <si>
    <t xml:space="preserve">     บอจ.ซันร้อยแปด</t>
  </si>
  <si>
    <t xml:space="preserve">     บอจ.เอราวัณสิ่งทอ</t>
  </si>
  <si>
    <t xml:space="preserve">     บอจ. ชาล์ดอง (ประเทศไทย)</t>
  </si>
  <si>
    <t xml:space="preserve">        รายได้</t>
  </si>
  <si>
    <t xml:space="preserve">        ค่าใช้จ่าย</t>
  </si>
  <si>
    <t xml:space="preserve">        กำไรจากการดำเนินงาน</t>
  </si>
  <si>
    <t xml:space="preserve">        ค่าใช้จ่ายส่วนกลาง</t>
  </si>
  <si>
    <t xml:space="preserve">        ดอกเบี้ยจ่าย</t>
  </si>
  <si>
    <t xml:space="preserve">        กำไรสุทธิ</t>
  </si>
  <si>
    <t xml:space="preserve">        ที่ดิน อาคาร และอุปกรณ์</t>
  </si>
  <si>
    <t xml:space="preserve">        สินทรัพย์อื่น</t>
  </si>
  <si>
    <t xml:space="preserve">        สินทรัพย์รวม</t>
  </si>
  <si>
    <t xml:space="preserve">        หนี้สินที่จำแนกตามส่วนงานได้</t>
  </si>
  <si>
    <t xml:space="preserve">        หนี้สินที่จำแนกตามส่วนงานไม่ได้</t>
  </si>
  <si>
    <t xml:space="preserve">        หนี้สินรวม</t>
  </si>
  <si>
    <t>31 ธันวาคม 2553</t>
  </si>
  <si>
    <t xml:space="preserve">          ณ วันที่  31  ธันวาคม  2553</t>
  </si>
  <si>
    <t>ณ วันที่ 31 ธันวาคม 2553</t>
  </si>
  <si>
    <t xml:space="preserve">     ณ วันที่ 31 ธันวาคม 2553</t>
  </si>
  <si>
    <t xml:space="preserve">     บอจ. เพนส์ มาร์เก็ตติ้ง </t>
  </si>
  <si>
    <t xml:space="preserve">          แอนด์ ดิสทริบิวชั่น</t>
  </si>
  <si>
    <t>ที่ดิน อาคารและอุปกรณ์</t>
  </si>
  <si>
    <t>รายได้</t>
  </si>
  <si>
    <t>- 3 -</t>
  </si>
  <si>
    <t xml:space="preserve">             (ปรับปรุง 2552)</t>
  </si>
  <si>
    <t>- 4 -</t>
  </si>
  <si>
    <t xml:space="preserve">ผลประโยชน์พนักงาน </t>
  </si>
  <si>
    <t>ลงชื่อ ……………………………………………………………………. กรรมการตามอำนาจ</t>
  </si>
  <si>
    <t xml:space="preserve">                                       ณ  วันที่  31  ธันวาคม  2553  มีผู้ใช้กระแสไฟฟ้า  จำนวน 56  ราย โดยจำนวน 46  ราย  ให้ธนาคารพาณิชย์เป็น</t>
  </si>
  <si>
    <t xml:space="preserve">                           822,000.00  บาท และส่วนที่เหลืออีก 4  ราย ค้ำประกันโดยธนาคารพาณิชย์และเงินสด จำนวน 10,330,000.00  บาท</t>
  </si>
  <si>
    <t>ชื่อบริษัท</t>
  </si>
  <si>
    <t>ประเภทกิจการ</t>
  </si>
  <si>
    <t>งบการเงินที่แสดง</t>
  </si>
  <si>
    <t>เงินลงทุนตามวิธีส่วนได้เสีย</t>
  </si>
  <si>
    <t>บมจ.</t>
  </si>
  <si>
    <t>ธนูลักษณ์</t>
  </si>
  <si>
    <t xml:space="preserve">ไทยเพรซิเดนท์ฟูดส์ </t>
  </si>
  <si>
    <t>บะหมี่กึ่งสำเร็จรูป</t>
  </si>
  <si>
    <t>ไทยวาโก้</t>
  </si>
  <si>
    <t>สหพัฒนพิบูล</t>
  </si>
  <si>
    <t>อุปโภคบริโภค</t>
  </si>
  <si>
    <t>ไอ.ซี.ซี.อินเตอร์เนชั่นแนล</t>
  </si>
  <si>
    <t>บอจ.</t>
  </si>
  <si>
    <t>ฮูเวอร์อุตสาหกรรม (ปทท.)</t>
  </si>
  <si>
    <t>บรรจุภัณฑ์พลาสติก</t>
  </si>
  <si>
    <t>พิทักษ์กิจ</t>
  </si>
  <si>
    <t xml:space="preserve">บริการ </t>
  </si>
  <si>
    <t>ไหมทอง</t>
  </si>
  <si>
    <t>อีสเทิร์นไทยคอนซัลติ้ง 1992</t>
  </si>
  <si>
    <t>ธุรกิจสิ่งแวดล้อม</t>
  </si>
  <si>
    <t>สหชลผลพืช</t>
  </si>
  <si>
    <t>เกษตร</t>
  </si>
  <si>
    <t>เฟิสท์ยูไนเต็ดอินดัสตรี</t>
  </si>
  <si>
    <t>ไลอ้อน (ประเทศไทย)</t>
  </si>
  <si>
    <t>ทรัพย์สินสหพัฒน์</t>
  </si>
  <si>
    <t>อินเตอร์เนชั่นแนล แลบบอราทอรี่</t>
  </si>
  <si>
    <t>เครื่องสำอาง</t>
  </si>
  <si>
    <t>แฟมิลี่โกลฟ</t>
  </si>
  <si>
    <t>ถุงมือยาง</t>
  </si>
  <si>
    <t>แชมป์เอช</t>
  </si>
  <si>
    <t>ที ยู ซี อีลาสติค</t>
  </si>
  <si>
    <t>ผ้ายืดเพาเวอร์เนท</t>
  </si>
  <si>
    <t>เอส. แอพพาเรล</t>
  </si>
  <si>
    <t>สหพัฒน์  เรียลเอสเตท</t>
  </si>
  <si>
    <t>พัฒนาอสังหาริมทรัพย์</t>
  </si>
  <si>
    <t>เค.อาร์.เอส.ลอจิสติคส์</t>
  </si>
  <si>
    <t>ระบบขนส่งสินค้า</t>
  </si>
  <si>
    <t>รวมเงินลงทุนในบริษัทร่วม</t>
  </si>
  <si>
    <t xml:space="preserve">   </t>
  </si>
  <si>
    <t>งบการเงินรวมและงบการเงินเฉพาะกิจการ</t>
  </si>
  <si>
    <t>- 7 -</t>
  </si>
  <si>
    <t>- 17 -</t>
  </si>
  <si>
    <t>- 27 -</t>
  </si>
  <si>
    <t>ธุรกิจเงินลงทุน</t>
  </si>
  <si>
    <t>(ปรับปรุงใหม่)</t>
  </si>
  <si>
    <t>และวันที่ 31 ธันวาคม 2553 (ตรวจสอบแล้ว)</t>
  </si>
  <si>
    <t xml:space="preserve">31 ธันวาคม </t>
  </si>
  <si>
    <t xml:space="preserve">     ร้อยละ  10  ของทุนจดทะเบียน  การตั้งสำรองตามกฎหมายดังกล่าวเป็นไปตามพระราชบัญญัติบริษัทมหาชน จำกัด  สำรองตาม</t>
  </si>
  <si>
    <t xml:space="preserve">     กฎหมายนี้ไม่สามารถนำไปจัดสรรเป็นเงินปันผล</t>
  </si>
  <si>
    <t xml:space="preserve">       280  ล้านบาท  ซึ่งไม่ได้ระบุวัตถุประสงค์เพื่อการใดการหนึ่งโดยเฉพาะ</t>
  </si>
  <si>
    <t xml:space="preserve">      กิจการที่เกี่ยวข้องกันและบริษัทอื่น</t>
  </si>
  <si>
    <t>บริษัทฯ      และพนักงานร่วมกันจัดตั้งกองทุนสำรองเลี้ยงชีพตาม     พรบ.   กองทุนสำรองเลี้ยงชีพ  พ.ศ. 2530   โดย</t>
  </si>
  <si>
    <t xml:space="preserve">      จัดตั้ง  ณ  วันที่  30  พฤษภาคม  2533   และมอบหมายให้ผู้จัดการรับอนุญาตเป็นผู้จัดการกองทุนนี้    โดยหักจากเงินเดือน</t>
  </si>
  <si>
    <t xml:space="preserve">      พนักงานส่วนหนึ่ง และบริษัทฯ   จ่ายสมทบส่วนหนึ่งและจ่ายให้พนักงานในกรณีที่ออกจากงานตามระเบียบการที่กำหนด  </t>
  </si>
  <si>
    <t>นโยบายการกำหนดราคา</t>
  </si>
  <si>
    <t>อัตราร้อยละ 0.5 - 1 ของมูลค่าวงเงิน</t>
  </si>
  <si>
    <t>ค่าไฟฟ้าไม่เกินกว่าราคาจำหน่ายของ</t>
  </si>
  <si>
    <t xml:space="preserve">     การไฟฟ้าส่วนภูมิภาค</t>
  </si>
  <si>
    <t>ค่าไอน้ำราคาตามสัญญาไม่ต่ำกว่าราคาซื้อ</t>
  </si>
  <si>
    <t xml:space="preserve">     จากบริษัท สหโคเจน (ชลบุรี) จำกัด </t>
  </si>
  <si>
    <t xml:space="preserve">     (มหาชน)</t>
  </si>
  <si>
    <t>อัตราร้อยละ 3.50 - 8.00 ของราคายอดขายสุทธิ</t>
  </si>
  <si>
    <t>อัตราตามที่ตกลงกันโดยอ้างอิงจากลักษณะ</t>
  </si>
  <si>
    <t xml:space="preserve">     ของการให้บริการ</t>
  </si>
  <si>
    <t>อัตราตามสัญญาโดยพิจารณาจากทำเลที่ตั้ง</t>
  </si>
  <si>
    <t xml:space="preserve">     และต้นทุนในการลงทุนของบริษัทฯ</t>
  </si>
  <si>
    <t xml:space="preserve">ไม่เกินกว่าราคาจำหน่ายของการประปาส่วน </t>
  </si>
  <si>
    <t xml:space="preserve">     ภูมิภาค</t>
  </si>
  <si>
    <t>คิดในอัตราดอกเบี้ยเท่ากับต้นทุนเงินทุนของ</t>
  </si>
  <si>
    <t xml:space="preserve">     บริษัทฯ บวกด้วยอัตราร้อยละ 1 - 2.50 ต่อปี</t>
  </si>
  <si>
    <t>อัตราตามสัญญาหรือตกลงกันโดยพิจารณา</t>
  </si>
  <si>
    <t xml:space="preserve">    จากลักษณะของการให้บริการ  จำนวน  </t>
  </si>
  <si>
    <t xml:space="preserve">    ระยะเวลา  รวมถึงต้นทุนในการให้บริการ</t>
  </si>
  <si>
    <t>อัตราตามสัญญาขึ้นอยู่กับลักษณะ   และ</t>
  </si>
  <si>
    <t xml:space="preserve">     ปริมาณของน้ำเสีย </t>
  </si>
  <si>
    <t>อัตราตามสัญญา  ซึ่งเท่ากับลูกค้ารายอื่น</t>
  </si>
  <si>
    <t>อัตราตามที่กำหนดไว้ในสัญญา</t>
  </si>
  <si>
    <t>ค่าไฟฟ้าตามอัตราของการไฟฟ้าส่วนภูมิภาค</t>
  </si>
  <si>
    <t xml:space="preserve">     หักอัตราส่วนลด ค่าไอน้ำราคาตามสัญญา</t>
  </si>
  <si>
    <t xml:space="preserve">ตามที่ผู้ให้บริการกำหนด </t>
  </si>
  <si>
    <t xml:space="preserve">อัตราตามสัญญาอ้างอิงจากจำนวนเจ้าหน้าที่  </t>
  </si>
  <si>
    <t xml:space="preserve">   ระยะเวลา และพื้นที่ในการใช้บริการ</t>
  </si>
  <si>
    <t>อัตราตามสัญญาและปริมาณการใช้วัสดุ</t>
  </si>
  <si>
    <t xml:space="preserve">   อุปกรณ์ที่เกิดจริง ตามราคาตลาดทั่วไป</t>
  </si>
  <si>
    <t xml:space="preserve">กำหนดจากรูปแบบ  ขนาดอาคาร  วัสดุ และ  </t>
  </si>
  <si>
    <t xml:space="preserve">     เทคนิคการตกแต่ง</t>
  </si>
  <si>
    <t>อัตราร้อยละ 4.50 ต่อปี</t>
  </si>
  <si>
    <t xml:space="preserve">       ราคาตลาด หรือ ราคาเทียบเคียงกับ</t>
  </si>
  <si>
    <t xml:space="preserve">          ผู้ให้บริการรายอื่น</t>
  </si>
  <si>
    <t>A, B,  E, F</t>
  </si>
  <si>
    <t>- 15  -</t>
  </si>
  <si>
    <t>31 ธันวาคม</t>
  </si>
  <si>
    <t>2554</t>
  </si>
  <si>
    <t>VND 365,996,400</t>
  </si>
  <si>
    <t>เลขที่ 530 ซอยสาธุประดิษฐ์ 58  แขวงบางโพงพาง เขตยานนาวา กรุงเทพมหานคร มีสาขา 5 สาขาดังนี้</t>
  </si>
  <si>
    <t xml:space="preserve">          ณ วันที่  31  มีนาคม  2554</t>
  </si>
  <si>
    <t xml:space="preserve">       รายได้ (ต่อ)</t>
  </si>
  <si>
    <t>1.  ข้อมูลทั่วไป</t>
  </si>
  <si>
    <t>นโยบายการบัญชี การเปลี่ยนแปลงประมาณการทางบัญชี</t>
  </si>
  <si>
    <t xml:space="preserve">   และข้อผิดพลาด</t>
  </si>
  <si>
    <t>การบัญชีสำหรับเงินอุดหนุนจากรัฐบาล และการเปิดเผยข้อมูล</t>
  </si>
  <si>
    <t xml:space="preserve">   เกี่ยวกับการช่วยเหลือจากรัฐบาล</t>
  </si>
  <si>
    <t xml:space="preserve">   ต่างประเทศ</t>
  </si>
  <si>
    <t>ผลกระทบจากการเปลี่ยนแปลงของอัตราแลกเปลี่ยนในเงินตรา</t>
  </si>
  <si>
    <t>การเปิดเผยข้อมูลเกี่ยวกับบุคคลหรือกิจการที่เกี่ยวข้องกัน</t>
  </si>
  <si>
    <t>ประมาณการหนี้สิน หนี้สินที่อาจเกิดขึ้น และสินทรัพย์ที่อาจเกิดขึ้น</t>
  </si>
  <si>
    <t>สินทรัพย์ไม่หมุนเวียนที่ถือไว้เพื่อขายและการดำเนินงานที่ยกเลิก</t>
  </si>
  <si>
    <t>ความช่วยเหลือจากรัฐบาล - กรณีที่ไม่มีความเกี่ยวข้อง</t>
  </si>
  <si>
    <t xml:space="preserve">   อย่างเฉพาะเจาะจงกับกิจกรรมดำเนินงาน</t>
  </si>
  <si>
    <t>ภาษีเงินได้ - การได้รับประโยชน์จากสินทรัพย์ที่ไม่ได้คิด</t>
  </si>
  <si>
    <t xml:space="preserve">   ค่าเสื่อมราคาที่ตีราคาใหม่</t>
  </si>
  <si>
    <t>ภาษีเงินได้ - การเปลี่ยนแปลงสถานะภาพทางภาษีของกิจการ</t>
  </si>
  <si>
    <t xml:space="preserve">   หรือของผู้ถือหุ้น</t>
  </si>
  <si>
    <t>(หน่วย :บาท)</t>
  </si>
  <si>
    <t>งบการเงินที่แสดงเงินลงทุน</t>
  </si>
  <si>
    <t>ตามวิธีส่วนได้เสีย</t>
  </si>
  <si>
    <t>งบการเงิน</t>
  </si>
  <si>
    <t>เฉพาะกิจการ</t>
  </si>
  <si>
    <t>- 5 -</t>
  </si>
  <si>
    <t>ก่อนปรับปรุง</t>
  </si>
  <si>
    <t>หลังปรับปรุง</t>
  </si>
  <si>
    <t>ผลต่าง</t>
  </si>
  <si>
    <t>รายได้จากการขาย</t>
  </si>
  <si>
    <t>ต้นทุนขาย</t>
  </si>
  <si>
    <t>กำไรสุทธิ</t>
  </si>
  <si>
    <t>จัดประเภทใหม่</t>
  </si>
  <si>
    <t>ต้นงวดของปี  2554 และปรับย้อนหลังงบการเงินของปี  2553 ใหม่ ผลจากการเปลี่ยนนโยบายการบันทึกบัญชีดังกล่าวทำให้</t>
  </si>
  <si>
    <t>- 6 -</t>
  </si>
  <si>
    <t>- 8 -</t>
  </si>
  <si>
    <t xml:space="preserve"> - 9 -</t>
  </si>
  <si>
    <t>งบกำไรขาดทุนเบ็ดเสร็จที่แสดงเงินลงทุนตามวิธีส่วนได้เสีย</t>
  </si>
  <si>
    <t>- 11 -</t>
  </si>
  <si>
    <t>- 12 -</t>
  </si>
  <si>
    <t>- 14  -</t>
  </si>
  <si>
    <t>- 22 -</t>
  </si>
  <si>
    <t>- 23 -</t>
  </si>
  <si>
    <t>- 32 -</t>
  </si>
  <si>
    <t>เรื่อง</t>
  </si>
  <si>
    <t>อสังหาริมทรัพย์รอการขาย</t>
  </si>
  <si>
    <t>สิ่งปลูกสร้าง</t>
  </si>
  <si>
    <t xml:space="preserve">     อสังหาริมทรัพย์รอการขาย</t>
  </si>
  <si>
    <t xml:space="preserve">     ที่ดิน อาคารและอุปกรณ์ - สุทธิ</t>
  </si>
  <si>
    <t>ก่อนจัดประเภท</t>
  </si>
  <si>
    <t>หลังจัดประเภท</t>
  </si>
  <si>
    <t>รายได้/ค่าใช้จ่าย</t>
  </si>
  <si>
    <t xml:space="preserve">   ดังนี้</t>
  </si>
  <si>
    <t>- 10 -</t>
  </si>
  <si>
    <t>- 13  -</t>
  </si>
  <si>
    <t>- 16 -</t>
  </si>
  <si>
    <t xml:space="preserve"> - 18 -</t>
  </si>
  <si>
    <t>- 21 -</t>
  </si>
  <si>
    <t>ปัจจุบันบริษัทฯ  อยู่ระหว่างการประเมินผลกระทบต่องบการเงินในปีที่เริ่มใช้มาตรฐานการรายงานทางการเงิน</t>
  </si>
  <si>
    <t>จากวิธีการรับรู้รายได้ตามสัญญาผ่อนชำระตามวิธีจำนวนเงินงวดที่ครบกำหนดชำระ         และได้รับชำระขั้นต้นจนถึงระดับ</t>
  </si>
  <si>
    <t xml:space="preserve">         เมื่อวันที่  1  มกราคม  2554    บริษัทฯ ได้เปลี่ยนแปลงนโยบายการบันทึกบัญชีรับรู้รายได้จากการขายอสังหาริมทรัพย์  </t>
  </si>
  <si>
    <t xml:space="preserve">หนึ่งแล้ว มาเป็นวิธีรับรู้รายได้เมื่อได้โอนความเสี่ยงและผลตอบแทนที่เป็นสาระสำคัญของความเป็นเจ้าของให้กับผู้ซื้อแล้ว </t>
  </si>
  <si>
    <t>โดยนำผลสะสมที่คำนวณขึ้นเสมือนว่าบริษัทฯ  ใช้วิธีรับรู้รายได้เมื่อโอนความเสี่ยงฯ มาโดยตลอด   มาปรับปรุงกำไรสะสม</t>
  </si>
  <si>
    <t xml:space="preserve">       195  ล้านบาท  อัตราดอกเบี้ยร้อยละ  MOR,MOR - 3 ถึง MOR - 0.5 ต่อปี</t>
  </si>
  <si>
    <t xml:space="preserve">      จำนวนเงิน 1,600  ล้านบาท  และเงินกู้ยืมจากสถาบันการเงินต่างประเทศ 3 แห่ง จำนวนเงิน 790 ล้านบาท อัตราดอกเบี้ยร้อยละ</t>
  </si>
  <si>
    <t xml:space="preserve">                ในปี  2552   บริษัทฯ  ได้ทำสัญญากู้ยืมเงินจากธนาคารพาณิชย์แห่งหนึ่ง    จำนวน   300   ล้านบาท   อัตราดอกเบี้ยร้อยละ</t>
  </si>
  <si>
    <t xml:space="preserve">       MLR - 1.75 ต่อปี ชำระดอกเบี้ยเป็นรายเดือน และชำระคืนเงินต้น  ทุกงวด 6  เดือน  รวม 5 งวด  งวดละ  60  ล้านบาท กำหนด</t>
  </si>
  <si>
    <t xml:space="preserve">               ค่าตอบแทนกรรมการนี้เป็นประโยชน์ที่จ่ายให้แก่กรรมการของบริษัทฯ ตามมาตรา 90 ของพระราชบัญญัติบริษัทมหาชน</t>
  </si>
  <si>
    <t>ค่าตอบแทนกรรมการบริหาร ผู้จัดการและผู้บริหารสี่รายแรกรองจากผู้จัดการลงมา  และผู้บริหารในระดับเทียบเท่ารายที่สี่</t>
  </si>
  <si>
    <t xml:space="preserve">                           ผู้ค้ำประกันการใช้กระแสไฟฟ้าต่อบริษัทฯ จำนวน 100,091,500.00 บาท จำนวน 6 ราย ได้ค้ำประกันด้วยเงินสด จำนวน</t>
  </si>
  <si>
    <t>บริษัทฯ จะคิดค่าธรรมเนียมการค้ำประกันในอัตราร้อยละ  0.5 - 1  ของมูลค่าวงเงิน โดยบริษัทฯ จะจัดเก็บจากบริษัทที่จ่าย</t>
  </si>
  <si>
    <t xml:space="preserve">        ค่าปรึกษาธุรกิจ  ในอัตราร้อยละ 0.5  และจะจัดเก็บจากบริษัทที่ไม่ได้จ่ายค่าปรึกษาธุรกิจร้อยละ  1 ยกเว้นบริษัทฯ ที่ร่วมทุนกับ</t>
  </si>
  <si>
    <t xml:space="preserve">             เงินสดและรายการเทียบเท่าเงินสด  ได้แก่   เงินสดในมือและเงินฝากสถาบันการเงิน  ประกอบด้วย</t>
  </si>
  <si>
    <t xml:space="preserve">     </t>
  </si>
  <si>
    <t>เงินสดในมือ</t>
  </si>
  <si>
    <t>เงินฝากกระแสรายวัน</t>
  </si>
  <si>
    <t>เงินฝากออมทรัพย์</t>
  </si>
  <si>
    <t xml:space="preserve">     1.1  บริษัท สหพัฒนาอินเตอร์โฮลดิ้ง จำกัด (มหาชน) "บริษัท" เป็นบริษัทมหาชน ที่จดทะเบียนจัดตั้งและมีภูมิลำเนา</t>
  </si>
  <si>
    <t xml:space="preserve">              ในประเทศไทย ตามที่อยู่ที่ได้จดทะเบียนไว้ดังนี้</t>
  </si>
  <si>
    <t>สภาวิชาชีพบัญชีได้ออกและปรับปรุงมาตรฐานการรายงานทางการเงินหลายฉบับ ในปี 2553 และ 2554 ซึ่งมีบางฉบับ</t>
  </si>
  <si>
    <t>การปฏิบัติตามมาตรฐานการรายงานทางการเงินที่ออกและปรับปรุงใหม่นั้น         มีผลให้เกิดการเปลี่ยนแปลงนโยบาย</t>
  </si>
  <si>
    <t>ต้นทุนการกู้ยืม</t>
  </si>
  <si>
    <t xml:space="preserve">          มาตรฐานการรายงานทางการเงินฉบับที่ 3</t>
  </si>
  <si>
    <t>การรวมธุรกิจ</t>
  </si>
  <si>
    <t xml:space="preserve">         การตีความมาตรฐานการบัญชีฉบับที่ 15</t>
  </si>
  <si>
    <t>สัญญาการก่อสร้างอสังหาริมทรัพย์</t>
  </si>
  <si>
    <t xml:space="preserve">     อสังหาริมทรัพย์เพื่อการลงทุน</t>
  </si>
  <si>
    <t>•  งบแสดงฐานะการเงิน</t>
  </si>
  <si>
    <t>•  งบกำไรขาดทุนเบ็ดเสร็จ</t>
  </si>
  <si>
    <t>•  งบแสดงการเปลี่ยนแปลงส่วนของผู้ถือหุ้น</t>
  </si>
  <si>
    <t>•  งบกระแสเงินสดและ</t>
  </si>
  <si>
    <t>•  หมายเหตุประกอบงบการเงิน</t>
  </si>
  <si>
    <t xml:space="preserve">การบัญชีและการรายงานโครงการผลประโยชน์เมื่อออกจากงาน </t>
  </si>
  <si>
    <t xml:space="preserve">         มาตรฐานการบัญชีฉบับที่ 26 </t>
  </si>
  <si>
    <t xml:space="preserve">      การบัญชีของบริษัท  ผลกระทบจากการเปลี่ยนแปลงนี้ได้เปิดเผยไว้ในหมายเหตุประกอบงบการเงินข้อ 4</t>
  </si>
  <si>
    <t xml:space="preserve">  ภาระผูกพันของผลประโยชน์พนักงาน เพิ่มขึ้น</t>
  </si>
  <si>
    <t xml:space="preserve"> กำไรสะสม ณ วันที่ 31 ธันวาคม 2553 หลังปรับปรุง</t>
  </si>
  <si>
    <t xml:space="preserve"> กำไรสะสม ณ วันที่ 1 มกราคม 2554</t>
  </si>
  <si>
    <t>การจัดประเภทรายการใหม่</t>
  </si>
  <si>
    <t>งบแสดงฐานะการเงิน ณ วันที่ 31 ธันวาคม 2553</t>
  </si>
  <si>
    <t xml:space="preserve">ภาระผูกพันผลประโยชน์พนักงาน ณ วันที่ 1 มกราคม 2554 </t>
  </si>
  <si>
    <t xml:space="preserve">ต้นทุนบริการปัจจุบันและดอกเบี้ย </t>
  </si>
  <si>
    <t xml:space="preserve">               ข้อสมมุติหลักในการประมาณการตามหลักการคณิตศาสตร์ประกันภัย ณ วันที่รายงาน</t>
  </si>
  <si>
    <t>อัตราคิดลด</t>
  </si>
  <si>
    <t>การเปลี่ยนแปลงในมูลค่าของภาระผูกพันผลประโยชน์พนักงาน</t>
  </si>
  <si>
    <t xml:space="preserve">อัตราการเพิ่มขึ้นของเงินเดือน </t>
  </si>
  <si>
    <t xml:space="preserve">บริษัทถือปฏิบัติตามมาตรฐานการบัญชี ฉบับที่ 19 เรื่อง ผลประโยชน์พนักงาน ซึ่งมีผลบังคับใช้ตั้งแต่วันที่1 มกราคม  </t>
  </si>
  <si>
    <t xml:space="preserve">      2554  ผลกระทบต่องบการเงินได้เปิดเผยในหมายเหตุประกอบงบการเงินข้อ 4 </t>
  </si>
  <si>
    <t>บริษัทจ่ายค่าชดเชยผลประโยชน์หลังออกจากงานและบำเหน็จ  ตามข้อกำหนดของพระราชบัญญัติคุ้มครองแรงงาน</t>
  </si>
  <si>
    <t xml:space="preserve">       พ.ศ. 2541 ในการให้ผลประโยชน์เมื่อเกษียณ และผลประโยชน์ระยะยาวอื่นแก่พนักงานตามสิทธิและอายุงาน</t>
  </si>
  <si>
    <t>อัตราการหมุนเวียนพนักงาน</t>
  </si>
  <si>
    <t xml:space="preserve"> - 25 -</t>
  </si>
  <si>
    <t>5.  เงินสดและรายการเทียบเท่าเงินสด</t>
  </si>
  <si>
    <t>6.  รายได้ค้างรับกิจการที่เกี่ยวข้องกัน - สุทธิ</t>
  </si>
  <si>
    <t>7.  รายได้ค้างรับอื่น - สุทธิ</t>
  </si>
  <si>
    <t>8.  เงินลงทุนในบริษัทร่วม</t>
  </si>
  <si>
    <t xml:space="preserve">          8.1  เงินลงทุนในบริษัทร่วม - บันทึกโดยวิธีส่วนได้เสีย</t>
  </si>
  <si>
    <t xml:space="preserve">     8.2  ข้อมูลเพิ่มเติมของบริษัทร่วม</t>
  </si>
  <si>
    <t>9.  เงินลงทุนในกิจการที่เกี่ยวข้องกัน</t>
  </si>
  <si>
    <t xml:space="preserve">     9.1  เงินลงทุนในหลักทรัพย์เผื่อขาย</t>
  </si>
  <si>
    <t xml:space="preserve">     9.2  เงินลงทุนทั่วไป</t>
  </si>
  <si>
    <t xml:space="preserve">     9.  เงินลงทุนในกิจการที่เกี่ยวข้องกัน  (ต่อ)</t>
  </si>
  <si>
    <t xml:space="preserve">      9.  เงินลงทุนในกิจการที่เกี่ยวข้องกัน  (ต่อ)</t>
  </si>
  <si>
    <t>10. เงินลงทุนระยะยาวอื่น</t>
  </si>
  <si>
    <t xml:space="preserve">    10.1 เงินลงทุนในหลักทรัพย์เผื่อขาย</t>
  </si>
  <si>
    <t xml:space="preserve">    10.2 เงินลงทุนทั่วไป</t>
  </si>
  <si>
    <t xml:space="preserve">    10. เงินลงทุนระยะยาวอื่น  (ต่อ)</t>
  </si>
  <si>
    <t>14.   สินทรัพย์ไม่มีตัวตน - สุทธิ ประกอบด้วย</t>
  </si>
  <si>
    <t>15.   เงินเบิกเกินบัญชี และเงินกู้ยืมจากสถาบันการเงิน</t>
  </si>
  <si>
    <t xml:space="preserve">        15.1  เงินเบิกเกินบัญชีธนาคาร</t>
  </si>
  <si>
    <t xml:space="preserve">        15.2  เงินกู้ยืมจากธนาคาร</t>
  </si>
  <si>
    <t>16.  เงินกู้ยืมระยะยาว - สุทธิ</t>
  </si>
  <si>
    <t>- 28 -</t>
  </si>
  <si>
    <t xml:space="preserve"> ผลกระทบจากการเปลี่ยนแปลงนโยบายการบัญชี - การรับรู้รายได้</t>
  </si>
  <si>
    <t>งบแสดงฐานะการเงินที่แสดงเงินลงทุนตามวิธีส่วนได้เสีย</t>
  </si>
  <si>
    <t>อสังหาริมทรัพย์ตามสัญญาจะซื้อจะขาย</t>
  </si>
  <si>
    <t>เงินรับล่วงหน้า</t>
  </si>
  <si>
    <t>กำไรสะสมที่ยังไม่จัดสรร</t>
  </si>
  <si>
    <t>งบแสดงฐานะการเงินเฉพาะกิจการ</t>
  </si>
  <si>
    <t xml:space="preserve">                           จำนวนเงิน 3,387,000.00 บาท  และค้ำประกันการใช้น้ำดิบกับบริษัทจัดการและพัฒนาทรัพยากรน้ำภาคตะวันออก </t>
  </si>
  <si>
    <t xml:space="preserve">                           822,000.00 บาท และส่วนที่เหลืออีก 4 ราย ค้ำประกันโดยธนาคารพาณิชย์และเงินสด จำนวน  10,330,000.00 บาท</t>
  </si>
  <si>
    <t>ค่าใช้จ่ายค้างจ่าย</t>
  </si>
  <si>
    <t>เงินรับล่วงหน้าและเงินประกัน</t>
  </si>
  <si>
    <t xml:space="preserve">                     A  บริษัทถือหุ้น และ/หรือการถือหุ้นร่วมกัน</t>
  </si>
  <si>
    <t>บริษัทถือหุ้น และ/หรือ การถือหุ้นร่วมกัน</t>
  </si>
  <si>
    <t xml:space="preserve"> และหนี้สินทางการเงินแต่ละประเภท  ได้เปิดเผยไว้แล้วในหมายเหตุข้อ 3</t>
  </si>
  <si>
    <t>0-13*</t>
  </si>
  <si>
    <t>อัตรามรณะ</t>
  </si>
  <si>
    <t xml:space="preserve">     *  ขึ้นอยู่กับอายุของพนักงาน</t>
  </si>
  <si>
    <t xml:space="preserve">งบการเงินระหว่างกาลนี้    จัดทำขึ้นเพื่อให้ข้อมูลเพิ่มเติม    จากงบการเงินสำหรับปีสิ้นสุดวันที่  31  ธันวาคม  2553 </t>
  </si>
  <si>
    <t>3.  การเปลี่ยนแปลงนโยบายบัญชี (ต่อ)</t>
  </si>
  <si>
    <t xml:space="preserve">4.  ผลกระทบจากการเปลี่ยนแปลงนโยบายการบัญชี </t>
  </si>
  <si>
    <t>4.  ผลกระทบจากการเปลี่ยนแปลงนโยบายการบัญชี (ต่อ)</t>
  </si>
  <si>
    <t xml:space="preserve">     สิ้นสุดวันที่ 31 ธันวาคม 2553  ยกเว้นเรื่องที่อธิบายดังต่อไปนี้</t>
  </si>
  <si>
    <t xml:space="preserve">     บริษัทฯ มีการเปลี่ยนแปลงนโยบายการบัญชีดังนี้</t>
  </si>
  <si>
    <t xml:space="preserve">     2.1   เกณฑ์การจัดทำงบการเงิน</t>
  </si>
  <si>
    <t xml:space="preserve">     1.2  บริษัทฯ  ประกอบธุรกิจลงทุน   ธุรกิจให้เช่าและบริการ  และสวนอุตสาหกรรม (ธุรกิจอสังหาริมทรัพย์)</t>
  </si>
  <si>
    <t xml:space="preserve">     คณะกรรมการกำกับหลักทรัพย์และตลาดหลักทรัพย์ที่เกี่ยวข้อง </t>
  </si>
  <si>
    <t xml:space="preserve">     เพื่อให้ข้อมูลนั้นเป็นปัจจุบัน ดังนั้นงบการเงินระหว่างกาลจึงเน้นการให้ข้อมูลที่เกี่ยวกับกิจกรรม เหตุการณ์และสถานการณ์</t>
  </si>
  <si>
    <t xml:space="preserve">     ใหม่ๆ เพื่อไม่ให้ซ้ำซ้อนกับข้อมูลที่ได้เคยนำเสนอรายงานไปแล้ว  ดังนั้นการอ่านงบการเงินระหว่างกาลนี้จึงควรอ่านควบคู่</t>
  </si>
  <si>
    <t xml:space="preserve">     กับงบการเงินของบริษัทสำหรับปีสิ้นสุดวันที่ 31 ธันวาคม 2553</t>
  </si>
  <si>
    <t xml:space="preserve">     ไปนี้</t>
  </si>
  <si>
    <t xml:space="preserve">     ที่เกี่ยวข้องกับการดำเนินงานของบริษัท และมีผลบังคับใช้ตั้งแต่ วันที่  1  มกราคม  2554  บริษัทฯ ได้ถือปฏิบัติตามแล้ว   ดังต่อ</t>
  </si>
  <si>
    <t>2.  เกณฑ์การเสนองบการเงินระหว่างกาล(ต่อ)</t>
  </si>
  <si>
    <t xml:space="preserve">     2.2  นอกเหนือจากมาตรฐานการรายงานทางการเงินที่ออก และปรับปรุงใหม่ข้างต้นมาตรฐานการรายงานทางการเงินที่ออก</t>
  </si>
  <si>
    <t xml:space="preserve">            ไม่ได้มีการนำมาใช้สำหรับการจัดทำงบการเงินระหว่างกาลนี้ มีดังต่อไปนี้</t>
  </si>
  <si>
    <t xml:space="preserve">            และปรับปรุงใหม่ ฉบับอื่น ๆ ซึ่งมีผลบังคับสำหรับงบการเงินที่เริ่มในหรือหลังวันที่  1 มกราคม 2556  เป็นต้นไป  และ</t>
  </si>
  <si>
    <t xml:space="preserve">            การตีความมาตรฐานการบัญชี ฉบับที่ 10</t>
  </si>
  <si>
    <t xml:space="preserve">            การตีความมาตรฐานการบัญชี ฉบับที่ 21</t>
  </si>
  <si>
    <t xml:space="preserve">            การตีความมาตรฐานการบัญชี ฉบับที่ 25</t>
  </si>
  <si>
    <t xml:space="preserve">     ฉบับดังกล่าว</t>
  </si>
  <si>
    <t xml:space="preserve">     3.1  การนำเสนองบการเงิน</t>
  </si>
  <si>
    <t xml:space="preserve">     ของมาตรฐานการบัญชีที่ปรับปรุงใหม่  ประกอบด้วย</t>
  </si>
  <si>
    <t>บริษัทถือปฏิบัติตามมาตรฐานการบัญชีฉบับที่  1  (ปรับปรุง  2552)   เรื่อง การนำเสนองบการเงิน ภายใต้ข้อกำหนด</t>
  </si>
  <si>
    <t xml:space="preserve">     ภายใต้ข้อกำหนดของมาตรฐานที่ปรับปรุงใหม่     และตามมาตรฐานการบัญชี  ฉบับที่ 34 (ปรับปรุง 2552)   เรื่อง   งบการเงิน</t>
  </si>
  <si>
    <t xml:space="preserve">     ระหว่าง กาล    รวมถึงการตีความและแนวปฏิบัติทางการบัญชีที่ประกาศใช้โดยสภาวิชาชีพบัญชี        กฎระเบียบและประกาศ</t>
  </si>
  <si>
    <t>งบการเงินระหว่างกาลนี้ได้จัดทำโดยใช้นโยบายการบัญชี      และวีธีการคำนวณเช่นเดียวกับงบการเงินสำหรับปี</t>
  </si>
  <si>
    <t>เริ่มตั้งแต่วันที่  1  มกราคม  พ.ศ. 2554   บริษัทได้ปฏิบัติตาม  มาตรฐานการรายงานทางการเงินใหม่  (ประกอบด้วย</t>
  </si>
  <si>
    <t xml:space="preserve">     มาตรฐานการบัญชี การตีความมาตรฐานการรายงานทางการเงิน   และมาตรฐานการบัญชีที่มีการปรับปรุง)     ที่มีผลบังคับใช้</t>
  </si>
  <si>
    <t xml:space="preserve">     สำหรับรอบระยะเวลาบัญชีที่เริ่มต้นในหรือหลังวันที่  1 มกราคม พ.ศ. 2554   โดยการปฏิบัติตามมาตรฐานการบัญชีดังกล่าว </t>
  </si>
  <si>
    <t xml:space="preserve">     3.2  ที่ดิน อาคารและอุปกรณ์</t>
  </si>
  <si>
    <t>มาตรฐานการบัญชี/มาตรฐานการรายงานทางการเงิน</t>
  </si>
  <si>
    <t xml:space="preserve">         มาตรฐานการบัญชีฉบับที่ 1 (ปรับปรุง 2552)</t>
  </si>
  <si>
    <t xml:space="preserve">         มาตรฐานการบัญชีฉบับที่ 2 (ปรับปรุง 2552)</t>
  </si>
  <si>
    <t xml:space="preserve">         มาตรฐานการบัญชีฉบับที่ 7 (ปรับปรุง 2552)</t>
  </si>
  <si>
    <t xml:space="preserve">         มาตรฐานการบัญชีฉบับที่ 8 (ปรับปรุง 2552)</t>
  </si>
  <si>
    <t xml:space="preserve">         มาตรฐานการบัญชีฉบับที่ 10 (ปรับปรุง 2552)</t>
  </si>
  <si>
    <t xml:space="preserve">         มาตรฐานการบัญชีฉบับที่ 16 (ปรับปรุง 2552)</t>
  </si>
  <si>
    <t xml:space="preserve">         มาตรฐานการบัญชีฉบับที่ 17 (ปรับปรุง 2552)</t>
  </si>
  <si>
    <t xml:space="preserve">         มาตรฐานการบัญชีฉบับที่ 18 (ปรับปรุง 2552)</t>
  </si>
  <si>
    <t xml:space="preserve">         มาตรฐานการบัญชีฉบับที่ 19</t>
  </si>
  <si>
    <t xml:space="preserve">         มาตรฐานการบัญชีฉบับที่ 23 (ปรับปรุง 2552)</t>
  </si>
  <si>
    <t xml:space="preserve">         มาตรฐานการบัญชีฉบับที่ 24 (ปรับปรุง 2552)</t>
  </si>
  <si>
    <t xml:space="preserve">         มาตรฐานการบัญชีฉบับที่ 27 (ปรับปรุง 2552)</t>
  </si>
  <si>
    <t xml:space="preserve">         มาตรฐานการบัญชีฉบับที่ 28 (ปรับปรุง 2552)</t>
  </si>
  <si>
    <t xml:space="preserve">         มาตรฐานการบัญชีฉบับที่ 31 (ปรับปรุง 2552)</t>
  </si>
  <si>
    <t xml:space="preserve">         มาตรฐานการบัญชีฉบับที่ 33 (ปรับปรุง 2552)</t>
  </si>
  <si>
    <t xml:space="preserve">         มาตรฐานการบัญชีฉบับที่ 34 (ปรับปรุง 2552)</t>
  </si>
  <si>
    <t xml:space="preserve">         มาตรฐานการบัญชีฉบับที่ 36 (ปรับปรุง 2552)</t>
  </si>
  <si>
    <t xml:space="preserve">         มาตรฐานการบัญชีฉบับที่ 37 (ปรับปรุง 2552)</t>
  </si>
  <si>
    <t xml:space="preserve">         มาตรฐานการบัญชีฉบับที่ 38 (ปรับปรุง 2552)</t>
  </si>
  <si>
    <t xml:space="preserve">         มาตรฐานการบัญชีฉบับที่ 40 (ปรับปรุง 2552)</t>
  </si>
  <si>
    <t xml:space="preserve">          มาตรฐานการรายงานทางการเงินฉบับที่ 5</t>
  </si>
  <si>
    <t xml:space="preserve">            มาตรฐานการบัญชีฉบับที่ 12 </t>
  </si>
  <si>
    <t xml:space="preserve">            มาตรฐานการบัญชีฉบับที่ 20 (ปรับปรุง 2552)</t>
  </si>
  <si>
    <t xml:space="preserve">            มาตรฐานการบัญชีฉบับที่ 21 (ปรับปรุง 2552)</t>
  </si>
  <si>
    <t xml:space="preserve">     3.4  ผลประโยชน์พนักงาน</t>
  </si>
  <si>
    <t xml:space="preserve">            แยกต่างหากจากทิ่ดิน อาคารและอุปกรณ์</t>
  </si>
  <si>
    <t xml:space="preserve">     3.3  อสังหาริมทรัพย์เพื่อการลงทุน</t>
  </si>
  <si>
    <t xml:space="preserve">            วิธีเปลี่ยนทันที</t>
  </si>
  <si>
    <t xml:space="preserve">            และอุปกรณ์ ตามที่กล่าวในหมายเหตุประกอบงบการเงินข้อ  3.2  การเปลี่ยนแปลงในเรื่องดังกล่าวได้ถือปฏิบัติโดย</t>
  </si>
  <si>
    <t xml:space="preserve">            ลงทุนได้มีการประเมินใหม่    ตามข้อกำหนดของมาตรฐานการบัญชี ฉบับที่ 16  (ปรับปรุง 2552)  เรื่อง ที่ดิน อาคาร</t>
  </si>
  <si>
    <t xml:space="preserve">            งบการเงินเปรียบเทียบตั้งแต่วันที่  1  มกราคม  2554    ค่าเสื่อมราคาและอายุการใช้งานของอสังหาริมทรัพย์เพื่อการ</t>
  </si>
  <si>
    <t xml:space="preserve">            ฉบับปรับปรุงใหม่      การเปลี่ยนแปลงนโยบายการบัญชีดังกล่าว     ส่งผลให้มีการจัดประเภทรายการใหม่   สำหรับ</t>
  </si>
  <si>
    <t>บริษัทเลือกวิธีราคาทุนสำหรับการบันทึกบัญชีอสังหาริมทรัพย์เพื่อการลงทุน   ภายใต้มาตรฐานการบัญชี</t>
  </si>
  <si>
    <t xml:space="preserve">            3.2.1  ต้นทุนการรื้อถอน การขนย้ายและการบูรณะสภาพของสินทรัพย์ ต้องถือเป็นต้นทุนของสินทรัพย์และ</t>
  </si>
  <si>
    <t xml:space="preserve">  คิดค่าเสื่อมราคาประจำปี</t>
  </si>
  <si>
    <t xml:space="preserve">  หากจากกัน เมื่อแต่ละส่วนประกอบนั้นมีต้นทุนที่มีนัยสำคัญเมื่อเทียบกับต้นทุนทั้งหมดของสินทรัพย์นั้น</t>
  </si>
  <si>
    <t xml:space="preserve">            3.2.2  การคิดค่าเสื่อมราคา สำหรับส่วนประกอบของรายการที่ดิน อาคารและอุปกรณ์ ต้องพิจารณาแต่ละส่วนแยกต่าง</t>
  </si>
  <si>
    <t xml:space="preserve">  นอกจากนี้ต้องมีการสอบทานมูลค่าคงเหลือและอายุการให้ประโยชน์อย่างน้อยทุกสิ้นรอบปีบัญชี</t>
  </si>
  <si>
    <t xml:space="preserve">  จากการจำหน่ายสินทรัพย์   เหมือนว่าสินทรัพย์มีอายุและสภาพที่คาดว่าเป็น   เมื่อสิ้นสุดอายุการให้ประโยชน์ </t>
  </si>
  <si>
    <t xml:space="preserve">  ทางเท้า โดยเปลี่ยนอายุการใช้งานจากเดิม 15 ปี เป็น 15 - 25 ปี</t>
  </si>
  <si>
    <t>การเปลี่ยนแปลงดังกล่าวถือปฏิบัติโดยวิธีเปลี่ยนทันที ตามที่กำหนดในวิธีปฏิบัติในช่วงเปลี่ยนแปลงของ</t>
  </si>
  <si>
    <t xml:space="preserve">  มาตรฐานฉบับปรับปรุงใหม่ดังกล่าว    ผลกระทบต่องบการเงินปี  2554   มีผลทำให้ค่าเสื่อมราคาที่คำนวณลดลง</t>
  </si>
  <si>
    <t xml:space="preserve">     3.5  การเปลี่ยนแปลงนโยบายการบันทึกบัญชีรับรู้รายได้จากการขายอสังหาริมทรัพย์</t>
  </si>
  <si>
    <t xml:space="preserve">     4.3  อสังหาริมทรัพย์เพื่อการลงทุน</t>
  </si>
  <si>
    <t xml:space="preserve">     4.1  ผลประโยชน์พนักงาน</t>
  </si>
  <si>
    <t xml:space="preserve">     กระทบต่องบการเงิน มีดังต่อไปนี้</t>
  </si>
  <si>
    <t xml:space="preserve">         ตั้งแต่วันที่  1  มกราคม  2554 บริษัทได้ถือปฏิบัติตามมาตรฐานการรายงานทางการเงินที่ออกและปรับปรุงใหม่ ซึ่งมีผล</t>
  </si>
  <si>
    <t>นโยบายการบัญชีใหม่ ภาระผูกพันของบริษัทเกี่ยวกับผลประโยชน์หลังออกจากงาน ได้บันทึกในงบการเงินด้วยวิธีคิดลด</t>
  </si>
  <si>
    <t xml:space="preserve"> 2554   มีกำไรสะสมต้นงวดลดลง 64.90 ล้านบาท   และเงินรับล่วงหน้าเพิ่มขึ้นจำนวน 78.29 ล้านบาท และอสังหาริมทรัพย์</t>
  </si>
  <si>
    <t>ตามสัญญาจะซื้อจะขายเพิ่มขึ้นจำนวน 13.39 ล้านบาท</t>
  </si>
  <si>
    <t xml:space="preserve">ณ วันที่ 30 มิถุนายน 2554  บริษัทฯ บันทึกเงินลงทุนในบริษัทร่วม 16 แห่ง ตามวิธีส่วนได้เสียจากงบการเงินของผู้บริหารที่ยังไม่ผ่านการสอบทานโดยผู้สอบบัญชี โดยมียอดเงินลงทุนจำนวน 1,900.89 ล้านบาท คิดเป็นร้อยละ 12.33 ของยอดรวมสินทรัพย์ และมีส่วนแบ่งกำไรสำหรับงวด 3 เดือน และ 6 เดือน </t>
  </si>
  <si>
    <t xml:space="preserve"> จำหน่ายด้ายเย็บ</t>
  </si>
  <si>
    <t>ผลิตเส้นใยไฟเบอร์</t>
  </si>
  <si>
    <t xml:space="preserve">ค่าใช้จ่ายตัดจ่ายสำหรับงวด 3 เดือน และงวด 6 เดือน  สิ้นสุดวันที่ 30  มิถุนายน 2554  จำนวน 155,430.81 บาท  และ จำนวน </t>
  </si>
  <si>
    <t xml:space="preserve">         312,095.37 บาท  ตามลำดับ (ปี 2553 จำนวน 107,216.70 บาท และ 198,128.03 บาท ตามลำดับ)</t>
  </si>
  <si>
    <t xml:space="preserve">     บอจ. เอช แอนด์ บี </t>
  </si>
  <si>
    <t xml:space="preserve">          อินเตอร์เท็กซ์</t>
  </si>
  <si>
    <t xml:space="preserve">      18.1  ตามมติที่ประชุมสามัญผู้ถือหุ้น  ครั้งที่  40 ประจำปี 2554  เมื่อวันที่ 25 เมษายน 2554  อนุมัติให้จ่ายเงินปันผลจากการดำเนินงาน</t>
  </si>
  <si>
    <t xml:space="preserve">               สำหรับปี 2553 ในอัตรา 0.22 บาทต่อหุ้น  จำนวน 494,034,300 หุ้น จำนวนเงินรวม 108,687,546.00 บาท  ซึ่งได้จ่ายให้ผู้ถือหุ้น</t>
  </si>
  <si>
    <t xml:space="preserve">               สำหรับปี 2552 ในอัตรา 0.20 บาทต่อหุ้น  จำนวน 494,034,300 หุ้น จำนวนเงินรวม 98,806,860.00 บาท  ซึ่งได้จ่ายให้ผู้ถือหุ้น</t>
  </si>
  <si>
    <r>
      <t xml:space="preserve"> </t>
    </r>
    <r>
      <rPr>
        <sz val="16"/>
        <color indexed="60"/>
        <rFont val="Angsana New"/>
        <family val="1"/>
      </rPr>
      <t xml:space="preserve"> 5</t>
    </r>
    <r>
      <rPr>
        <sz val="16"/>
        <rFont val="Angsana New"/>
        <family val="1"/>
      </rPr>
      <t xml:space="preserve">.77  ล้านบาท และกำไรสุทธิเพิ่มขึ้น ด้วยจำนวนเดียวกัน </t>
    </r>
  </si>
  <si>
    <t xml:space="preserve">                ค่าเสื่อมราคาสำหรับงวด 3 เดือน และงวด 6 เดือน สิ้นสุดวันที่ 30 มิถุนายน 2554  จำนวน  19.07  ล้านบาท  และ 32.52  ล้านบาท ตามลำดับ ( ปี 2553  จำนวน 18.68  ล้านบาท</t>
  </si>
  <si>
    <t xml:space="preserve">       และ 37.33 ล้านบาท  ตามลำดับ)</t>
  </si>
  <si>
    <t xml:space="preserve">                บริษัทฯ มีทรัพย์สินถาวรตัดค่าเสื่อมราคาครบถ้วนแล้ว  แต่ยังมีการใช้งาน  ณ วันที่ 30 มิถุนายน 2554  และ วันที่ 31 ธันวาคม 2553 ราคาทุน 249.16 ล้านบาท</t>
  </si>
  <si>
    <t xml:space="preserve">          ค่าเสื่อมราคาสำหรับงวด 3 เดือน และงวด 6 เดือน สิ้นสุดวันที่ 30 มิถุนายน 2554  จำนวน  2.04  ล้านบาท  และ 5.03  ล้านบาท ตามลำดับ</t>
  </si>
  <si>
    <t xml:space="preserve">       ( ปี 2553  จำนวน 3.30 ล้านบาท และ 6.24 ล้านบาท  ตามลำดับ)</t>
  </si>
  <si>
    <t xml:space="preserve">                         ค่าบริการ</t>
  </si>
  <si>
    <t>ต้นทุนบวกส่วนเพิ่ม</t>
  </si>
  <si>
    <t xml:space="preserve">     ตามสัญญาจะซื้อจะขาย</t>
  </si>
  <si>
    <t>กำหนดตามลักษณะงาน ปริมาณ ระยะเวลา</t>
  </si>
  <si>
    <t xml:space="preserve">     ของการใช้บริการ</t>
  </si>
  <si>
    <t xml:space="preserve">                ค่าเสื่อมราคาและตัดจ่าย</t>
  </si>
  <si>
    <t xml:space="preserve">               ค่าใช้จ่ายในการดำเนินงานทางตรง</t>
  </si>
  <si>
    <t xml:space="preserve">                    ก่อให้เกิดรายได้ค่าเช่าและบริการ</t>
  </si>
  <si>
    <t>ของเล่นที่ทำจากผ้า</t>
  </si>
  <si>
    <t xml:space="preserve">               จำนวนที่รับรู้ในงบกำไรขาดทุนของบริษัทฯ จากอสังหาริมทรัพย์เพื่อการลงทุน สำหรับงวด 3 เดือน และ 6 เดือน สิ้นสุดวันที่ 30 มิถุนายน 2554</t>
  </si>
  <si>
    <t>เงินจ่ายล่วงหน้า - ค่าหุ้น</t>
  </si>
  <si>
    <t xml:space="preserve">      สิ้นสุดวันที่ 30 มิถุนายน 2554  จากเงินลงทุนดังกล่าวจำนวน 55.72 ล้านบาท และ 106.32  ล้านบาท  คิดเป็นร้อยละ 15.56 และ 17.09 ของกำไรสุทธิ นอกจากนี้บริษัทร่วมทั้งหมด จำนวน 16 แห่ง ที่เป็นกิจการไม่ได้มีส่วนได้เสียสาธารณะ ไม่ได้จัดทำรายงานทางการเงินโดยใช้มาตรฐานการรายงานทางการเงินทุกฉบับ </t>
  </si>
  <si>
    <t>ท้อปเทร็นด์ แมนูแฟคเจอริ่ง *</t>
  </si>
  <si>
    <t>*</t>
  </si>
  <si>
    <t xml:space="preserve">       สำหรับงวด 6 เดือน สิ้นสุดวันที่  30 มิถุนายน 2554 และ 2553   รายได้ค่าไฟฟ้าและค่าไอน้ำเป็นรายได้ที่รับจากกิจการที่เกี่ยวข้องกัน</t>
  </si>
  <si>
    <t xml:space="preserve">         681.49  ล้านบาท  และ  683.68  ล้านบาท  ตามลำดับ</t>
  </si>
  <si>
    <t xml:space="preserve">        จำนวน  576.60   ล้านบาท     และ  571.41  ล้านบาท     และรับจากบริษัทอื่น    จำนวน 104.89  ล้านบาท   และ  112.27 ล้านบาท     รวมเป็นเงิน</t>
  </si>
  <si>
    <t>- 30 -</t>
  </si>
  <si>
    <t>- 31 -</t>
  </si>
  <si>
    <t>เกี่ยวกับรถยนต์</t>
  </si>
  <si>
    <t>ชิ้นส่วนอุปกรณ์</t>
  </si>
  <si>
    <t>A,E</t>
  </si>
  <si>
    <t xml:space="preserve"> - 33 -</t>
  </si>
  <si>
    <t xml:space="preserve"> - 34 -</t>
  </si>
  <si>
    <t>- 35 -</t>
  </si>
  <si>
    <t>- 36 -</t>
  </si>
  <si>
    <t>อาหารเสริม</t>
  </si>
  <si>
    <t>ในไตรมาส 2 ปี 2554  บริษัทฯ ได้จ่ายเงินล่วงหน้า - ค่าหุ้น จำนวน 36  ล้านบาท เพื่อซื้อหุ้นเพิ่มทุนของบริษัทร่วมแห่งหนึ่ง (ตามสัดส่วนการลงทุนเดิม)</t>
  </si>
</sst>
</file>

<file path=xl/styles.xml><?xml version="1.0" encoding="utf-8"?>
<styleSheet xmlns="http://schemas.openxmlformats.org/spreadsheetml/2006/main">
  <numFmts count="5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(* #,##0.00_);_(* \(#,##0.00\);_(* &quot;-&quot;??_);_(@_)"/>
    <numFmt numFmtId="169" formatCode="#,##0.00;\(#,##0.00\)"/>
    <numFmt numFmtId="170" formatCode="#,##0_);[Red]\(#,##0.00\)"/>
    <numFmt numFmtId="171" formatCode="#,##0.00_);[Black]\(#,##0.00\)\ "/>
    <numFmt numFmtId="172" formatCode="#,##0_);[Black]\(#,##0\)"/>
    <numFmt numFmtId="173" formatCode="#,##0.00_);[Red]\(#,##0.0000\)"/>
    <numFmt numFmtId="174" formatCode="###0.00_);[Red]\(###0.00\)"/>
    <numFmt numFmtId="175" formatCode="#,##0.00\ ;[Red]\(#,##0.00\)"/>
    <numFmt numFmtId="176" formatCode="#,##0\ ;[Red]\(#,##0\)"/>
    <numFmt numFmtId="177" formatCode="#,##0.00\ ;\(#,##0.00\)"/>
    <numFmt numFmtId="178" formatCode="##,##0.00_);\(#,##0.00\)"/>
    <numFmt numFmtId="179" formatCode="#,##0_);\(#,###\)"/>
    <numFmt numFmtId="180" formatCode="##,##0_);\(#,##0\)"/>
    <numFmt numFmtId="181" formatCode="#,##0.00_);[Blue]\(#,##0.00\)"/>
    <numFmt numFmtId="182" formatCode="[$-101041E]d\ mmmm\ yyyy;@"/>
    <numFmt numFmtId="183" formatCode="#,##0.00_);[Blue]\(#,##0.0000\)"/>
    <numFmt numFmtId="184" formatCode="#,##0.00;[Red]#,##0.00"/>
    <numFmt numFmtId="185" formatCode="#,##0;\(#,##0.00\)"/>
    <numFmt numFmtId="186" formatCode="#,##0.00_);[Black]\(#,##0.00\)"/>
    <numFmt numFmtId="187" formatCode="_-* #,##0.000_-;\-* #,##0.000_-;_-* &quot;-&quot;???_-;_-@_-"/>
    <numFmt numFmtId="188" formatCode="#,##0.00_)"/>
    <numFmt numFmtId="189" formatCode="_ * #,##0_ ;_ * \-#,##0_ ;_ * \-??_ ;_ @_ "/>
    <numFmt numFmtId="190" formatCode="_-* #,##0.00_-;\-* #,##0.00_-;_-* \-??_-;_-@_-"/>
    <numFmt numFmtId="191" formatCode="_-* #,##0.00_-;\(#,##0.00\);_-* &quot;-&quot;??_-;_-@_-"/>
    <numFmt numFmtId="192" formatCode="#,##0_);\(#,##0.00\)"/>
    <numFmt numFmtId="193" formatCode="##,#00.00\ ;\(#,##0.00\)"/>
    <numFmt numFmtId="194" formatCode="##,##0.00_)\ ;\(#,##0.00\)"/>
    <numFmt numFmtId="195" formatCode="_-* #,##0.00_-;\(#,##0.00\);_-* \-??_-;_-@_-"/>
    <numFmt numFmtId="196" formatCode="_-* #,##0.000_-;\-* #,##0.000_-;_-* &quot;-&quot;??_-;_-@_-"/>
    <numFmt numFmtId="197" formatCode="#,##0.0;\-#,##0.0"/>
    <numFmt numFmtId="198" formatCode="#,##0.00_);\(#,##0.00\)"/>
    <numFmt numFmtId="199" formatCode="#,##0.00_ ;[Red]\-#,##0.00\ "/>
    <numFmt numFmtId="200" formatCode="0.0"/>
    <numFmt numFmtId="201" formatCode="#,##0.00\ ;\(#,##0.00\)\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.00_ ;\-#,##0.00\ "/>
    <numFmt numFmtId="207" formatCode="#,##0.0_);\(#,###.0\)"/>
    <numFmt numFmtId="208" formatCode="#,##0.00_);\(#,###.00\)"/>
    <numFmt numFmtId="209" formatCode="_-* #,##0.0_-;\-* #,##0.0_-;_-* &quot;-&quot;??_-;_-@_-"/>
  </numFmts>
  <fonts count="69">
    <font>
      <sz val="14"/>
      <name val="Cordia New"/>
      <family val="0"/>
    </font>
    <font>
      <sz val="12"/>
      <name val="Helv"/>
      <family val="0"/>
    </font>
    <font>
      <sz val="16"/>
      <name val="AngsanaUPC"/>
      <family val="1"/>
    </font>
    <font>
      <b/>
      <sz val="16"/>
      <name val="AngsanaUPC"/>
      <family val="1"/>
    </font>
    <font>
      <sz val="16"/>
      <name val="Cordia New"/>
      <family val="2"/>
    </font>
    <font>
      <sz val="14"/>
      <name val="AngsanaUPC"/>
      <family val="1"/>
    </font>
    <font>
      <sz val="12"/>
      <name val="AngsanaUPC"/>
      <family val="1"/>
    </font>
    <font>
      <b/>
      <sz val="12"/>
      <name val="AngsanaUPC"/>
      <family val="1"/>
    </font>
    <font>
      <sz val="11"/>
      <name val="AngsanaUPC"/>
      <family val="1"/>
    </font>
    <font>
      <sz val="8"/>
      <name val="Cordia Ne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2"/>
      <name val="Cordia New"/>
      <family val="2"/>
    </font>
    <font>
      <sz val="16"/>
      <name val="Angsana New"/>
      <family val="1"/>
    </font>
    <font>
      <b/>
      <sz val="16"/>
      <name val="Angsana New"/>
      <family val="1"/>
    </font>
    <font>
      <sz val="16"/>
      <color indexed="8"/>
      <name val="AngsanaUPC"/>
      <family val="1"/>
    </font>
    <font>
      <sz val="14"/>
      <name val="BrowalliaUPC"/>
      <family val="2"/>
    </font>
    <font>
      <sz val="10"/>
      <name val="Courier New"/>
      <family val="3"/>
    </font>
    <font>
      <u val="single"/>
      <sz val="16"/>
      <name val="Angsana New"/>
      <family val="1"/>
    </font>
    <font>
      <strike/>
      <sz val="16"/>
      <name val="Angsana New"/>
      <family val="1"/>
    </font>
    <font>
      <b/>
      <i/>
      <sz val="16"/>
      <name val="Angsana New"/>
      <family val="1"/>
    </font>
    <font>
      <sz val="15"/>
      <name val="Angsana New"/>
      <family val="1"/>
    </font>
    <font>
      <i/>
      <sz val="16"/>
      <name val="Angsana New"/>
      <family val="1"/>
    </font>
    <font>
      <b/>
      <sz val="15"/>
      <name val="Angsana New"/>
      <family val="1"/>
    </font>
    <font>
      <sz val="15"/>
      <name val="AngsanaUPC"/>
      <family val="1"/>
    </font>
    <font>
      <u val="single"/>
      <sz val="15"/>
      <name val="Angsana New"/>
      <family val="1"/>
    </font>
    <font>
      <i/>
      <sz val="16"/>
      <name val="AngsanaUPC"/>
      <family val="1"/>
    </font>
    <font>
      <b/>
      <i/>
      <sz val="16"/>
      <name val="AngsanaUPC"/>
      <family val="1"/>
    </font>
    <font>
      <sz val="16"/>
      <color indexed="6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4"/>
      <color indexed="8"/>
      <name val="Angsana New"/>
      <family val="2"/>
    </font>
    <font>
      <b/>
      <sz val="11"/>
      <color indexed="63"/>
      <name val="Tahoma"/>
      <family val="2"/>
    </font>
    <font>
      <b/>
      <sz val="18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Angsana New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sz val="14"/>
      <color theme="1"/>
      <name val="Angsana New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6"/>
      <color theme="1"/>
      <name val="Angsana New"/>
      <family val="2"/>
    </font>
    <font>
      <sz val="16"/>
      <color theme="1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1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9" fontId="1" fillId="0" borderId="0">
      <alignment/>
      <protection/>
    </xf>
    <xf numFmtId="39" fontId="18" fillId="0" borderId="0">
      <alignment/>
      <protection/>
    </xf>
    <xf numFmtId="0" fontId="0" fillId="0" borderId="0">
      <alignment/>
      <protection/>
    </xf>
  </cellStyleXfs>
  <cellXfs count="685">
    <xf numFmtId="0" fontId="0" fillId="0" borderId="0" xfId="0" applyAlignment="1">
      <alignment/>
    </xf>
    <xf numFmtId="0" fontId="2" fillId="0" borderId="0" xfId="0" applyFont="1" applyFill="1" applyAlignment="1">
      <alignment/>
    </xf>
    <xf numFmtId="178" fontId="6" fillId="0" borderId="0" xfId="133" applyNumberFormat="1" applyFont="1" applyFill="1">
      <alignment/>
      <protection/>
    </xf>
    <xf numFmtId="178" fontId="7" fillId="0" borderId="0" xfId="133" applyNumberFormat="1" applyFont="1" applyFill="1">
      <alignment/>
      <protection/>
    </xf>
    <xf numFmtId="178" fontId="7" fillId="0" borderId="10" xfId="133" applyNumberFormat="1" applyFont="1" applyFill="1" applyBorder="1">
      <alignment/>
      <protection/>
    </xf>
    <xf numFmtId="178" fontId="6" fillId="0" borderId="10" xfId="133" applyNumberFormat="1" applyFont="1" applyFill="1" applyBorder="1">
      <alignment/>
      <protection/>
    </xf>
    <xf numFmtId="178" fontId="6" fillId="0" borderId="10" xfId="93" applyNumberFormat="1" applyFont="1" applyFill="1" applyBorder="1" applyAlignment="1">
      <alignment/>
    </xf>
    <xf numFmtId="178" fontId="7" fillId="0" borderId="0" xfId="133" applyNumberFormat="1" applyFont="1" applyFill="1" applyAlignment="1">
      <alignment horizontal="center"/>
      <protection/>
    </xf>
    <xf numFmtId="178" fontId="7" fillId="0" borderId="10" xfId="133" applyNumberFormat="1" applyFont="1" applyFill="1" applyBorder="1" applyAlignment="1">
      <alignment horizontal="center"/>
      <protection/>
    </xf>
    <xf numFmtId="178" fontId="7" fillId="0" borderId="0" xfId="133" applyNumberFormat="1" applyFont="1" applyFill="1" applyBorder="1" applyAlignment="1">
      <alignment horizontal="center"/>
      <protection/>
    </xf>
    <xf numFmtId="180" fontId="6" fillId="0" borderId="0" xfId="133" applyNumberFormat="1" applyFont="1" applyFill="1" applyAlignment="1">
      <alignment horizontal="center"/>
      <protection/>
    </xf>
    <xf numFmtId="178" fontId="6" fillId="0" borderId="0" xfId="133" applyNumberFormat="1" applyFont="1" applyFill="1" applyBorder="1" applyAlignment="1">
      <alignment/>
      <protection/>
    </xf>
    <xf numFmtId="178" fontId="6" fillId="0" borderId="0" xfId="133" applyNumberFormat="1" applyFont="1" applyFill="1" applyAlignment="1">
      <alignment horizontal="center"/>
      <protection/>
    </xf>
    <xf numFmtId="180" fontId="6" fillId="0" borderId="0" xfId="133" applyNumberFormat="1" applyFont="1" applyFill="1">
      <alignment/>
      <protection/>
    </xf>
    <xf numFmtId="178" fontId="6" fillId="0" borderId="0" xfId="133" applyNumberFormat="1" applyFont="1" applyFill="1" applyBorder="1" applyAlignment="1">
      <alignment horizontal="center"/>
      <protection/>
    </xf>
    <xf numFmtId="180" fontId="6" fillId="0" borderId="0" xfId="93" applyNumberFormat="1" applyFont="1" applyFill="1" applyBorder="1" applyAlignment="1">
      <alignment/>
    </xf>
    <xf numFmtId="178" fontId="6" fillId="0" borderId="0" xfId="93" applyNumberFormat="1" applyFont="1" applyFill="1" applyBorder="1" applyAlignment="1">
      <alignment/>
    </xf>
    <xf numFmtId="178" fontId="6" fillId="0" borderId="0" xfId="133" applyNumberFormat="1" applyFont="1" applyFill="1" applyAlignment="1" quotePrefix="1">
      <alignment/>
      <protection/>
    </xf>
    <xf numFmtId="178" fontId="6" fillId="0" borderId="0" xfId="93" applyNumberFormat="1" applyFont="1" applyFill="1" applyAlignment="1">
      <alignment horizontal="right"/>
    </xf>
    <xf numFmtId="178" fontId="6" fillId="0" borderId="0" xfId="133" applyNumberFormat="1" applyFont="1" applyFill="1" applyBorder="1">
      <alignment/>
      <protection/>
    </xf>
    <xf numFmtId="180" fontId="7" fillId="0" borderId="0" xfId="133" applyNumberFormat="1" applyFont="1" applyFill="1" applyAlignment="1">
      <alignment horizontal="left"/>
      <protection/>
    </xf>
    <xf numFmtId="180" fontId="6" fillId="0" borderId="0" xfId="133" applyNumberFormat="1" applyFont="1" applyFill="1" applyBorder="1">
      <alignment/>
      <protection/>
    </xf>
    <xf numFmtId="178" fontId="6" fillId="0" borderId="0" xfId="133" applyNumberFormat="1" applyFont="1" applyFill="1" applyAlignment="1">
      <alignment/>
      <protection/>
    </xf>
    <xf numFmtId="40" fontId="6" fillId="0" borderId="0" xfId="86" applyNumberFormat="1" applyFont="1" applyFill="1" applyBorder="1" applyAlignment="1">
      <alignment/>
    </xf>
    <xf numFmtId="178" fontId="6" fillId="0" borderId="10" xfId="133" applyNumberFormat="1" applyFont="1" applyFill="1" applyBorder="1" applyAlignment="1">
      <alignment horizontal="center"/>
      <protection/>
    </xf>
    <xf numFmtId="178" fontId="8" fillId="0" borderId="0" xfId="133" applyNumberFormat="1" applyFont="1" applyFill="1" applyAlignment="1">
      <alignment horizontal="center"/>
      <protection/>
    </xf>
    <xf numFmtId="180" fontId="6" fillId="0" borderId="0" xfId="133" applyNumberFormat="1" applyFont="1" applyFill="1" applyAlignment="1" quotePrefix="1">
      <alignment horizontal="center"/>
      <protection/>
    </xf>
    <xf numFmtId="178" fontId="6" fillId="0" borderId="0" xfId="133" applyNumberFormat="1" applyFont="1" applyFill="1" applyAlignment="1" quotePrefix="1">
      <alignment horizontal="center"/>
      <protection/>
    </xf>
    <xf numFmtId="180" fontId="7" fillId="0" borderId="0" xfId="133" applyNumberFormat="1" applyFont="1" applyFill="1" applyBorder="1" applyAlignment="1" quotePrefix="1">
      <alignment horizontal="center"/>
      <protection/>
    </xf>
    <xf numFmtId="178" fontId="7" fillId="0" borderId="0" xfId="133" applyNumberFormat="1" applyFont="1" applyFill="1" applyBorder="1" applyAlignment="1" quotePrefix="1">
      <alignment horizontal="center"/>
      <protection/>
    </xf>
    <xf numFmtId="180" fontId="6" fillId="0" borderId="0" xfId="131" applyNumberFormat="1" applyFont="1" applyFill="1" applyAlignment="1">
      <alignment horizontal="center"/>
      <protection/>
    </xf>
    <xf numFmtId="178" fontId="6" fillId="0" borderId="0" xfId="131" applyNumberFormat="1" applyFont="1" applyFill="1" applyBorder="1" applyAlignment="1">
      <alignment/>
      <protection/>
    </xf>
    <xf numFmtId="178" fontId="6" fillId="0" borderId="0" xfId="131" applyNumberFormat="1" applyFont="1" applyFill="1" applyBorder="1" applyAlignment="1">
      <alignment horizontal="center"/>
      <protection/>
    </xf>
    <xf numFmtId="178" fontId="6" fillId="0" borderId="0" xfId="131" applyNumberFormat="1" applyFont="1" applyFill="1">
      <alignment/>
      <protection/>
    </xf>
    <xf numFmtId="180" fontId="6" fillId="0" borderId="0" xfId="131" applyNumberFormat="1" applyFont="1" applyFill="1">
      <alignment/>
      <protection/>
    </xf>
    <xf numFmtId="178" fontId="6" fillId="0" borderId="0" xfId="131" applyNumberFormat="1" applyFont="1" applyFill="1" applyAlignment="1">
      <alignment horizontal="center"/>
      <protection/>
    </xf>
    <xf numFmtId="178" fontId="6" fillId="0" borderId="0" xfId="133" applyNumberFormat="1" applyFont="1" applyFill="1" applyBorder="1" applyAlignment="1">
      <alignment horizontal="left"/>
      <protection/>
    </xf>
    <xf numFmtId="178" fontId="6" fillId="0" borderId="11" xfId="133" applyNumberFormat="1" applyFont="1" applyFill="1" applyBorder="1">
      <alignment/>
      <protection/>
    </xf>
    <xf numFmtId="178" fontId="7" fillId="0" borderId="0" xfId="133" applyNumberFormat="1" applyFont="1" applyFill="1" applyAlignment="1">
      <alignment/>
      <protection/>
    </xf>
    <xf numFmtId="178" fontId="7" fillId="0" borderId="12" xfId="133" applyNumberFormat="1" applyFont="1" applyFill="1" applyBorder="1">
      <alignment/>
      <protection/>
    </xf>
    <xf numFmtId="40" fontId="6" fillId="0" borderId="0" xfId="133" applyNumberFormat="1" applyFont="1" applyFill="1" applyBorder="1">
      <alignment/>
      <protection/>
    </xf>
    <xf numFmtId="40" fontId="6" fillId="0" borderId="0" xfId="133" applyNumberFormat="1" applyFont="1" applyFill="1">
      <alignment/>
      <protection/>
    </xf>
    <xf numFmtId="40" fontId="7" fillId="0" borderId="0" xfId="133" applyNumberFormat="1" applyFont="1" applyFill="1" applyBorder="1">
      <alignment/>
      <protection/>
    </xf>
    <xf numFmtId="40" fontId="7" fillId="0" borderId="10" xfId="133" applyNumberFormat="1" applyFont="1" applyFill="1" applyBorder="1">
      <alignment/>
      <protection/>
    </xf>
    <xf numFmtId="40" fontId="6" fillId="0" borderId="10" xfId="133" applyNumberFormat="1" applyFont="1" applyFill="1" applyBorder="1">
      <alignment/>
      <protection/>
    </xf>
    <xf numFmtId="40" fontId="7" fillId="0" borderId="0" xfId="133" applyNumberFormat="1" applyFont="1" applyFill="1" applyAlignment="1">
      <alignment horizontal="center"/>
      <protection/>
    </xf>
    <xf numFmtId="40" fontId="7" fillId="0" borderId="0" xfId="133" applyNumberFormat="1" applyFont="1" applyFill="1">
      <alignment/>
      <protection/>
    </xf>
    <xf numFmtId="38" fontId="6" fillId="0" borderId="0" xfId="133" applyNumberFormat="1" applyFont="1" applyFill="1" applyAlignment="1">
      <alignment horizontal="center"/>
      <protection/>
    </xf>
    <xf numFmtId="40" fontId="6" fillId="0" borderId="0" xfId="133" applyNumberFormat="1" applyFont="1" applyFill="1" applyBorder="1" applyAlignment="1">
      <alignment/>
      <protection/>
    </xf>
    <xf numFmtId="40" fontId="6" fillId="0" borderId="0" xfId="133" applyNumberFormat="1" applyFont="1" applyFill="1" applyAlignment="1">
      <alignment horizontal="center"/>
      <protection/>
    </xf>
    <xf numFmtId="38" fontId="6" fillId="0" borderId="0" xfId="133" applyNumberFormat="1" applyFont="1" applyFill="1">
      <alignment/>
      <protection/>
    </xf>
    <xf numFmtId="43" fontId="6" fillId="0" borderId="0" xfId="93" applyNumberFormat="1" applyFont="1" applyFill="1" applyBorder="1" applyAlignment="1">
      <alignment/>
    </xf>
    <xf numFmtId="43" fontId="6" fillId="0" borderId="0" xfId="93" applyFont="1" applyFill="1" applyBorder="1" applyAlignment="1">
      <alignment/>
    </xf>
    <xf numFmtId="40" fontId="6" fillId="0" borderId="0" xfId="133" applyNumberFormat="1" applyFont="1" applyFill="1" applyAlignment="1">
      <alignment/>
      <protection/>
    </xf>
    <xf numFmtId="0" fontId="2" fillId="0" borderId="0" xfId="133" applyFont="1" applyFill="1" applyBorder="1">
      <alignment/>
      <protection/>
    </xf>
    <xf numFmtId="40" fontId="6" fillId="0" borderId="0" xfId="133" applyNumberFormat="1" applyFont="1" applyFill="1" applyAlignment="1">
      <alignment horizontal="left"/>
      <protection/>
    </xf>
    <xf numFmtId="43" fontId="6" fillId="0" borderId="10" xfId="93" applyFont="1" applyFill="1" applyBorder="1" applyAlignment="1">
      <alignment/>
    </xf>
    <xf numFmtId="40" fontId="6" fillId="0" borderId="0" xfId="133" applyNumberFormat="1" applyFont="1" applyFill="1" applyBorder="1" applyAlignment="1">
      <alignment horizontal="left"/>
      <protection/>
    </xf>
    <xf numFmtId="43" fontId="6" fillId="0" borderId="11" xfId="93" applyFont="1" applyFill="1" applyBorder="1" applyAlignment="1">
      <alignment/>
    </xf>
    <xf numFmtId="0" fontId="6" fillId="0" borderId="0" xfId="133" applyFont="1" applyFill="1" applyBorder="1">
      <alignment/>
      <protection/>
    </xf>
    <xf numFmtId="0" fontId="6" fillId="0" borderId="0" xfId="133" applyFont="1" applyFill="1" applyBorder="1" applyAlignment="1">
      <alignment/>
      <protection/>
    </xf>
    <xf numFmtId="0" fontId="6" fillId="0" borderId="0" xfId="133" applyFont="1" applyFill="1" applyBorder="1" applyAlignment="1">
      <alignment horizontal="center"/>
      <protection/>
    </xf>
    <xf numFmtId="0" fontId="6" fillId="0" borderId="0" xfId="133" applyFont="1" applyFill="1" applyBorder="1" applyAlignment="1">
      <alignment horizontal="left"/>
      <protection/>
    </xf>
    <xf numFmtId="0" fontId="6" fillId="0" borderId="0" xfId="133" applyFont="1" applyFill="1">
      <alignment/>
      <protection/>
    </xf>
    <xf numFmtId="0" fontId="6" fillId="0" borderId="0" xfId="133" applyFont="1" applyFill="1" applyAlignment="1">
      <alignment horizontal="center"/>
      <protection/>
    </xf>
    <xf numFmtId="171" fontId="6" fillId="0" borderId="0" xfId="93" applyNumberFormat="1" applyFont="1" applyFill="1" applyBorder="1" applyAlignment="1">
      <alignment/>
    </xf>
    <xf numFmtId="0" fontId="7" fillId="0" borderId="0" xfId="133" applyFont="1" applyFill="1" applyAlignment="1">
      <alignment/>
      <protection/>
    </xf>
    <xf numFmtId="43" fontId="7" fillId="0" borderId="13" xfId="133" applyNumberFormat="1" applyFont="1" applyFill="1" applyBorder="1">
      <alignment/>
      <protection/>
    </xf>
    <xf numFmtId="40" fontId="2" fillId="0" borderId="0" xfId="0" applyNumberFormat="1" applyFont="1" applyFill="1" applyAlignment="1">
      <alignment/>
    </xf>
    <xf numFmtId="169" fontId="2" fillId="0" borderId="0" xfId="0" applyNumberFormat="1" applyFont="1" applyFill="1" applyAlignment="1">
      <alignment/>
    </xf>
    <xf numFmtId="39" fontId="2" fillId="0" borderId="0" xfId="0" applyNumberFormat="1" applyFont="1" applyFill="1" applyAlignment="1">
      <alignment/>
    </xf>
    <xf numFmtId="39" fontId="2" fillId="0" borderId="0" xfId="0" applyNumberFormat="1" applyFont="1" applyFill="1" applyAlignment="1">
      <alignment horizontal="center"/>
    </xf>
    <xf numFmtId="0" fontId="2" fillId="0" borderId="0" xfId="0" applyFont="1" applyFill="1" applyAlignment="1" quotePrefix="1">
      <alignment horizontal="centerContinuous"/>
    </xf>
    <xf numFmtId="0" fontId="3" fillId="0" borderId="0" xfId="0" applyFont="1" applyFill="1" applyAlignment="1">
      <alignment/>
    </xf>
    <xf numFmtId="43" fontId="2" fillId="0" borderId="0" xfId="86" applyFont="1" applyFill="1" applyAlignment="1">
      <alignment/>
    </xf>
    <xf numFmtId="0" fontId="3" fillId="0" borderId="0" xfId="0" applyFont="1" applyFill="1" applyAlignment="1">
      <alignment horizontal="right"/>
    </xf>
    <xf numFmtId="40" fontId="2" fillId="0" borderId="0" xfId="86" applyNumberFormat="1" applyFont="1" applyFill="1" applyAlignment="1">
      <alignment/>
    </xf>
    <xf numFmtId="40" fontId="2" fillId="0" borderId="0" xfId="151" applyNumberFormat="1" applyFont="1" applyFill="1" applyAlignment="1">
      <alignment/>
      <protection/>
    </xf>
    <xf numFmtId="40" fontId="3" fillId="0" borderId="0" xfId="0" applyNumberFormat="1" applyFont="1" applyFill="1" applyAlignment="1" quotePrefix="1">
      <alignment horizontal="center"/>
    </xf>
    <xf numFmtId="40" fontId="3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/>
    </xf>
    <xf numFmtId="39" fontId="2" fillId="0" borderId="0" xfId="86" applyNumberFormat="1" applyFont="1" applyFill="1" applyAlignment="1">
      <alignment/>
    </xf>
    <xf numFmtId="40" fontId="3" fillId="0" borderId="0" xfId="86" applyNumberFormat="1" applyFont="1" applyFill="1" applyBorder="1" applyAlignment="1">
      <alignment/>
    </xf>
    <xf numFmtId="40" fontId="3" fillId="0" borderId="0" xfId="86" applyNumberFormat="1" applyFont="1" applyFill="1" applyBorder="1" applyAlignment="1">
      <alignment horizontal="center"/>
    </xf>
    <xf numFmtId="40" fontId="2" fillId="0" borderId="0" xfId="86" applyNumberFormat="1" applyFont="1" applyFill="1" applyBorder="1" applyAlignment="1">
      <alignment/>
    </xf>
    <xf numFmtId="40" fontId="4" fillId="0" borderId="0" xfId="0" applyNumberFormat="1" applyFont="1" applyFill="1" applyAlignment="1">
      <alignment/>
    </xf>
    <xf numFmtId="40" fontId="3" fillId="0" borderId="0" xfId="86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39" fontId="2" fillId="0" borderId="0" xfId="0" applyNumberFormat="1" applyFont="1" applyFill="1" applyAlignment="1">
      <alignment/>
    </xf>
    <xf numFmtId="39" fontId="2" fillId="0" borderId="0" xfId="0" applyNumberFormat="1" applyFont="1" applyFill="1" applyAlignment="1">
      <alignment horizontal="centerContinuous"/>
    </xf>
    <xf numFmtId="39" fontId="3" fillId="0" borderId="0" xfId="0" applyNumberFormat="1" applyFont="1" applyFill="1" applyAlignment="1">
      <alignment/>
    </xf>
    <xf numFmtId="39" fontId="6" fillId="0" borderId="0" xfId="0" applyNumberFormat="1" applyFont="1" applyFill="1" applyAlignment="1">
      <alignment/>
    </xf>
    <xf numFmtId="39" fontId="3" fillId="0" borderId="0" xfId="0" applyNumberFormat="1" applyFont="1" applyFill="1" applyAlignment="1">
      <alignment horizontal="center"/>
    </xf>
    <xf numFmtId="39" fontId="2" fillId="0" borderId="0" xfId="0" applyNumberFormat="1" applyFont="1" applyFill="1" applyAlignment="1">
      <alignment horizontal="left"/>
    </xf>
    <xf numFmtId="39" fontId="2" fillId="0" borderId="0" xfId="42" applyNumberFormat="1" applyFont="1" applyFill="1" applyAlignment="1">
      <alignment/>
    </xf>
    <xf numFmtId="39" fontId="2" fillId="0" borderId="0" xfId="151" applyNumberFormat="1" applyFont="1" applyFill="1" applyAlignment="1">
      <alignment/>
      <protection/>
    </xf>
    <xf numFmtId="39" fontId="2" fillId="0" borderId="0" xfId="42" applyNumberFormat="1" applyFont="1" applyFill="1" applyBorder="1" applyAlignment="1" applyProtection="1" quotePrefix="1">
      <alignment/>
      <protection/>
    </xf>
    <xf numFmtId="181" fontId="2" fillId="0" borderId="0" xfId="0" applyNumberFormat="1" applyFont="1" applyFill="1" applyAlignment="1">
      <alignment/>
    </xf>
    <xf numFmtId="178" fontId="14" fillId="0" borderId="0" xfId="133" applyNumberFormat="1" applyFont="1" applyFill="1" applyBorder="1" applyAlignment="1">
      <alignment vertical="center"/>
      <protection/>
    </xf>
    <xf numFmtId="178" fontId="15" fillId="0" borderId="0" xfId="133" applyNumberFormat="1" applyFont="1" applyFill="1" applyBorder="1" applyAlignment="1">
      <alignment horizontal="center" vertical="center"/>
      <protection/>
    </xf>
    <xf numFmtId="178" fontId="14" fillId="0" borderId="0" xfId="133" applyNumberFormat="1" applyFont="1" applyFill="1" applyBorder="1" applyAlignment="1">
      <alignment horizontal="left" vertical="center"/>
      <protection/>
    </xf>
    <xf numFmtId="178" fontId="14" fillId="0" borderId="11" xfId="133" applyNumberFormat="1" applyFont="1" applyFill="1" applyBorder="1" applyAlignment="1">
      <alignment vertical="center"/>
      <protection/>
    </xf>
    <xf numFmtId="178" fontId="14" fillId="0" borderId="0" xfId="133" applyNumberFormat="1" applyFont="1" applyFill="1" applyAlignment="1">
      <alignment horizontal="left" vertical="center"/>
      <protection/>
    </xf>
    <xf numFmtId="178" fontId="15" fillId="0" borderId="0" xfId="133" applyNumberFormat="1" applyFont="1" applyFill="1" applyBorder="1" applyAlignment="1">
      <alignment horizontal="left" vertical="center"/>
      <protection/>
    </xf>
    <xf numFmtId="178" fontId="15" fillId="0" borderId="0" xfId="133" applyNumberFormat="1" applyFont="1" applyFill="1" applyAlignment="1">
      <alignment horizontal="left" vertical="center"/>
      <protection/>
    </xf>
    <xf numFmtId="182" fontId="14" fillId="0" borderId="0" xfId="133" applyNumberFormat="1" applyFont="1" applyFill="1" applyBorder="1" applyAlignment="1" quotePrefix="1">
      <alignment horizontal="center"/>
      <protection/>
    </xf>
    <xf numFmtId="178" fontId="14" fillId="0" borderId="14" xfId="133" applyNumberFormat="1" applyFont="1" applyFill="1" applyBorder="1" applyAlignment="1">
      <alignment vertical="center"/>
      <protection/>
    </xf>
    <xf numFmtId="178" fontId="14" fillId="0" borderId="0" xfId="133" applyNumberFormat="1" applyFont="1" applyFill="1" applyBorder="1" applyAlignment="1">
      <alignment horizontal="right" vertical="center"/>
      <protection/>
    </xf>
    <xf numFmtId="39" fontId="3" fillId="0" borderId="0" xfId="0" applyNumberFormat="1" applyFont="1" applyFill="1" applyAlignment="1">
      <alignment horizontal="left"/>
    </xf>
    <xf numFmtId="38" fontId="6" fillId="0" borderId="10" xfId="133" applyNumberFormat="1" applyFont="1" applyFill="1" applyBorder="1" applyAlignment="1">
      <alignment horizontal="center"/>
      <protection/>
    </xf>
    <xf numFmtId="39" fontId="6" fillId="0" borderId="0" xfId="133" applyNumberFormat="1" applyFont="1" applyFill="1" applyAlignment="1">
      <alignment horizontal="center"/>
      <protection/>
    </xf>
    <xf numFmtId="0" fontId="2" fillId="0" borderId="0" xfId="0" applyFont="1" applyFill="1" applyAlignment="1">
      <alignment/>
    </xf>
    <xf numFmtId="39" fontId="2" fillId="0" borderId="0" xfId="151" applyNumberFormat="1" applyFont="1" applyFill="1" applyBorder="1" applyAlignment="1" applyProtection="1">
      <alignment horizontal="left"/>
      <protection/>
    </xf>
    <xf numFmtId="39" fontId="2" fillId="0" borderId="0" xfId="151" applyNumberFormat="1" applyFont="1" applyFill="1" applyBorder="1" applyAlignment="1" applyProtection="1" quotePrefix="1">
      <alignment horizontal="centerContinuous"/>
      <protection/>
    </xf>
    <xf numFmtId="39" fontId="3" fillId="0" borderId="15" xfId="151" applyNumberFormat="1" applyFont="1" applyFill="1" applyBorder="1" applyAlignment="1" applyProtection="1" quotePrefix="1">
      <alignment horizontal="centerContinuous"/>
      <protection/>
    </xf>
    <xf numFmtId="39" fontId="3" fillId="0" borderId="0" xfId="151" applyNumberFormat="1" applyFont="1" applyFill="1" applyBorder="1" applyAlignment="1" applyProtection="1" quotePrefix="1">
      <alignment horizontal="centerContinuous"/>
      <protection/>
    </xf>
    <xf numFmtId="39" fontId="2" fillId="0" borderId="0" xfId="151" applyNumberFormat="1" applyFont="1" applyFill="1" applyBorder="1" applyAlignment="1" applyProtection="1">
      <alignment/>
      <protection/>
    </xf>
    <xf numFmtId="39" fontId="2" fillId="0" borderId="0" xfId="151" applyNumberFormat="1" applyFont="1" applyFill="1" applyBorder="1" applyAlignment="1" applyProtection="1" quotePrefix="1">
      <alignment/>
      <protection/>
    </xf>
    <xf numFmtId="43" fontId="2" fillId="0" borderId="0" xfId="86" applyFont="1" applyFill="1" applyAlignment="1">
      <alignment/>
    </xf>
    <xf numFmtId="39" fontId="2" fillId="0" borderId="0" xfId="112" applyNumberFormat="1" applyFont="1" applyFill="1" applyAlignment="1">
      <alignment horizontal="centerContinuous"/>
      <protection/>
    </xf>
    <xf numFmtId="39" fontId="2" fillId="0" borderId="0" xfId="112" applyNumberFormat="1" applyFont="1" applyFill="1">
      <alignment/>
      <protection/>
    </xf>
    <xf numFmtId="39" fontId="2" fillId="0" borderId="0" xfId="112" applyNumberFormat="1" applyFont="1" applyFill="1" applyAlignment="1">
      <alignment horizontal="right"/>
      <protection/>
    </xf>
    <xf numFmtId="39" fontId="2" fillId="0" borderId="10" xfId="112" applyNumberFormat="1" applyFont="1" applyFill="1" applyBorder="1" applyAlignment="1">
      <alignment horizontal="centerContinuous"/>
      <protection/>
    </xf>
    <xf numFmtId="39" fontId="2" fillId="0" borderId="10" xfId="112" applyNumberFormat="1" applyFont="1" applyFill="1" applyBorder="1" applyAlignment="1" quotePrefix="1">
      <alignment horizontal="center"/>
      <protection/>
    </xf>
    <xf numFmtId="39" fontId="2" fillId="0" borderId="0" xfId="112" applyNumberFormat="1" applyFont="1" applyFill="1" applyAlignment="1">
      <alignment horizontal="center"/>
      <protection/>
    </xf>
    <xf numFmtId="179" fontId="2" fillId="0" borderId="0" xfId="112" applyNumberFormat="1" applyFont="1" applyFill="1">
      <alignment/>
      <protection/>
    </xf>
    <xf numFmtId="179" fontId="2" fillId="0" borderId="10" xfId="112" applyNumberFormat="1" applyFont="1" applyFill="1" applyBorder="1">
      <alignment/>
      <protection/>
    </xf>
    <xf numFmtId="179" fontId="2" fillId="0" borderId="0" xfId="112" applyNumberFormat="1" applyFont="1" applyFill="1" applyBorder="1">
      <alignment/>
      <protection/>
    </xf>
    <xf numFmtId="39" fontId="2" fillId="0" borderId="0" xfId="112" applyNumberFormat="1" applyFont="1" applyFill="1" applyBorder="1">
      <alignment/>
      <protection/>
    </xf>
    <xf numFmtId="39" fontId="3" fillId="0" borderId="0" xfId="0" applyNumberFormat="1" applyFont="1" applyFill="1" applyAlignment="1">
      <alignment/>
    </xf>
    <xf numFmtId="39" fontId="2" fillId="0" borderId="0" xfId="42" applyNumberFormat="1" applyFont="1" applyFill="1" applyAlignment="1" applyProtection="1" quotePrefix="1">
      <alignment/>
      <protection/>
    </xf>
    <xf numFmtId="39" fontId="4" fillId="0" borderId="0" xfId="0" applyNumberFormat="1" applyFont="1" applyFill="1" applyAlignment="1">
      <alignment/>
    </xf>
    <xf numFmtId="40" fontId="2" fillId="0" borderId="0" xfId="112" applyNumberFormat="1" applyFont="1" applyFill="1" applyAlignment="1" quotePrefix="1">
      <alignment horizontal="center"/>
      <protection/>
    </xf>
    <xf numFmtId="40" fontId="6" fillId="0" borderId="0" xfId="112" applyNumberFormat="1" applyFont="1" applyFill="1">
      <alignment/>
      <protection/>
    </xf>
    <xf numFmtId="40" fontId="13" fillId="0" borderId="0" xfId="112" applyNumberFormat="1" applyFont="1" applyFill="1">
      <alignment/>
      <protection/>
    </xf>
    <xf numFmtId="43" fontId="6" fillId="0" borderId="0" xfId="52" applyFont="1" applyFill="1" applyBorder="1" applyAlignment="1">
      <alignment horizontal="center"/>
    </xf>
    <xf numFmtId="40" fontId="2" fillId="0" borderId="0" xfId="0" applyNumberFormat="1" applyFont="1" applyFill="1" applyBorder="1" applyAlignment="1">
      <alignment/>
    </xf>
    <xf numFmtId="43" fontId="2" fillId="0" borderId="0" xfId="86" applyFont="1" applyFill="1" applyBorder="1" applyAlignment="1">
      <alignment/>
    </xf>
    <xf numFmtId="0" fontId="2" fillId="0" borderId="0" xfId="0" applyFont="1" applyFill="1" applyAlignment="1">
      <alignment horizontal="left"/>
    </xf>
    <xf numFmtId="39" fontId="16" fillId="0" borderId="0" xfId="0" applyNumberFormat="1" applyFont="1" applyFill="1" applyAlignment="1">
      <alignment/>
    </xf>
    <xf numFmtId="174" fontId="2" fillId="0" borderId="0" xfId="0" applyNumberFormat="1" applyFont="1" applyFill="1" applyAlignment="1">
      <alignment horizontal="left"/>
    </xf>
    <xf numFmtId="174" fontId="2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181" fontId="2" fillId="0" borderId="0" xfId="42" applyNumberFormat="1" applyFont="1" applyFill="1" applyAlignment="1">
      <alignment/>
    </xf>
    <xf numFmtId="181" fontId="2" fillId="0" borderId="0" xfId="151" applyNumberFormat="1" applyFont="1" applyFill="1" applyAlignment="1" applyProtection="1">
      <alignment/>
      <protection/>
    </xf>
    <xf numFmtId="39" fontId="14" fillId="0" borderId="0" xfId="0" applyNumberFormat="1" applyFont="1" applyFill="1" applyAlignment="1">
      <alignment/>
    </xf>
    <xf numFmtId="181" fontId="14" fillId="0" borderId="0" xfId="0" applyNumberFormat="1" applyFont="1" applyFill="1" applyAlignment="1">
      <alignment/>
    </xf>
    <xf numFmtId="39" fontId="3" fillId="0" borderId="0" xfId="0" applyNumberFormat="1" applyFont="1" applyFill="1" applyAlignment="1">
      <alignment horizontal="right"/>
    </xf>
    <xf numFmtId="39" fontId="2" fillId="0" borderId="0" xfId="151" applyNumberFormat="1" applyFont="1" applyFill="1" applyBorder="1" applyAlignment="1" applyProtection="1" quotePrefix="1">
      <alignment horizontal="center"/>
      <protection/>
    </xf>
    <xf numFmtId="39" fontId="3" fillId="0" borderId="15" xfId="151" applyNumberFormat="1" applyFont="1" applyFill="1" applyBorder="1" applyAlignment="1" applyProtection="1">
      <alignment horizontal="center"/>
      <protection/>
    </xf>
    <xf numFmtId="39" fontId="3" fillId="0" borderId="0" xfId="151" applyNumberFormat="1" applyFont="1" applyFill="1" applyBorder="1" applyAlignment="1" applyProtection="1">
      <alignment horizontal="center"/>
      <protection/>
    </xf>
    <xf numFmtId="39" fontId="2" fillId="0" borderId="0" xfId="42" applyNumberFormat="1" applyFont="1" applyFill="1" applyAlignment="1" applyProtection="1" quotePrefix="1">
      <alignment horizontal="center"/>
      <protection/>
    </xf>
    <xf numFmtId="39" fontId="2" fillId="0" borderId="0" xfId="42" applyNumberFormat="1" applyFont="1" applyFill="1" applyAlignment="1">
      <alignment horizontal="center"/>
    </xf>
    <xf numFmtId="39" fontId="2" fillId="0" borderId="0" xfId="42" applyNumberFormat="1" applyFont="1" applyFill="1" applyBorder="1" applyAlignment="1" applyProtection="1" quotePrefix="1">
      <alignment horizontal="center"/>
      <protection/>
    </xf>
    <xf numFmtId="39" fontId="6" fillId="0" borderId="0" xfId="0" applyNumberFormat="1" applyFont="1" applyFill="1" applyAlignment="1">
      <alignment horizontal="center"/>
    </xf>
    <xf numFmtId="39" fontId="14" fillId="0" borderId="0" xfId="56" applyNumberFormat="1" applyFont="1" applyFill="1" applyAlignment="1">
      <alignment/>
    </xf>
    <xf numFmtId="39" fontId="14" fillId="0" borderId="0" xfId="151" applyNumberFormat="1" applyFont="1" applyFill="1" applyAlignment="1">
      <alignment/>
      <protection/>
    </xf>
    <xf numFmtId="39" fontId="2" fillId="0" borderId="0" xfId="42" applyNumberFormat="1" applyFont="1" applyFill="1" applyAlignment="1">
      <alignment/>
    </xf>
    <xf numFmtId="39" fontId="2" fillId="0" borderId="0" xfId="151" applyNumberFormat="1" applyFont="1" applyFill="1" applyBorder="1" applyAlignment="1" applyProtection="1">
      <alignment horizontal="center"/>
      <protection/>
    </xf>
    <xf numFmtId="39" fontId="2" fillId="0" borderId="0" xfId="52" applyNumberFormat="1" applyFont="1" applyFill="1" applyAlignment="1">
      <alignment/>
    </xf>
    <xf numFmtId="0" fontId="2" fillId="0" borderId="0" xfId="0" applyFont="1" applyFill="1" applyAlignment="1" quotePrefix="1">
      <alignment horizontal="center"/>
    </xf>
    <xf numFmtId="39" fontId="14" fillId="0" borderId="0" xfId="151" applyNumberFormat="1" applyFont="1" applyFill="1" applyAlignment="1" applyProtection="1">
      <alignment/>
      <protection/>
    </xf>
    <xf numFmtId="0" fontId="5" fillId="0" borderId="0" xfId="135" applyFont="1" applyFill="1">
      <alignment/>
      <protection/>
    </xf>
    <xf numFmtId="40" fontId="3" fillId="0" borderId="0" xfId="135" applyNumberFormat="1" applyFont="1" applyFill="1" applyAlignment="1">
      <alignment/>
      <protection/>
    </xf>
    <xf numFmtId="0" fontId="2" fillId="0" borderId="0" xfId="135" applyFont="1" applyFill="1">
      <alignment/>
      <protection/>
    </xf>
    <xf numFmtId="43" fontId="2" fillId="0" borderId="0" xfId="135" applyNumberFormat="1" applyFont="1" applyFill="1">
      <alignment/>
      <protection/>
    </xf>
    <xf numFmtId="184" fontId="2" fillId="0" borderId="0" xfId="135" applyNumberFormat="1" applyFont="1" applyFill="1">
      <alignment/>
      <protection/>
    </xf>
    <xf numFmtId="0" fontId="5" fillId="0" borderId="0" xfId="135" applyFont="1" applyFill="1" applyAlignment="1" quotePrefix="1">
      <alignment horizontal="center" vertical="center" textRotation="180"/>
      <protection/>
    </xf>
    <xf numFmtId="40" fontId="2" fillId="0" borderId="0" xfId="135" applyNumberFormat="1" applyFont="1" applyFill="1" applyAlignment="1">
      <alignment/>
      <protection/>
    </xf>
    <xf numFmtId="0" fontId="2" fillId="0" borderId="0" xfId="135" applyFont="1" applyFill="1" applyAlignment="1">
      <alignment horizontal="right"/>
      <protection/>
    </xf>
    <xf numFmtId="0" fontId="2" fillId="0" borderId="0" xfId="135" applyFont="1" applyFill="1" applyAlignment="1">
      <alignment horizontal="center"/>
      <protection/>
    </xf>
    <xf numFmtId="40" fontId="2" fillId="0" borderId="14" xfId="135" applyNumberFormat="1" applyFont="1" applyFill="1" applyBorder="1" applyAlignment="1">
      <alignment horizontal="center"/>
      <protection/>
    </xf>
    <xf numFmtId="0" fontId="2" fillId="0" borderId="10" xfId="135" applyFont="1" applyFill="1" applyBorder="1" applyAlignment="1">
      <alignment horizontal="center"/>
      <protection/>
    </xf>
    <xf numFmtId="170" fontId="2" fillId="0" borderId="0" xfId="135" applyNumberFormat="1" applyFont="1" applyFill="1">
      <alignment/>
      <protection/>
    </xf>
    <xf numFmtId="177" fontId="2" fillId="0" borderId="0" xfId="135" applyNumberFormat="1" applyFont="1" applyFill="1">
      <alignment/>
      <protection/>
    </xf>
    <xf numFmtId="177" fontId="5" fillId="0" borderId="0" xfId="135" applyNumberFormat="1" applyFont="1" applyFill="1" applyAlignment="1" quotePrefix="1">
      <alignment horizontal="center" vertical="center" textRotation="180"/>
      <protection/>
    </xf>
    <xf numFmtId="177" fontId="5" fillId="0" borderId="0" xfId="135" applyNumberFormat="1" applyFont="1" applyFill="1">
      <alignment/>
      <protection/>
    </xf>
    <xf numFmtId="173" fontId="2" fillId="0" borderId="15" xfId="135" applyNumberFormat="1" applyFont="1" applyFill="1" applyBorder="1">
      <alignment/>
      <protection/>
    </xf>
    <xf numFmtId="173" fontId="2" fillId="0" borderId="0" xfId="135" applyNumberFormat="1" applyFont="1" applyFill="1">
      <alignment/>
      <protection/>
    </xf>
    <xf numFmtId="43" fontId="2" fillId="0" borderId="0" xfId="45" applyFont="1" applyFill="1" applyAlignment="1">
      <alignment/>
    </xf>
    <xf numFmtId="173" fontId="2" fillId="0" borderId="13" xfId="135" applyNumberFormat="1" applyFont="1" applyFill="1" applyBorder="1">
      <alignment/>
      <protection/>
    </xf>
    <xf numFmtId="40" fontId="2" fillId="0" borderId="0" xfId="135" applyNumberFormat="1" applyFont="1" applyFill="1">
      <alignment/>
      <protection/>
    </xf>
    <xf numFmtId="39" fontId="14" fillId="0" borderId="0" xfId="151" applyNumberFormat="1" applyFont="1" applyFill="1">
      <alignment/>
      <protection/>
    </xf>
    <xf numFmtId="39" fontId="14" fillId="0" borderId="0" xfId="96" applyNumberFormat="1" applyFont="1" applyFill="1" applyAlignment="1">
      <alignment horizontal="center"/>
    </xf>
    <xf numFmtId="39" fontId="14" fillId="0" borderId="0" xfId="0" applyNumberFormat="1" applyFont="1" applyFill="1" applyBorder="1" applyAlignment="1">
      <alignment/>
    </xf>
    <xf numFmtId="39" fontId="15" fillId="0" borderId="0" xfId="0" applyNumberFormat="1" applyFont="1" applyFill="1" applyAlignment="1">
      <alignment horizontal="center"/>
    </xf>
    <xf numFmtId="39" fontId="15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/>
    </xf>
    <xf numFmtId="39" fontId="3" fillId="0" borderId="10" xfId="0" applyNumberFormat="1" applyFont="1" applyFill="1" applyBorder="1" applyAlignment="1">
      <alignment horizontal="left"/>
    </xf>
    <xf numFmtId="179" fontId="2" fillId="0" borderId="11" xfId="112" applyNumberFormat="1" applyFont="1" applyFill="1" applyBorder="1">
      <alignment/>
      <protection/>
    </xf>
    <xf numFmtId="0" fontId="2" fillId="0" borderId="0" xfId="112" applyFont="1" applyFill="1">
      <alignment/>
      <protection/>
    </xf>
    <xf numFmtId="39" fontId="2" fillId="0" borderId="0" xfId="124" applyNumberFormat="1" applyFont="1" applyFill="1" applyAlignment="1">
      <alignment horizontal="centerContinuous"/>
      <protection/>
    </xf>
    <xf numFmtId="39" fontId="2" fillId="0" borderId="0" xfId="124" applyNumberFormat="1" applyFont="1" applyFill="1">
      <alignment/>
      <protection/>
    </xf>
    <xf numFmtId="39" fontId="2" fillId="0" borderId="0" xfId="124" applyNumberFormat="1" applyFont="1" applyFill="1" applyAlignment="1">
      <alignment horizontal="right"/>
      <protection/>
    </xf>
    <xf numFmtId="39" fontId="2" fillId="0" borderId="10" xfId="124" applyNumberFormat="1" applyFont="1" applyFill="1" applyBorder="1" applyAlignment="1">
      <alignment horizontal="centerContinuous"/>
      <protection/>
    </xf>
    <xf numFmtId="39" fontId="2" fillId="0" borderId="0" xfId="124" applyNumberFormat="1" applyFont="1" applyFill="1" applyAlignment="1">
      <alignment horizontal="center"/>
      <protection/>
    </xf>
    <xf numFmtId="179" fontId="2" fillId="0" borderId="0" xfId="124" applyNumberFormat="1" applyFont="1" applyFill="1">
      <alignment/>
      <protection/>
    </xf>
    <xf numFmtId="179" fontId="2" fillId="0" borderId="10" xfId="124" applyNumberFormat="1" applyFont="1" applyFill="1" applyBorder="1">
      <alignment/>
      <protection/>
    </xf>
    <xf numFmtId="179" fontId="2" fillId="0" borderId="0" xfId="124" applyNumberFormat="1" applyFont="1" applyFill="1" applyBorder="1">
      <alignment/>
      <protection/>
    </xf>
    <xf numFmtId="179" fontId="2" fillId="0" borderId="11" xfId="124" applyNumberFormat="1" applyFont="1" applyFill="1" applyBorder="1">
      <alignment/>
      <protection/>
    </xf>
    <xf numFmtId="39" fontId="2" fillId="0" borderId="0" xfId="124" applyNumberFormat="1" applyFont="1" applyFill="1" applyBorder="1">
      <alignment/>
      <protection/>
    </xf>
    <xf numFmtId="186" fontId="6" fillId="0" borderId="0" xfId="93" applyNumberFormat="1" applyFont="1" applyFill="1" applyBorder="1" applyAlignment="1">
      <alignment/>
    </xf>
    <xf numFmtId="40" fontId="2" fillId="0" borderId="0" xfId="0" applyNumberFormat="1" applyFont="1" applyFill="1" applyBorder="1" applyAlignment="1">
      <alignment/>
    </xf>
    <xf numFmtId="43" fontId="14" fillId="0" borderId="0" xfId="42" applyFont="1" applyFill="1" applyBorder="1" applyAlignment="1">
      <alignment/>
    </xf>
    <xf numFmtId="187" fontId="6" fillId="0" borderId="0" xfId="93" applyNumberFormat="1" applyFont="1" applyFill="1" applyBorder="1" applyAlignment="1">
      <alignment/>
    </xf>
    <xf numFmtId="178" fontId="6" fillId="0" borderId="0" xfId="133" applyNumberFormat="1" applyFont="1" applyFill="1" applyBorder="1" applyAlignment="1" quotePrefix="1">
      <alignment/>
      <protection/>
    </xf>
    <xf numFmtId="177" fontId="2" fillId="0" borderId="15" xfId="45" applyNumberFormat="1" applyFont="1" applyFill="1" applyBorder="1" applyAlignment="1">
      <alignment/>
    </xf>
    <xf numFmtId="39" fontId="6" fillId="0" borderId="0" xfId="0" applyNumberFormat="1" applyFont="1" applyFill="1" applyAlignment="1">
      <alignment horizontal="centerContinuous"/>
    </xf>
    <xf numFmtId="39" fontId="2" fillId="0" borderId="0" xfId="151" applyNumberFormat="1" applyFont="1" applyFill="1" applyBorder="1" applyAlignment="1" applyProtection="1">
      <alignment horizontal="centerContinuous"/>
      <protection/>
    </xf>
    <xf numFmtId="43" fontId="2" fillId="0" borderId="0" xfId="42" applyFont="1" applyFill="1" applyAlignment="1">
      <alignment/>
    </xf>
    <xf numFmtId="181" fontId="14" fillId="0" borderId="0" xfId="151" applyNumberFormat="1" applyFont="1" applyFill="1" applyAlignment="1" applyProtection="1">
      <alignment/>
      <protection/>
    </xf>
    <xf numFmtId="40" fontId="2" fillId="0" borderId="0" xfId="112" applyNumberFormat="1" applyFont="1" applyFill="1" applyAlignment="1" quotePrefix="1">
      <alignment horizontal="centerContinuous"/>
      <protection/>
    </xf>
    <xf numFmtId="171" fontId="6" fillId="0" borderId="11" xfId="93" applyNumberFormat="1" applyFont="1" applyFill="1" applyBorder="1" applyAlignment="1">
      <alignment/>
    </xf>
    <xf numFmtId="171" fontId="7" fillId="0" borderId="11" xfId="93" applyNumberFormat="1" applyFont="1" applyFill="1" applyBorder="1" applyAlignment="1">
      <alignment/>
    </xf>
    <xf numFmtId="0" fontId="2" fillId="0" borderId="0" xfId="135" applyFont="1" applyFill="1" applyAlignment="1">
      <alignment horizontal="centerContinuous"/>
      <protection/>
    </xf>
    <xf numFmtId="39" fontId="14" fillId="0" borderId="0" xfId="42" applyNumberFormat="1" applyFont="1" applyFill="1" applyBorder="1" applyAlignment="1">
      <alignment/>
    </xf>
    <xf numFmtId="40" fontId="14" fillId="0" borderId="0" xfId="112" applyNumberFormat="1" applyFont="1" applyFill="1" applyAlignment="1" quotePrefix="1">
      <alignment horizontal="left" vertical="center"/>
      <protection/>
    </xf>
    <xf numFmtId="178" fontId="14" fillId="0" borderId="10" xfId="133" applyNumberFormat="1" applyFont="1" applyFill="1" applyBorder="1" applyAlignment="1">
      <alignment vertical="center"/>
      <protection/>
    </xf>
    <xf numFmtId="39" fontId="2" fillId="0" borderId="0" xfId="112" applyNumberFormat="1" applyFont="1">
      <alignment/>
      <protection/>
    </xf>
    <xf numFmtId="39" fontId="14" fillId="0" borderId="0" xfId="0" applyNumberFormat="1" applyFont="1" applyFill="1" applyAlignment="1">
      <alignment horizontal="centerContinuous"/>
    </xf>
    <xf numFmtId="39" fontId="15" fillId="0" borderId="0" xfId="151" applyNumberFormat="1" applyFont="1" applyFill="1" applyAlignment="1" applyProtection="1">
      <alignment horizontal="left"/>
      <protection/>
    </xf>
    <xf numFmtId="39" fontId="15" fillId="0" borderId="0" xfId="0" applyNumberFormat="1" applyFont="1" applyFill="1" applyAlignment="1">
      <alignment/>
    </xf>
    <xf numFmtId="39" fontId="14" fillId="0" borderId="0" xfId="0" applyNumberFormat="1" applyFont="1" applyFill="1" applyAlignment="1">
      <alignment/>
    </xf>
    <xf numFmtId="39" fontId="15" fillId="0" borderId="0" xfId="151" applyNumberFormat="1" applyFont="1" applyFill="1">
      <alignment/>
      <protection/>
    </xf>
    <xf numFmtId="39" fontId="14" fillId="0" borderId="0" xfId="56" applyNumberFormat="1" applyFont="1" applyFill="1" applyAlignment="1">
      <alignment/>
    </xf>
    <xf numFmtId="39" fontId="14" fillId="0" borderId="0" xfId="0" applyNumberFormat="1" applyFont="1" applyFill="1" applyAlignment="1">
      <alignment horizontal="left"/>
    </xf>
    <xf numFmtId="39" fontId="14" fillId="0" borderId="0" xfId="0" applyNumberFormat="1" applyFont="1" applyFill="1" applyAlignment="1">
      <alignment horizontal="center"/>
    </xf>
    <xf numFmtId="181" fontId="14" fillId="0" borderId="0" xfId="151" applyNumberFormat="1" applyFont="1" applyFill="1">
      <alignment/>
      <protection/>
    </xf>
    <xf numFmtId="39" fontId="15" fillId="0" borderId="0" xfId="0" applyNumberFormat="1" applyFont="1" applyFill="1" applyAlignment="1">
      <alignment horizontal="left"/>
    </xf>
    <xf numFmtId="39" fontId="14" fillId="0" borderId="0" xfId="96" applyNumberFormat="1" applyFont="1" applyFill="1" applyAlignment="1">
      <alignment horizontal="left"/>
    </xf>
    <xf numFmtId="39" fontId="15" fillId="0" borderId="0" xfId="0" applyNumberFormat="1" applyFont="1" applyFill="1" applyAlignment="1" quotePrefix="1">
      <alignment horizontal="center"/>
    </xf>
    <xf numFmtId="39" fontId="15" fillId="0" borderId="0" xfId="56" applyNumberFormat="1" applyFont="1" applyFill="1" applyBorder="1" applyAlignment="1" applyProtection="1" quotePrefix="1">
      <alignment/>
      <protection/>
    </xf>
    <xf numFmtId="39" fontId="15" fillId="0" borderId="0" xfId="151" applyNumberFormat="1" applyFont="1" applyFill="1" applyBorder="1" applyAlignment="1">
      <alignment/>
      <protection/>
    </xf>
    <xf numFmtId="39" fontId="14" fillId="0" borderId="0" xfId="56" applyNumberFormat="1" applyFont="1" applyFill="1" applyBorder="1" applyAlignment="1">
      <alignment/>
    </xf>
    <xf numFmtId="40" fontId="14" fillId="0" borderId="0" xfId="42" applyNumberFormat="1" applyFont="1" applyFill="1" applyBorder="1" applyAlignment="1">
      <alignment/>
    </xf>
    <xf numFmtId="0" fontId="0" fillId="0" borderId="0" xfId="0" applyFill="1" applyAlignment="1">
      <alignment/>
    </xf>
    <xf numFmtId="179" fontId="2" fillId="0" borderId="0" xfId="52" applyNumberFormat="1" applyFont="1" applyFill="1" applyBorder="1" applyAlignment="1">
      <alignment/>
    </xf>
    <xf numFmtId="39" fontId="2" fillId="0" borderId="0" xfId="52" applyNumberFormat="1" applyFont="1" applyFill="1" applyBorder="1" applyAlignment="1" applyProtection="1" quotePrefix="1">
      <alignment/>
      <protection/>
    </xf>
    <xf numFmtId="0" fontId="14" fillId="0" borderId="0" xfId="132" applyFont="1" applyFill="1">
      <alignment/>
      <protection/>
    </xf>
    <xf numFmtId="0" fontId="14" fillId="0" borderId="0" xfId="132" applyFont="1" applyFill="1" applyAlignment="1">
      <alignment horizontal="center"/>
      <protection/>
    </xf>
    <xf numFmtId="189" fontId="14" fillId="0" borderId="0" xfId="132" applyNumberFormat="1" applyFont="1" applyFill="1">
      <alignment/>
      <protection/>
    </xf>
    <xf numFmtId="0" fontId="14" fillId="0" borderId="0" xfId="132" applyNumberFormat="1" applyFont="1" applyFill="1" applyAlignment="1">
      <alignment horizontal="center"/>
      <protection/>
    </xf>
    <xf numFmtId="186" fontId="2" fillId="0" borderId="0" xfId="135" applyNumberFormat="1" applyFont="1" applyFill="1">
      <alignment/>
      <protection/>
    </xf>
    <xf numFmtId="0" fontId="2" fillId="0" borderId="0" xfId="0" applyFont="1" applyFill="1" applyBorder="1" applyAlignment="1">
      <alignment/>
    </xf>
    <xf numFmtId="43" fontId="2" fillId="0" borderId="0" xfId="86" applyFont="1" applyFill="1" applyBorder="1" applyAlignment="1">
      <alignment/>
    </xf>
    <xf numFmtId="39" fontId="14" fillId="0" borderId="0" xfId="151" applyNumberFormat="1" applyFont="1" applyFill="1" applyAlignment="1">
      <alignment horizontal="centerContinuous"/>
      <protection/>
    </xf>
    <xf numFmtId="178" fontId="6" fillId="0" borderId="0" xfId="133" applyNumberFormat="1" applyFont="1" applyFill="1" applyAlignment="1">
      <alignment vertical="top"/>
      <protection/>
    </xf>
    <xf numFmtId="171" fontId="2" fillId="0" borderId="0" xfId="0" applyNumberFormat="1" applyFont="1" applyFill="1" applyBorder="1" applyAlignment="1">
      <alignment/>
    </xf>
    <xf numFmtId="180" fontId="6" fillId="0" borderId="0" xfId="133" applyNumberFormat="1" applyFont="1" applyFill="1" applyAlignment="1">
      <alignment/>
      <protection/>
    </xf>
    <xf numFmtId="0" fontId="14" fillId="0" borderId="0" xfId="132" applyNumberFormat="1" applyFont="1" applyFill="1" applyAlignment="1">
      <alignment horizontal="center" vertical="center"/>
      <protection/>
    </xf>
    <xf numFmtId="181" fontId="14" fillId="0" borderId="0" xfId="153" applyNumberFormat="1" applyFont="1" applyFill="1">
      <alignment/>
      <protection/>
    </xf>
    <xf numFmtId="39" fontId="14" fillId="0" borderId="0" xfId="148" applyNumberFormat="1" applyFont="1" applyFill="1" applyBorder="1" applyAlignment="1" applyProtection="1">
      <alignment/>
      <protection/>
    </xf>
    <xf numFmtId="39" fontId="15" fillId="0" borderId="0" xfId="151" applyNumberFormat="1" applyFont="1" applyFill="1" applyAlignment="1" applyProtection="1">
      <alignment horizontal="centerContinuous"/>
      <protection/>
    </xf>
    <xf numFmtId="0" fontId="7" fillId="0" borderId="10" xfId="133" applyNumberFormat="1" applyFont="1" applyFill="1" applyBorder="1" applyAlignment="1" quotePrefix="1">
      <alignment horizontal="center"/>
      <protection/>
    </xf>
    <xf numFmtId="178" fontId="2" fillId="0" borderId="0" xfId="112" applyNumberFormat="1" applyFont="1" applyFill="1" applyAlignment="1" quotePrefix="1">
      <alignment horizontal="center"/>
      <protection/>
    </xf>
    <xf numFmtId="186" fontId="2" fillId="0" borderId="0" xfId="135" applyNumberFormat="1" applyFont="1" applyFill="1" applyBorder="1">
      <alignment/>
      <protection/>
    </xf>
    <xf numFmtId="192" fontId="2" fillId="0" borderId="0" xfId="135" applyNumberFormat="1" applyFont="1" applyFill="1">
      <alignment/>
      <protection/>
    </xf>
    <xf numFmtId="43" fontId="6" fillId="0" borderId="0" xfId="52" applyFont="1" applyFill="1" applyBorder="1" applyAlignment="1">
      <alignment/>
    </xf>
    <xf numFmtId="43" fontId="6" fillId="0" borderId="0" xfId="52" applyFont="1" applyFill="1" applyAlignment="1">
      <alignment/>
    </xf>
    <xf numFmtId="43" fontId="6" fillId="0" borderId="0" xfId="52" applyFont="1" applyFill="1" applyAlignment="1">
      <alignment horizontal="right"/>
    </xf>
    <xf numFmtId="43" fontId="6" fillId="0" borderId="10" xfId="52" applyFont="1" applyFill="1" applyBorder="1" applyAlignment="1">
      <alignment/>
    </xf>
    <xf numFmtId="43" fontId="7" fillId="0" borderId="0" xfId="52" applyFont="1" applyFill="1" applyBorder="1" applyAlignment="1" quotePrefix="1">
      <alignment horizontal="center"/>
    </xf>
    <xf numFmtId="43" fontId="6" fillId="0" borderId="0" xfId="52" applyFont="1" applyFill="1" applyAlignment="1">
      <alignment/>
    </xf>
    <xf numFmtId="43" fontId="6" fillId="0" borderId="0" xfId="52" applyFont="1" applyFill="1" applyBorder="1" applyAlignment="1" quotePrefix="1">
      <alignment/>
    </xf>
    <xf numFmtId="43" fontId="6" fillId="0" borderId="0" xfId="52" applyFont="1" applyFill="1" applyBorder="1" applyAlignment="1">
      <alignment/>
    </xf>
    <xf numFmtId="0" fontId="15" fillId="0" borderId="0" xfId="111" applyFont="1" applyFill="1" applyAlignment="1">
      <alignment horizontal="center"/>
      <protection/>
    </xf>
    <xf numFmtId="0" fontId="15" fillId="0" borderId="0" xfId="111" applyFont="1" applyFill="1" applyBorder="1" applyAlignment="1">
      <alignment horizontal="center"/>
      <protection/>
    </xf>
    <xf numFmtId="39" fontId="3" fillId="0" borderId="10" xfId="0" applyNumberFormat="1" applyFont="1" applyFill="1" applyBorder="1" applyAlignment="1">
      <alignment/>
    </xf>
    <xf numFmtId="0" fontId="15" fillId="0" borderId="10" xfId="111" applyFont="1" applyFill="1" applyBorder="1" applyAlignment="1">
      <alignment horizontal="center"/>
      <protection/>
    </xf>
    <xf numFmtId="39" fontId="3" fillId="0" borderId="0" xfId="0" applyNumberFormat="1" applyFont="1" applyFill="1" applyBorder="1" applyAlignment="1">
      <alignment/>
    </xf>
    <xf numFmtId="174" fontId="2" fillId="0" borderId="0" xfId="0" applyNumberFormat="1" applyFont="1" applyFill="1" applyAlignment="1" quotePrefix="1">
      <alignment horizontal="center"/>
    </xf>
    <xf numFmtId="174" fontId="3" fillId="0" borderId="0" xfId="0" applyNumberFormat="1" applyFont="1" applyFill="1" applyAlignment="1">
      <alignment horizontal="left"/>
    </xf>
    <xf numFmtId="174" fontId="2" fillId="0" borderId="0" xfId="0" applyNumberFormat="1" applyFont="1" applyFill="1" applyAlignment="1">
      <alignment/>
    </xf>
    <xf numFmtId="177" fontId="2" fillId="0" borderId="0" xfId="42" applyNumberFormat="1" applyFont="1" applyFill="1" applyAlignment="1">
      <alignment/>
    </xf>
    <xf numFmtId="177" fontId="2" fillId="0" borderId="0" xfId="42" applyNumberFormat="1" applyFont="1" applyFill="1" applyAlignment="1" applyProtection="1" quotePrefix="1">
      <alignment/>
      <protection/>
    </xf>
    <xf numFmtId="177" fontId="2" fillId="0" borderId="0" xfId="86" applyNumberFormat="1" applyFont="1" applyFill="1" applyBorder="1" applyAlignment="1" applyProtection="1" quotePrefix="1">
      <alignment/>
      <protection/>
    </xf>
    <xf numFmtId="177" fontId="2" fillId="0" borderId="0" xfId="0" applyNumberFormat="1" applyFont="1" applyFill="1" applyAlignment="1">
      <alignment/>
    </xf>
    <xf numFmtId="177" fontId="2" fillId="0" borderId="11" xfId="42" applyNumberFormat="1" applyFont="1" applyFill="1" applyBorder="1" applyAlignment="1" applyProtection="1" quotePrefix="1">
      <alignment/>
      <protection/>
    </xf>
    <xf numFmtId="0" fontId="15" fillId="0" borderId="0" xfId="0" applyNumberFormat="1" applyFont="1" applyFill="1" applyAlignment="1" quotePrefix="1">
      <alignment horizontal="center"/>
    </xf>
    <xf numFmtId="0" fontId="15" fillId="0" borderId="0" xfId="0" applyNumberFormat="1" applyFont="1" applyFill="1" applyAlignment="1">
      <alignment horizontal="center"/>
    </xf>
    <xf numFmtId="43" fontId="6" fillId="0" borderId="0" xfId="52" applyFont="1" applyFill="1" applyAlignment="1" quotePrefix="1">
      <alignment/>
    </xf>
    <xf numFmtId="0" fontId="19" fillId="0" borderId="0" xfId="132" applyNumberFormat="1" applyFont="1" applyFill="1" applyBorder="1" applyAlignment="1">
      <alignment horizontal="center"/>
      <protection/>
    </xf>
    <xf numFmtId="39" fontId="14" fillId="0" borderId="0" xfId="152" applyNumberFormat="1" applyFont="1" applyFill="1">
      <alignment/>
      <protection/>
    </xf>
    <xf numFmtId="0" fontId="14" fillId="0" borderId="0" xfId="132" applyFont="1" applyFill="1" applyBorder="1">
      <alignment/>
      <protection/>
    </xf>
    <xf numFmtId="39" fontId="14" fillId="0" borderId="0" xfId="152" applyFont="1" applyFill="1">
      <alignment/>
      <protection/>
    </xf>
    <xf numFmtId="0" fontId="14" fillId="0" borderId="0" xfId="137" applyFont="1" applyFill="1">
      <alignment/>
      <protection/>
    </xf>
    <xf numFmtId="0" fontId="2" fillId="0" borderId="0" xfId="136" applyFont="1" applyFill="1">
      <alignment/>
      <protection/>
    </xf>
    <xf numFmtId="39" fontId="14" fillId="0" borderId="0" xfId="151" applyFont="1" applyFill="1">
      <alignment/>
      <protection/>
    </xf>
    <xf numFmtId="0" fontId="6" fillId="0" borderId="0" xfId="115" applyFont="1" applyFill="1" applyAlignment="1">
      <alignment horizontal="center" vertical="center"/>
      <protection/>
    </xf>
    <xf numFmtId="0" fontId="6" fillId="0" borderId="0" xfId="115" applyFont="1" applyFill="1" applyAlignment="1">
      <alignment horizontal="center" vertical="center" textRotation="180"/>
      <protection/>
    </xf>
    <xf numFmtId="0" fontId="6" fillId="0" borderId="0" xfId="115" applyFont="1" applyFill="1" applyAlignment="1">
      <alignment vertical="center"/>
      <protection/>
    </xf>
    <xf numFmtId="0" fontId="6" fillId="0" borderId="0" xfId="115" applyFont="1" applyFill="1" applyBorder="1" applyAlignment="1">
      <alignment horizontal="center" vertical="center"/>
      <protection/>
    </xf>
    <xf numFmtId="0" fontId="7" fillId="0" borderId="0" xfId="115" applyFont="1" applyFill="1" applyAlignment="1">
      <alignment vertical="center"/>
      <protection/>
    </xf>
    <xf numFmtId="0" fontId="6" fillId="0" borderId="0" xfId="115" applyFont="1" applyFill="1" applyBorder="1" applyAlignment="1">
      <alignment vertical="center"/>
      <protection/>
    </xf>
    <xf numFmtId="0" fontId="6" fillId="0" borderId="10" xfId="115" applyFont="1" applyFill="1" applyBorder="1" applyAlignment="1">
      <alignment vertical="center"/>
      <protection/>
    </xf>
    <xf numFmtId="43" fontId="6" fillId="0" borderId="0" xfId="115" applyNumberFormat="1" applyFont="1" applyFill="1" applyAlignment="1">
      <alignment vertical="center"/>
      <protection/>
    </xf>
    <xf numFmtId="0" fontId="6" fillId="0" borderId="14" xfId="115" applyFont="1" applyFill="1" applyBorder="1" applyAlignment="1">
      <alignment horizontal="centerContinuous" vertical="center"/>
      <protection/>
    </xf>
    <xf numFmtId="0" fontId="6" fillId="0" borderId="14" xfId="115" applyFont="1" applyFill="1" applyBorder="1" applyAlignment="1">
      <alignment horizontal="center" vertical="center"/>
      <protection/>
    </xf>
    <xf numFmtId="0" fontId="6" fillId="0" borderId="0" xfId="115" applyFont="1" applyFill="1" applyBorder="1" applyAlignment="1">
      <alignment horizontal="centerContinuous" vertical="center"/>
      <protection/>
    </xf>
    <xf numFmtId="0" fontId="6" fillId="0" borderId="10" xfId="115" applyFont="1" applyFill="1" applyBorder="1" applyAlignment="1">
      <alignment horizontal="center" vertical="center"/>
      <protection/>
    </xf>
    <xf numFmtId="0" fontId="6" fillId="0" borderId="10" xfId="115" applyFont="1" applyFill="1" applyBorder="1" applyAlignment="1">
      <alignment horizontal="centerContinuous" vertical="center"/>
      <protection/>
    </xf>
    <xf numFmtId="0" fontId="6" fillId="0" borderId="10" xfId="126" applyFont="1" applyFill="1" applyBorder="1" applyAlignment="1">
      <alignment horizontal="center" vertical="center"/>
      <protection/>
    </xf>
    <xf numFmtId="0" fontId="6" fillId="0" borderId="0" xfId="126" applyFont="1" applyFill="1" applyBorder="1" applyAlignment="1">
      <alignment horizontal="center" vertical="center"/>
      <protection/>
    </xf>
    <xf numFmtId="176" fontId="6" fillId="0" borderId="0" xfId="76" applyNumberFormat="1" applyFont="1" applyFill="1" applyBorder="1" applyAlignment="1">
      <alignment vertical="center"/>
    </xf>
    <xf numFmtId="43" fontId="6" fillId="0" borderId="0" xfId="76" applyNumberFormat="1" applyFont="1" applyFill="1" applyBorder="1" applyAlignment="1">
      <alignment vertical="center"/>
    </xf>
    <xf numFmtId="43" fontId="6" fillId="0" borderId="0" xfId="76" applyNumberFormat="1" applyFont="1" applyFill="1" applyBorder="1" applyAlignment="1">
      <alignment horizontal="center" vertical="center"/>
    </xf>
    <xf numFmtId="43" fontId="6" fillId="0" borderId="0" xfId="76" applyFont="1" applyFill="1" applyBorder="1" applyAlignment="1">
      <alignment vertical="center"/>
    </xf>
    <xf numFmtId="176" fontId="6" fillId="0" borderId="0" xfId="115" applyNumberFormat="1" applyFont="1" applyFill="1" applyBorder="1" applyAlignment="1">
      <alignment vertical="center"/>
      <protection/>
    </xf>
    <xf numFmtId="168" fontId="6" fillId="0" borderId="0" xfId="76" applyNumberFormat="1" applyFont="1" applyFill="1" applyBorder="1" applyAlignment="1">
      <alignment vertical="center"/>
    </xf>
    <xf numFmtId="43" fontId="6" fillId="0" borderId="0" xfId="115" applyNumberFormat="1" applyFont="1" applyFill="1" applyBorder="1" applyAlignment="1">
      <alignment vertical="center"/>
      <protection/>
    </xf>
    <xf numFmtId="43" fontId="6" fillId="0" borderId="14" xfId="115" applyNumberFormat="1" applyFont="1" applyFill="1" applyBorder="1" applyAlignment="1">
      <alignment vertical="center"/>
      <protection/>
    </xf>
    <xf numFmtId="178" fontId="6" fillId="0" borderId="0" xfId="134" applyNumberFormat="1" applyFont="1" applyFill="1" applyBorder="1" applyAlignment="1">
      <alignment vertical="center"/>
      <protection/>
    </xf>
    <xf numFmtId="43" fontId="6" fillId="0" borderId="0" xfId="52" applyFont="1" applyFill="1" applyBorder="1" applyAlignment="1">
      <alignment vertical="center"/>
    </xf>
    <xf numFmtId="177" fontId="6" fillId="0" borderId="0" xfId="115" applyNumberFormat="1" applyFont="1" applyFill="1" applyBorder="1" applyAlignment="1">
      <alignment vertical="center"/>
      <protection/>
    </xf>
    <xf numFmtId="43" fontId="6" fillId="0" borderId="0" xfId="146" applyFont="1" applyFill="1" applyBorder="1" applyAlignment="1">
      <alignment vertical="center"/>
    </xf>
    <xf numFmtId="43" fontId="6" fillId="0" borderId="11" xfId="115" applyNumberFormat="1" applyFont="1" applyFill="1" applyBorder="1" applyAlignment="1">
      <alignment vertical="center"/>
      <protection/>
    </xf>
    <xf numFmtId="43" fontId="6" fillId="0" borderId="0" xfId="52" applyFont="1" applyFill="1" applyAlignment="1">
      <alignment vertical="center"/>
    </xf>
    <xf numFmtId="43" fontId="6" fillId="0" borderId="0" xfId="115" applyNumberFormat="1" applyFont="1" applyFill="1" applyBorder="1" applyAlignment="1">
      <alignment horizontal="left" vertical="center"/>
      <protection/>
    </xf>
    <xf numFmtId="0" fontId="6" fillId="0" borderId="0" xfId="115" applyFont="1" applyFill="1" applyAlignment="1">
      <alignment horizontal="left" vertical="center" textRotation="180"/>
      <protection/>
    </xf>
    <xf numFmtId="0" fontId="6" fillId="0" borderId="0" xfId="115" applyFont="1" applyFill="1" applyAlignment="1">
      <alignment horizontal="left" vertical="center"/>
      <protection/>
    </xf>
    <xf numFmtId="0" fontId="6" fillId="0" borderId="0" xfId="126" applyFont="1" applyFill="1" applyAlignment="1">
      <alignment horizontal="left" vertical="center"/>
      <protection/>
    </xf>
    <xf numFmtId="0" fontId="7" fillId="0" borderId="0" xfId="115" applyFont="1" applyFill="1" applyAlignment="1">
      <alignment horizontal="left" vertical="center"/>
      <protection/>
    </xf>
    <xf numFmtId="0" fontId="6" fillId="0" borderId="0" xfId="115" applyFont="1" applyFill="1" applyBorder="1" applyAlignment="1">
      <alignment horizontal="left" vertical="center"/>
      <protection/>
    </xf>
    <xf numFmtId="37" fontId="6" fillId="0" borderId="0" xfId="151" applyNumberFormat="1" applyFont="1" applyFill="1" applyAlignment="1" applyProtection="1">
      <alignment vertical="center"/>
      <protection/>
    </xf>
    <xf numFmtId="173" fontId="6" fillId="0" borderId="0" xfId="115" applyNumberFormat="1" applyFont="1" applyFill="1" applyAlignment="1">
      <alignment vertical="center"/>
      <protection/>
    </xf>
    <xf numFmtId="39" fontId="6" fillId="0" borderId="0" xfId="126" applyNumberFormat="1" applyFont="1" applyFill="1">
      <alignment/>
      <protection/>
    </xf>
    <xf numFmtId="0" fontId="6" fillId="0" borderId="0" xfId="126" applyFont="1" applyFill="1">
      <alignment/>
      <protection/>
    </xf>
    <xf numFmtId="179" fontId="2" fillId="0" borderId="14" xfId="112" applyNumberFormat="1" applyFont="1" applyFill="1" applyBorder="1">
      <alignment/>
      <protection/>
    </xf>
    <xf numFmtId="179" fontId="2" fillId="0" borderId="16" xfId="112" applyNumberFormat="1" applyFont="1" applyFill="1" applyBorder="1">
      <alignment/>
      <protection/>
    </xf>
    <xf numFmtId="0" fontId="6" fillId="0" borderId="0" xfId="126" applyNumberFormat="1" applyFont="1" applyFill="1" applyAlignment="1">
      <alignment horizontal="left" vertical="center"/>
      <protection/>
    </xf>
    <xf numFmtId="39" fontId="14" fillId="0" borderId="0" xfId="0" applyNumberFormat="1" applyFont="1" applyFill="1" applyAlignment="1">
      <alignment horizontal="centerContinuous" vertical="center"/>
    </xf>
    <xf numFmtId="0" fontId="14" fillId="0" borderId="0" xfId="0" applyFont="1" applyFill="1" applyAlignment="1">
      <alignment vertical="center"/>
    </xf>
    <xf numFmtId="39" fontId="14" fillId="0" borderId="0" xfId="0" applyNumberFormat="1" applyFont="1" applyFill="1" applyAlignment="1">
      <alignment vertical="center"/>
    </xf>
    <xf numFmtId="39" fontId="14" fillId="0" borderId="0" xfId="151" applyNumberFormat="1" applyFont="1" applyFill="1" applyAlignment="1" applyProtection="1">
      <alignment vertical="center"/>
      <protection/>
    </xf>
    <xf numFmtId="39" fontId="15" fillId="0" borderId="0" xfId="0" applyNumberFormat="1" applyFont="1" applyFill="1" applyAlignment="1">
      <alignment horizontal="left" vertical="center"/>
    </xf>
    <xf numFmtId="39" fontId="14" fillId="0" borderId="0" xfId="96" applyNumberFormat="1" applyFont="1" applyFill="1" applyAlignment="1">
      <alignment horizontal="left" vertical="center"/>
    </xf>
    <xf numFmtId="39" fontId="14" fillId="0" borderId="0" xfId="96" applyNumberFormat="1" applyFont="1" applyFill="1" applyAlignment="1">
      <alignment horizontal="center" vertical="center"/>
    </xf>
    <xf numFmtId="39" fontId="14" fillId="0" borderId="0" xfId="0" applyNumberFormat="1" applyFont="1" applyFill="1" applyAlignment="1">
      <alignment horizontal="left" vertical="center"/>
    </xf>
    <xf numFmtId="39" fontId="14" fillId="0" borderId="0" xfId="0" applyNumberFormat="1" applyFont="1" applyFill="1" applyAlignment="1">
      <alignment horizontal="center" vertical="center"/>
    </xf>
    <xf numFmtId="39" fontId="15" fillId="0" borderId="0" xfId="0" applyNumberFormat="1" applyFont="1" applyFill="1" applyAlignment="1">
      <alignment horizontal="center" vertical="center"/>
    </xf>
    <xf numFmtId="39" fontId="15" fillId="0" borderId="0" xfId="0" applyNumberFormat="1" applyFont="1" applyFill="1" applyAlignment="1">
      <alignment horizontal="right" vertical="center"/>
    </xf>
    <xf numFmtId="43" fontId="14" fillId="0" borderId="0" xfId="42" applyFont="1" applyFill="1" applyAlignment="1">
      <alignment vertical="center"/>
    </xf>
    <xf numFmtId="39" fontId="14" fillId="0" borderId="0" xfId="95" applyNumberFormat="1" applyFont="1" applyFill="1" applyAlignment="1">
      <alignment horizontal="left" vertical="center"/>
    </xf>
    <xf numFmtId="39" fontId="14" fillId="0" borderId="0" xfId="95" applyNumberFormat="1" applyFont="1" applyFill="1" applyAlignment="1">
      <alignment horizontal="center" vertical="center"/>
    </xf>
    <xf numFmtId="193" fontId="14" fillId="0" borderId="0" xfId="0" applyNumberFormat="1" applyFont="1" applyFill="1" applyAlignment="1">
      <alignment vertical="center"/>
    </xf>
    <xf numFmtId="193" fontId="14" fillId="0" borderId="10" xfId="0" applyNumberFormat="1" applyFont="1" applyFill="1" applyBorder="1" applyAlignment="1">
      <alignment vertical="center"/>
    </xf>
    <xf numFmtId="193" fontId="14" fillId="0" borderId="11" xfId="0" applyNumberFormat="1" applyFont="1" applyFill="1" applyBorder="1" applyAlignment="1">
      <alignment vertical="center"/>
    </xf>
    <xf numFmtId="177" fontId="14" fillId="0" borderId="0" xfId="73" applyNumberFormat="1" applyFont="1" applyFill="1" applyAlignment="1">
      <alignment/>
    </xf>
    <xf numFmtId="177" fontId="14" fillId="0" borderId="0" xfId="42" applyNumberFormat="1" applyFont="1" applyFill="1" applyAlignment="1">
      <alignment/>
    </xf>
    <xf numFmtId="177" fontId="14" fillId="0" borderId="0" xfId="73" applyNumberFormat="1" applyFont="1" applyFill="1" applyBorder="1" applyAlignment="1">
      <alignment/>
    </xf>
    <xf numFmtId="177" fontId="14" fillId="0" borderId="0" xfId="42" applyNumberFormat="1" applyFont="1" applyFill="1" applyBorder="1" applyAlignment="1">
      <alignment/>
    </xf>
    <xf numFmtId="177" fontId="14" fillId="0" borderId="10" xfId="0" applyNumberFormat="1" applyFont="1" applyFill="1" applyBorder="1" applyAlignment="1">
      <alignment/>
    </xf>
    <xf numFmtId="177" fontId="14" fillId="0" borderId="0" xfId="0" applyNumberFormat="1" applyFont="1" applyFill="1" applyAlignment="1">
      <alignment/>
    </xf>
    <xf numFmtId="177" fontId="14" fillId="0" borderId="11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3" fontId="14" fillId="0" borderId="0" xfId="42" applyFont="1" applyFill="1" applyBorder="1" applyAlignment="1">
      <alignment/>
    </xf>
    <xf numFmtId="0" fontId="15" fillId="0" borderId="0" xfId="111" applyFont="1" applyFill="1" applyAlignment="1">
      <alignment/>
      <protection/>
    </xf>
    <xf numFmtId="0" fontId="14" fillId="0" borderId="0" xfId="111" applyFont="1" applyFill="1" applyAlignment="1">
      <alignment/>
      <protection/>
    </xf>
    <xf numFmtId="39" fontId="14" fillId="0" borderId="0" xfId="111" applyNumberFormat="1" applyFont="1" applyFill="1" applyAlignment="1">
      <alignment/>
      <protection/>
    </xf>
    <xf numFmtId="0" fontId="15" fillId="0" borderId="0" xfId="111" applyFont="1" applyFill="1" applyBorder="1" applyAlignment="1">
      <alignment/>
      <protection/>
    </xf>
    <xf numFmtId="188" fontId="14" fillId="0" borderId="0" xfId="42" applyNumberFormat="1" applyFont="1" applyFill="1" applyBorder="1" applyAlignment="1">
      <alignment/>
    </xf>
    <xf numFmtId="178" fontId="2" fillId="0" borderId="0" xfId="151" applyNumberFormat="1" applyFont="1" applyFill="1" applyBorder="1" applyAlignment="1" applyProtection="1">
      <alignment/>
      <protection/>
    </xf>
    <xf numFmtId="178" fontId="3" fillId="0" borderId="0" xfId="151" applyNumberFormat="1" applyFont="1" applyFill="1" applyBorder="1" applyAlignment="1" applyProtection="1" quotePrefix="1">
      <alignment/>
      <protection/>
    </xf>
    <xf numFmtId="178" fontId="2" fillId="0" borderId="0" xfId="151" applyNumberFormat="1" applyFont="1" applyFill="1" applyBorder="1" applyAlignment="1" applyProtection="1" quotePrefix="1">
      <alignment/>
      <protection/>
    </xf>
    <xf numFmtId="178" fontId="2" fillId="0" borderId="15" xfId="151" applyNumberFormat="1" applyFont="1" applyFill="1" applyBorder="1" applyAlignment="1" applyProtection="1" quotePrefix="1">
      <alignment/>
      <protection/>
    </xf>
    <xf numFmtId="178" fontId="2" fillId="0" borderId="13" xfId="151" applyNumberFormat="1" applyFont="1" applyFill="1" applyBorder="1" applyAlignment="1" applyProtection="1" quotePrefix="1">
      <alignment/>
      <protection/>
    </xf>
    <xf numFmtId="194" fontId="2" fillId="0" borderId="0" xfId="42" applyNumberFormat="1" applyFont="1" applyFill="1" applyBorder="1" applyAlignment="1">
      <alignment/>
    </xf>
    <xf numFmtId="194" fontId="6" fillId="0" borderId="0" xfId="42" applyNumberFormat="1" applyFont="1" applyFill="1" applyBorder="1" applyAlignment="1">
      <alignment/>
    </xf>
    <xf numFmtId="194" fontId="2" fillId="0" borderId="0" xfId="42" applyNumberFormat="1" applyFont="1" applyFill="1" applyAlignment="1">
      <alignment/>
    </xf>
    <xf numFmtId="194" fontId="6" fillId="0" borderId="0" xfId="42" applyNumberFormat="1" applyFont="1" applyFill="1" applyAlignment="1">
      <alignment/>
    </xf>
    <xf numFmtId="194" fontId="2" fillId="0" borderId="11" xfId="42" applyNumberFormat="1" applyFont="1" applyFill="1" applyBorder="1" applyAlignment="1">
      <alignment/>
    </xf>
    <xf numFmtId="194" fontId="2" fillId="0" borderId="0" xfId="0" applyNumberFormat="1" applyFont="1" applyFill="1" applyBorder="1" applyAlignment="1">
      <alignment/>
    </xf>
    <xf numFmtId="194" fontId="14" fillId="0" borderId="0" xfId="42" applyNumberFormat="1" applyFont="1" applyFill="1" applyBorder="1" applyAlignment="1">
      <alignment/>
    </xf>
    <xf numFmtId="194" fontId="14" fillId="0" borderId="0" xfId="111" applyNumberFormat="1" applyFont="1" applyFill="1" applyBorder="1" applyAlignment="1">
      <alignment/>
      <protection/>
    </xf>
    <xf numFmtId="194" fontId="2" fillId="0" borderId="15" xfId="42" applyNumberFormat="1" applyFont="1" applyFill="1" applyBorder="1" applyAlignment="1">
      <alignment/>
    </xf>
    <xf numFmtId="194" fontId="2" fillId="0" borderId="0" xfId="42" applyNumberFormat="1" applyFont="1" applyFill="1" applyAlignment="1">
      <alignment/>
    </xf>
    <xf numFmtId="39" fontId="2" fillId="0" borderId="0" xfId="112" applyNumberFormat="1" applyFont="1" applyFill="1" applyBorder="1" applyAlignment="1" quotePrefix="1">
      <alignment horizontal="center"/>
      <protection/>
    </xf>
    <xf numFmtId="39" fontId="2" fillId="0" borderId="0" xfId="112" applyNumberFormat="1" applyFont="1" applyFill="1" applyBorder="1" applyAlignment="1">
      <alignment horizontal="center"/>
      <protection/>
    </xf>
    <xf numFmtId="39" fontId="2" fillId="0" borderId="10" xfId="112" applyNumberFormat="1" applyFont="1" applyFill="1" applyBorder="1" applyAlignment="1">
      <alignment horizontal="center"/>
      <protection/>
    </xf>
    <xf numFmtId="181" fontId="20" fillId="0" borderId="0" xfId="0" applyNumberFormat="1" applyFont="1" applyFill="1" applyBorder="1" applyAlignment="1">
      <alignment/>
    </xf>
    <xf numFmtId="39" fontId="20" fillId="0" borderId="0" xfId="0" applyNumberFormat="1" applyFont="1" applyFill="1" applyBorder="1" applyAlignment="1">
      <alignment/>
    </xf>
    <xf numFmtId="181" fontId="20" fillId="0" borderId="0" xfId="151" applyNumberFormat="1" applyFont="1" applyFill="1" applyBorder="1" applyAlignment="1" applyProtection="1">
      <alignment/>
      <protection/>
    </xf>
    <xf numFmtId="39" fontId="2" fillId="0" borderId="0" xfId="0" applyNumberFormat="1" applyFont="1" applyAlignment="1">
      <alignment/>
    </xf>
    <xf numFmtId="39" fontId="2" fillId="0" borderId="0" xfId="0" applyNumberFormat="1" applyFont="1" applyAlignment="1">
      <alignment horizontal="center"/>
    </xf>
    <xf numFmtId="39" fontId="2" fillId="0" borderId="0" xfId="52" applyNumberFormat="1" applyFont="1" applyAlignment="1">
      <alignment horizontal="right"/>
    </xf>
    <xf numFmtId="195" fontId="2" fillId="0" borderId="0" xfId="52" applyNumberFormat="1" applyFont="1" applyFill="1" applyAlignment="1">
      <alignment/>
    </xf>
    <xf numFmtId="195" fontId="2" fillId="0" borderId="0" xfId="52" applyNumberFormat="1" applyFont="1" applyFill="1" applyAlignment="1">
      <alignment/>
    </xf>
    <xf numFmtId="40" fontId="3" fillId="0" borderId="0" xfId="86" applyNumberFormat="1" applyFont="1" applyFill="1" applyAlignment="1">
      <alignment/>
    </xf>
    <xf numFmtId="43" fontId="3" fillId="0" borderId="10" xfId="86" applyFont="1" applyFill="1" applyBorder="1" applyAlignment="1">
      <alignment horizontal="centerContinuous"/>
    </xf>
    <xf numFmtId="40" fontId="3" fillId="0" borderId="0" xfId="86" applyNumberFormat="1" applyFont="1" applyFill="1" applyBorder="1" applyAlignment="1">
      <alignment horizontal="centerContinuous"/>
    </xf>
    <xf numFmtId="40" fontId="2" fillId="0" borderId="0" xfId="86" applyNumberFormat="1" applyFont="1" applyFill="1" applyBorder="1" applyAlignment="1">
      <alignment horizontal="centerContinuous"/>
    </xf>
    <xf numFmtId="0" fontId="3" fillId="0" borderId="10" xfId="112" applyFont="1" applyFill="1" applyBorder="1">
      <alignment/>
      <protection/>
    </xf>
    <xf numFmtId="0" fontId="3" fillId="0" borderId="10" xfId="112" applyFont="1" applyFill="1" applyBorder="1" applyAlignment="1">
      <alignment horizontal="center"/>
      <protection/>
    </xf>
    <xf numFmtId="40" fontId="2" fillId="0" borderId="0" xfId="112" applyNumberFormat="1" applyFont="1" applyFill="1" applyBorder="1" applyAlignment="1">
      <alignment/>
      <protection/>
    </xf>
    <xf numFmtId="0" fontId="2" fillId="0" borderId="0" xfId="112" applyFont="1" applyFill="1" applyAlignment="1">
      <alignment vertical="top"/>
      <protection/>
    </xf>
    <xf numFmtId="0" fontId="2" fillId="0" borderId="0" xfId="112" applyFont="1" applyFill="1" applyBorder="1" applyAlignment="1">
      <alignment/>
      <protection/>
    </xf>
    <xf numFmtId="0" fontId="2" fillId="0" borderId="0" xfId="112" applyFont="1" applyFill="1" applyAlignment="1">
      <alignment horizontal="left" vertical="top"/>
      <protection/>
    </xf>
    <xf numFmtId="183" fontId="2" fillId="0" borderId="0" xfId="151" applyNumberFormat="1" applyFont="1" applyFill="1" applyBorder="1" applyAlignment="1" applyProtection="1">
      <alignment/>
      <protection/>
    </xf>
    <xf numFmtId="0" fontId="2" fillId="0" borderId="0" xfId="112" applyFont="1" applyFill="1" applyAlignment="1">
      <alignment vertical="center"/>
      <protection/>
    </xf>
    <xf numFmtId="43" fontId="6" fillId="0" borderId="0" xfId="64" applyFont="1" applyFill="1" applyAlignment="1">
      <alignment/>
    </xf>
    <xf numFmtId="178" fontId="7" fillId="0" borderId="0" xfId="133" applyNumberFormat="1" applyFont="1" applyFill="1" applyBorder="1" applyAlignment="1">
      <alignment horizontal="center" vertical="center"/>
      <protection/>
    </xf>
    <xf numFmtId="196" fontId="6" fillId="0" borderId="0" xfId="93" applyNumberFormat="1" applyFont="1" applyFill="1" applyBorder="1" applyAlignment="1">
      <alignment/>
    </xf>
    <xf numFmtId="38" fontId="6" fillId="0" borderId="0" xfId="133" applyNumberFormat="1" applyFont="1" applyFill="1" applyAlignment="1">
      <alignment horizontal="right"/>
      <protection/>
    </xf>
    <xf numFmtId="177" fontId="14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39" fontId="14" fillId="0" borderId="0" xfId="0" applyNumberFormat="1" applyFont="1" applyFill="1" applyAlignment="1" quotePrefix="1">
      <alignment horizontal="centerContinuous"/>
    </xf>
    <xf numFmtId="39" fontId="14" fillId="0" borderId="0" xfId="0" applyNumberFormat="1" applyFont="1" applyFill="1" applyAlignment="1" quotePrefix="1">
      <alignment horizontal="right"/>
    </xf>
    <xf numFmtId="0" fontId="14" fillId="0" borderId="0" xfId="0" applyNumberFormat="1" applyFont="1" applyAlignment="1">
      <alignment/>
    </xf>
    <xf numFmtId="181" fontId="19" fillId="0" borderId="0" xfId="153" applyNumberFormat="1" applyFont="1" applyFill="1" applyAlignment="1">
      <alignment horizontal="centerContinuous"/>
      <protection/>
    </xf>
    <xf numFmtId="181" fontId="14" fillId="0" borderId="0" xfId="153" applyNumberFormat="1" applyFont="1" applyFill="1" applyAlignment="1">
      <alignment horizontal="centerContinuous"/>
      <protection/>
    </xf>
    <xf numFmtId="0" fontId="14" fillId="0" borderId="0" xfId="132" applyFont="1" applyFill="1" applyAlignment="1">
      <alignment horizontal="centerContinuous"/>
      <protection/>
    </xf>
    <xf numFmtId="198" fontId="2" fillId="0" borderId="0" xfId="151" applyNumberFormat="1" applyFont="1" applyFill="1" applyBorder="1" applyAlignment="1">
      <alignment/>
      <protection/>
    </xf>
    <xf numFmtId="39" fontId="2" fillId="0" borderId="0" xfId="135" applyNumberFormat="1" applyFont="1" applyFill="1" applyAlignment="1">
      <alignment/>
      <protection/>
    </xf>
    <xf numFmtId="0" fontId="14" fillId="0" borderId="0" xfId="0" applyFont="1" applyFill="1" applyAlignment="1">
      <alignment horizontal="centerContinuous"/>
    </xf>
    <xf numFmtId="193" fontId="14" fillId="0" borderId="0" xfId="0" applyNumberFormat="1" applyFont="1" applyFill="1" applyBorder="1" applyAlignment="1">
      <alignment vertical="center"/>
    </xf>
    <xf numFmtId="39" fontId="14" fillId="0" borderId="0" xfId="97" applyNumberFormat="1" applyFont="1" applyFill="1" applyAlignment="1">
      <alignment horizontal="left" vertical="center"/>
    </xf>
    <xf numFmtId="39" fontId="14" fillId="0" borderId="0" xfId="97" applyNumberFormat="1" applyFont="1" applyFill="1" applyAlignment="1">
      <alignment horizontal="center" vertical="center"/>
    </xf>
    <xf numFmtId="181" fontId="14" fillId="0" borderId="0" xfId="0" applyNumberFormat="1" applyFont="1" applyFill="1" applyAlignment="1">
      <alignment vertical="center"/>
    </xf>
    <xf numFmtId="39" fontId="15" fillId="0" borderId="0" xfId="0" applyNumberFormat="1" applyFont="1" applyFill="1" applyBorder="1" applyAlignment="1">
      <alignment horizontal="center" vertical="center"/>
    </xf>
    <xf numFmtId="39" fontId="14" fillId="0" borderId="0" xfId="0" applyNumberFormat="1" applyFont="1" applyFill="1" applyBorder="1" applyAlignment="1">
      <alignment vertical="center"/>
    </xf>
    <xf numFmtId="43" fontId="14" fillId="0" borderId="11" xfId="42" applyFont="1" applyFill="1" applyBorder="1" applyAlignment="1">
      <alignment vertical="center"/>
    </xf>
    <xf numFmtId="0" fontId="14" fillId="0" borderId="0" xfId="132" applyNumberFormat="1" applyFont="1" applyFill="1" applyAlignment="1">
      <alignment horizontal="center" vertical="center"/>
      <protection/>
    </xf>
    <xf numFmtId="43" fontId="2" fillId="0" borderId="0" xfId="52" applyFont="1" applyFill="1" applyAlignment="1">
      <alignment/>
    </xf>
    <xf numFmtId="39" fontId="21" fillId="0" borderId="0" xfId="0" applyNumberFormat="1" applyFont="1" applyFill="1" applyAlignment="1">
      <alignment/>
    </xf>
    <xf numFmtId="43" fontId="14" fillId="0" borderId="0" xfId="52" applyFont="1" applyFill="1" applyAlignment="1">
      <alignment horizontal="left" vertical="center"/>
    </xf>
    <xf numFmtId="40" fontId="2" fillId="0" borderId="10" xfId="86" applyNumberFormat="1" applyFont="1" applyFill="1" applyBorder="1" applyAlignment="1">
      <alignment horizontal="center"/>
    </xf>
    <xf numFmtId="181" fontId="22" fillId="0" borderId="0" xfId="151" applyNumberFormat="1" applyFont="1" applyFill="1" applyAlignment="1" applyProtection="1">
      <alignment/>
      <protection/>
    </xf>
    <xf numFmtId="181" fontId="22" fillId="0" borderId="0" xfId="0" applyNumberFormat="1" applyFont="1" applyFill="1" applyAlignment="1">
      <alignment/>
    </xf>
    <xf numFmtId="181" fontId="24" fillId="0" borderId="0" xfId="0" applyNumberFormat="1" applyFont="1" applyFill="1" applyAlignment="1">
      <alignment/>
    </xf>
    <xf numFmtId="181" fontId="22" fillId="0" borderId="11" xfId="0" applyNumberFormat="1" applyFont="1" applyFill="1" applyBorder="1" applyAlignment="1">
      <alignment/>
    </xf>
    <xf numFmtId="181" fontId="22" fillId="0" borderId="0" xfId="0" applyNumberFormat="1" applyFont="1" applyFill="1" applyAlignment="1">
      <alignment horizontal="center"/>
    </xf>
    <xf numFmtId="181" fontId="14" fillId="0" borderId="0" xfId="42" applyNumberFormat="1" applyFont="1" applyFill="1" applyAlignment="1">
      <alignment/>
    </xf>
    <xf numFmtId="181" fontId="22" fillId="0" borderId="0" xfId="52" applyNumberFormat="1" applyFont="1" applyFill="1" applyAlignment="1">
      <alignment/>
    </xf>
    <xf numFmtId="177" fontId="2" fillId="0" borderId="0" xfId="42" applyNumberFormat="1" applyFont="1" applyFill="1" applyBorder="1" applyAlignment="1" applyProtection="1" quotePrefix="1">
      <alignment/>
      <protection/>
    </xf>
    <xf numFmtId="181" fontId="22" fillId="0" borderId="0" xfId="0" applyNumberFormat="1" applyFont="1" applyFill="1" applyBorder="1" applyAlignment="1">
      <alignment/>
    </xf>
    <xf numFmtId="0" fontId="2" fillId="0" borderId="0" xfId="0" applyFont="1" applyFill="1" applyAlignment="1" quotePrefix="1">
      <alignment/>
    </xf>
    <xf numFmtId="40" fontId="2" fillId="0" borderId="0" xfId="86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81" fontId="22" fillId="0" borderId="10" xfId="0" applyNumberFormat="1" applyFont="1" applyFill="1" applyBorder="1" applyAlignment="1">
      <alignment/>
    </xf>
    <xf numFmtId="0" fontId="14" fillId="0" borderId="10" xfId="0" applyFont="1" applyBorder="1" applyAlignment="1">
      <alignment/>
    </xf>
    <xf numFmtId="40" fontId="2" fillId="0" borderId="0" xfId="135" applyNumberFormat="1" applyFont="1" applyFill="1" applyAlignment="1">
      <alignment horizontal="centerContinuous"/>
      <protection/>
    </xf>
    <xf numFmtId="198" fontId="14" fillId="0" borderId="0" xfId="0" applyNumberFormat="1" applyFont="1" applyFill="1" applyAlignment="1">
      <alignment horizontal="centerContinuous"/>
    </xf>
    <xf numFmtId="198" fontId="14" fillId="0" borderId="0" xfId="0" applyNumberFormat="1" applyFont="1" applyFill="1" applyAlignment="1">
      <alignment/>
    </xf>
    <xf numFmtId="198" fontId="14" fillId="0" borderId="0" xfId="0" applyNumberFormat="1" applyFont="1" applyFill="1" applyAlignment="1">
      <alignment/>
    </xf>
    <xf numFmtId="198" fontId="15" fillId="0" borderId="0" xfId="151" applyNumberFormat="1" applyFont="1" applyFill="1" applyAlignment="1">
      <alignment/>
      <protection/>
    </xf>
    <xf numFmtId="198" fontId="14" fillId="0" borderId="0" xfId="0" applyNumberFormat="1" applyFont="1" applyFill="1" applyAlignment="1">
      <alignment vertical="center"/>
    </xf>
    <xf numFmtId="198" fontId="14" fillId="0" borderId="0" xfId="0" applyNumberFormat="1" applyFont="1" applyAlignment="1">
      <alignment/>
    </xf>
    <xf numFmtId="198" fontId="14" fillId="0" borderId="0" xfId="0" applyNumberFormat="1" applyFont="1" applyFill="1" applyAlignment="1">
      <alignment horizontal="centerContinuous" vertical="center"/>
    </xf>
    <xf numFmtId="198" fontId="14" fillId="0" borderId="0" xfId="0" applyNumberFormat="1" applyFont="1" applyAlignment="1">
      <alignment horizontal="left"/>
    </xf>
    <xf numFmtId="198" fontId="14" fillId="0" borderId="0" xfId="0" applyNumberFormat="1" applyFont="1" applyFill="1" applyAlignment="1">
      <alignment horizontal="left" vertical="center"/>
    </xf>
    <xf numFmtId="198" fontId="14" fillId="0" borderId="0" xfId="153" applyNumberFormat="1" applyFont="1" applyFill="1">
      <alignment/>
      <protection/>
    </xf>
    <xf numFmtId="198" fontId="14" fillId="0" borderId="0" xfId="137" applyNumberFormat="1" applyFont="1" applyFill="1">
      <alignment/>
      <protection/>
    </xf>
    <xf numFmtId="198" fontId="2" fillId="0" borderId="0" xfId="136" applyNumberFormat="1" applyFont="1" applyFill="1">
      <alignment/>
      <protection/>
    </xf>
    <xf numFmtId="198" fontId="14" fillId="0" borderId="0" xfId="151" applyNumberFormat="1" applyFont="1" applyFill="1">
      <alignment/>
      <protection/>
    </xf>
    <xf numFmtId="198" fontId="14" fillId="0" borderId="0" xfId="132" applyNumberFormat="1" applyFont="1" applyFill="1" applyAlignment="1">
      <alignment horizontal="center" vertical="center"/>
      <protection/>
    </xf>
    <xf numFmtId="198" fontId="14" fillId="0" borderId="0" xfId="0" applyNumberFormat="1" applyFont="1" applyFill="1" applyBorder="1" applyAlignment="1">
      <alignment/>
    </xf>
    <xf numFmtId="198" fontId="14" fillId="0" borderId="0" xfId="0" applyNumberFormat="1" applyFont="1" applyFill="1" applyBorder="1" applyAlignment="1">
      <alignment horizontal="centerContinuous" vertical="center"/>
    </xf>
    <xf numFmtId="198" fontId="14" fillId="0" borderId="0" xfId="0" applyNumberFormat="1" applyFont="1" applyFill="1" applyAlignment="1">
      <alignment horizontal="right"/>
    </xf>
    <xf numFmtId="198" fontId="14" fillId="0" borderId="0" xfId="0" applyNumberFormat="1" applyFont="1" applyFill="1" applyAlignment="1" quotePrefix="1">
      <alignment horizontal="left"/>
    </xf>
    <xf numFmtId="198" fontId="14" fillId="0" borderId="0" xfId="0" applyNumberFormat="1" applyFont="1" applyFill="1" applyAlignment="1" quotePrefix="1">
      <alignment horizontal="left" vertical="center"/>
    </xf>
    <xf numFmtId="0" fontId="14" fillId="0" borderId="0" xfId="0" applyFont="1" applyAlignment="1" quotePrefix="1">
      <alignment horizontal="left"/>
    </xf>
    <xf numFmtId="0" fontId="14" fillId="0" borderId="0" xfId="137" applyFont="1" applyFill="1" applyAlignment="1" quotePrefix="1">
      <alignment horizontal="left"/>
      <protection/>
    </xf>
    <xf numFmtId="39" fontId="14" fillId="0" borderId="0" xfId="0" applyNumberFormat="1" applyFont="1" applyFill="1" applyAlignment="1" quotePrefix="1">
      <alignment/>
    </xf>
    <xf numFmtId="0" fontId="14" fillId="0" borderId="0" xfId="0" applyFont="1" applyFill="1" applyAlignment="1" quotePrefix="1">
      <alignment horizontal="left"/>
    </xf>
    <xf numFmtId="0" fontId="14" fillId="0" borderId="0" xfId="136" applyFont="1" applyFill="1">
      <alignment/>
      <protection/>
    </xf>
    <xf numFmtId="186" fontId="14" fillId="0" borderId="0" xfId="0" applyNumberFormat="1" applyFont="1" applyFill="1" applyBorder="1" applyAlignment="1">
      <alignment horizontal="left"/>
    </xf>
    <xf numFmtId="186" fontId="14" fillId="0" borderId="0" xfId="0" applyNumberFormat="1" applyFont="1" applyFill="1" applyAlignment="1">
      <alignment/>
    </xf>
    <xf numFmtId="186" fontId="14" fillId="0" borderId="0" xfId="0" applyNumberFormat="1" applyFont="1" applyFill="1" applyBorder="1" applyAlignment="1">
      <alignment/>
    </xf>
    <xf numFmtId="186" fontId="14" fillId="0" borderId="0" xfId="0" applyNumberFormat="1" applyFont="1" applyFill="1" applyBorder="1" applyAlignment="1" quotePrefix="1">
      <alignment horizontal="left"/>
    </xf>
    <xf numFmtId="0" fontId="14" fillId="0" borderId="0" xfId="112" applyFont="1" applyFill="1">
      <alignment/>
      <protection/>
    </xf>
    <xf numFmtId="39" fontId="14" fillId="0" borderId="0" xfId="112" applyNumberFormat="1" applyFont="1" applyFill="1">
      <alignment/>
      <protection/>
    </xf>
    <xf numFmtId="197" fontId="14" fillId="0" borderId="0" xfId="0" applyNumberFormat="1" applyFont="1" applyFill="1" applyAlignment="1" quotePrefix="1">
      <alignment horizontal="left"/>
    </xf>
    <xf numFmtId="43" fontId="25" fillId="0" borderId="0" xfId="42" applyFont="1" applyFill="1" applyAlignment="1">
      <alignment/>
    </xf>
    <xf numFmtId="43" fontId="25" fillId="0" borderId="0" xfId="42" applyFont="1" applyFill="1" applyBorder="1" applyAlignment="1">
      <alignment/>
    </xf>
    <xf numFmtId="40" fontId="2" fillId="0" borderId="0" xfId="112" applyNumberFormat="1" applyFont="1" applyAlignment="1">
      <alignment vertical="center"/>
      <protection/>
    </xf>
    <xf numFmtId="40" fontId="3" fillId="0" borderId="0" xfId="112" applyNumberFormat="1" applyFont="1" applyAlignment="1">
      <alignment vertical="center"/>
      <protection/>
    </xf>
    <xf numFmtId="40" fontId="2" fillId="0" borderId="0" xfId="73" applyNumberFormat="1" applyFont="1" applyAlignment="1">
      <alignment vertical="center"/>
    </xf>
    <xf numFmtId="0" fontId="2" fillId="0" borderId="0" xfId="112" applyNumberFormat="1" applyFont="1" applyAlignment="1">
      <alignment vertical="center"/>
      <protection/>
    </xf>
    <xf numFmtId="0" fontId="2" fillId="0" borderId="0" xfId="135" applyFont="1" applyFill="1" applyAlignment="1">
      <alignment horizontal="right" vertical="center"/>
      <protection/>
    </xf>
    <xf numFmtId="169" fontId="2" fillId="0" borderId="10" xfId="151" applyNumberFormat="1" applyFont="1" applyFill="1" applyBorder="1" applyAlignment="1" applyProtection="1">
      <alignment horizontal="centerContinuous" vertical="center"/>
      <protection/>
    </xf>
    <xf numFmtId="0" fontId="2" fillId="0" borderId="0" xfId="112" applyFont="1" applyAlignment="1">
      <alignment vertical="center"/>
      <protection/>
    </xf>
    <xf numFmtId="40" fontId="2" fillId="0" borderId="10" xfId="73" applyNumberFormat="1" applyFont="1" applyBorder="1" applyAlignment="1" quotePrefix="1">
      <alignment horizontal="center" vertical="center"/>
    </xf>
    <xf numFmtId="40" fontId="2" fillId="0" borderId="0" xfId="112" applyNumberFormat="1" applyFont="1" applyFill="1" applyAlignment="1">
      <alignment vertical="center"/>
      <protection/>
    </xf>
    <xf numFmtId="40" fontId="2" fillId="0" borderId="0" xfId="73" applyNumberFormat="1" applyFont="1" applyFill="1" applyAlignment="1">
      <alignment vertical="center"/>
    </xf>
    <xf numFmtId="198" fontId="2" fillId="0" borderId="10" xfId="73" applyNumberFormat="1" applyFont="1" applyFill="1" applyBorder="1" applyAlignment="1">
      <alignment vertical="center"/>
    </xf>
    <xf numFmtId="43" fontId="2" fillId="0" borderId="0" xfId="73" applyFont="1" applyAlignment="1">
      <alignment vertical="center"/>
    </xf>
    <xf numFmtId="2" fontId="2" fillId="0" borderId="0" xfId="112" applyNumberFormat="1" applyFont="1" applyAlignment="1">
      <alignment vertical="center"/>
      <protection/>
    </xf>
    <xf numFmtId="43" fontId="2" fillId="0" borderId="0" xfId="73" applyFont="1" applyFill="1" applyAlignment="1">
      <alignment vertical="center"/>
    </xf>
    <xf numFmtId="43" fontId="2" fillId="0" borderId="0" xfId="112" applyNumberFormat="1" applyFont="1" applyAlignment="1">
      <alignment vertical="center"/>
      <protection/>
    </xf>
    <xf numFmtId="169" fontId="2" fillId="0" borderId="0" xfId="151" applyNumberFormat="1" applyFont="1" applyFill="1" applyBorder="1" applyAlignment="1" applyProtection="1">
      <alignment vertical="center"/>
      <protection/>
    </xf>
    <xf numFmtId="40" fontId="2" fillId="0" borderId="0" xfId="112" applyNumberFormat="1" applyFont="1" applyAlignment="1">
      <alignment horizontal="center" vertical="center"/>
      <protection/>
    </xf>
    <xf numFmtId="40" fontId="2" fillId="0" borderId="10" xfId="73" applyNumberFormat="1" applyFont="1" applyBorder="1" applyAlignment="1" quotePrefix="1">
      <alignment horizontal="centerContinuous" vertical="center"/>
    </xf>
    <xf numFmtId="40" fontId="2" fillId="0" borderId="10" xfId="73" applyNumberFormat="1" applyFont="1" applyBorder="1" applyAlignment="1">
      <alignment horizontal="centerContinuous" vertical="center"/>
    </xf>
    <xf numFmtId="40" fontId="2" fillId="0" borderId="15" xfId="73" applyNumberFormat="1" applyFont="1" applyBorder="1" applyAlignment="1">
      <alignment horizontal="center" vertical="center"/>
    </xf>
    <xf numFmtId="175" fontId="2" fillId="0" borderId="14" xfId="73" applyNumberFormat="1" applyFont="1" applyBorder="1" applyAlignment="1">
      <alignment vertical="center"/>
    </xf>
    <xf numFmtId="175" fontId="2" fillId="0" borderId="0" xfId="73" applyNumberFormat="1" applyFont="1" applyAlignment="1">
      <alignment vertical="center"/>
    </xf>
    <xf numFmtId="175" fontId="2" fillId="0" borderId="10" xfId="73" applyNumberFormat="1" applyFont="1" applyBorder="1" applyAlignment="1">
      <alignment vertical="center"/>
    </xf>
    <xf numFmtId="177" fontId="2" fillId="0" borderId="0" xfId="73" applyNumberFormat="1" applyFont="1" applyFill="1" applyAlignment="1">
      <alignment vertical="center"/>
    </xf>
    <xf numFmtId="177" fontId="2" fillId="0" borderId="0" xfId="73" applyNumberFormat="1" applyFont="1" applyAlignment="1">
      <alignment vertical="center"/>
    </xf>
    <xf numFmtId="175" fontId="2" fillId="0" borderId="11" xfId="73" applyNumberFormat="1" applyFont="1" applyBorder="1" applyAlignment="1">
      <alignment vertical="center"/>
    </xf>
    <xf numFmtId="4" fontId="2" fillId="0" borderId="0" xfId="112" applyNumberFormat="1" applyFont="1" applyAlignment="1">
      <alignment vertical="center"/>
      <protection/>
    </xf>
    <xf numFmtId="0" fontId="2" fillId="0" borderId="0" xfId="135" applyFont="1" applyFill="1" applyAlignment="1">
      <alignment horizontal="centerContinuous" vertical="center"/>
      <protection/>
    </xf>
    <xf numFmtId="40" fontId="2" fillId="0" borderId="0" xfId="135" applyNumberFormat="1" applyFont="1" applyFill="1" applyAlignment="1">
      <alignment horizontal="centerContinuous" vertical="center"/>
      <protection/>
    </xf>
    <xf numFmtId="40" fontId="3" fillId="0" borderId="10" xfId="86" applyNumberFormat="1" applyFont="1" applyFill="1" applyBorder="1" applyAlignment="1">
      <alignment horizontal="center"/>
    </xf>
    <xf numFmtId="39" fontId="2" fillId="0" borderId="0" xfId="112" applyNumberFormat="1" applyFont="1" applyFill="1" applyBorder="1" applyAlignment="1">
      <alignment horizontal="centerContinuous" vertical="center"/>
      <protection/>
    </xf>
    <xf numFmtId="39" fontId="2" fillId="0" borderId="10" xfId="112" applyNumberFormat="1" applyFont="1" applyFill="1" applyBorder="1" applyAlignment="1">
      <alignment horizontal="centerContinuous" vertical="center"/>
      <protection/>
    </xf>
    <xf numFmtId="0" fontId="2" fillId="0" borderId="10" xfId="112" applyFont="1" applyFill="1" applyBorder="1" applyAlignment="1">
      <alignment horizontal="centerContinuous" vertical="center"/>
      <protection/>
    </xf>
    <xf numFmtId="0" fontId="2" fillId="0" borderId="0" xfId="112" applyFont="1" applyAlignment="1">
      <alignment horizontal="center" vertical="center"/>
      <protection/>
    </xf>
    <xf numFmtId="0" fontId="2" fillId="0" borderId="0" xfId="112" applyFont="1" applyAlignment="1" quotePrefix="1">
      <alignment horizontal="center" vertical="center"/>
      <protection/>
    </xf>
    <xf numFmtId="175" fontId="2" fillId="0" borderId="0" xfId="73" applyNumberFormat="1" applyFont="1" applyBorder="1" applyAlignment="1">
      <alignment vertical="center"/>
    </xf>
    <xf numFmtId="0" fontId="2" fillId="0" borderId="0" xfId="112" applyNumberFormat="1" applyFont="1" applyFill="1" applyAlignment="1">
      <alignment vertical="center"/>
      <protection/>
    </xf>
    <xf numFmtId="198" fontId="15" fillId="0" borderId="0" xfId="0" applyNumberFormat="1" applyFont="1" applyFill="1" applyAlignment="1">
      <alignment horizontal="center"/>
    </xf>
    <xf numFmtId="198" fontId="3" fillId="0" borderId="0" xfId="86" applyNumberFormat="1" applyFont="1" applyFill="1" applyAlignment="1">
      <alignment horizontal="center"/>
    </xf>
    <xf numFmtId="198" fontId="3" fillId="0" borderId="0" xfId="86" applyNumberFormat="1" applyFont="1" applyFill="1" applyBorder="1" applyAlignment="1">
      <alignment horizontal="centerContinuous"/>
    </xf>
    <xf numFmtId="198" fontId="3" fillId="0" borderId="10" xfId="86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198" fontId="15" fillId="0" borderId="0" xfId="0" applyNumberFormat="1" applyFont="1" applyFill="1" applyAlignment="1">
      <alignment/>
    </xf>
    <xf numFmtId="198" fontId="15" fillId="0" borderId="10" xfId="0" applyNumberFormat="1" applyFont="1" applyFill="1" applyBorder="1" applyAlignment="1">
      <alignment horizontal="center" wrapText="1"/>
    </xf>
    <xf numFmtId="39" fontId="15" fillId="0" borderId="0" xfId="0" applyNumberFormat="1" applyFont="1" applyFill="1" applyBorder="1" applyAlignment="1">
      <alignment vertical="center"/>
    </xf>
    <xf numFmtId="40" fontId="3" fillId="0" borderId="0" xfId="86" applyNumberFormat="1" applyFont="1" applyFill="1" applyBorder="1" applyAlignment="1">
      <alignment horizontal="centerContinuous" vertical="center"/>
    </xf>
    <xf numFmtId="0" fontId="2" fillId="0" borderId="0" xfId="112" applyFont="1" applyFill="1" applyAlignment="1">
      <alignment/>
      <protection/>
    </xf>
    <xf numFmtId="40" fontId="6" fillId="0" borderId="0" xfId="112" applyNumberFormat="1" applyFont="1" applyFill="1" applyAlignment="1">
      <alignment horizontal="centerContinuous" vertical="center"/>
      <protection/>
    </xf>
    <xf numFmtId="40" fontId="13" fillId="0" borderId="0" xfId="112" applyNumberFormat="1" applyFont="1" applyFill="1" applyAlignment="1">
      <alignment horizontal="centerContinuous" vertical="center"/>
      <protection/>
    </xf>
    <xf numFmtId="40" fontId="6" fillId="0" borderId="0" xfId="86" applyNumberFormat="1" applyFont="1" applyFill="1" applyBorder="1" applyAlignment="1">
      <alignment horizontal="centerContinuous" vertical="center"/>
    </xf>
    <xf numFmtId="43" fontId="6" fillId="0" borderId="11" xfId="93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43" fontId="22" fillId="0" borderId="10" xfId="42" applyFont="1" applyFill="1" applyBorder="1" applyAlignment="1">
      <alignment/>
    </xf>
    <xf numFmtId="177" fontId="25" fillId="0" borderId="0" xfId="86" applyNumberFormat="1" applyFont="1" applyFill="1" applyBorder="1" applyAlignment="1" applyProtection="1" quotePrefix="1">
      <alignment/>
      <protection/>
    </xf>
    <xf numFmtId="0" fontId="2" fillId="0" borderId="0" xfId="0" applyFont="1" applyFill="1" applyAlignment="1" quotePrefix="1">
      <alignment horizontal="centerContinuous"/>
    </xf>
    <xf numFmtId="0" fontId="2" fillId="0" borderId="0" xfId="0" applyFont="1" applyFill="1" applyAlignment="1" quotePrefix="1">
      <alignment/>
    </xf>
    <xf numFmtId="198" fontId="3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198" fontId="3" fillId="0" borderId="0" xfId="0" applyNumberFormat="1" applyFont="1" applyFill="1" applyAlignment="1">
      <alignment horizontal="center"/>
    </xf>
    <xf numFmtId="40" fontId="3" fillId="0" borderId="0" xfId="86" applyNumberFormat="1" applyFont="1" applyFill="1" applyBorder="1" applyAlignment="1">
      <alignment/>
    </xf>
    <xf numFmtId="198" fontId="3" fillId="0" borderId="0" xfId="0" applyNumberFormat="1" applyFont="1" applyBorder="1" applyAlignment="1">
      <alignment/>
    </xf>
    <xf numFmtId="0" fontId="27" fillId="0" borderId="0" xfId="0" applyFont="1" applyFill="1" applyAlignment="1">
      <alignment/>
    </xf>
    <xf numFmtId="40" fontId="3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horizontal="left"/>
    </xf>
    <xf numFmtId="169" fontId="2" fillId="0" borderId="0" xfId="151" applyNumberFormat="1" applyFont="1" applyFill="1" applyAlignment="1" applyProtection="1">
      <alignment/>
      <protection/>
    </xf>
    <xf numFmtId="43" fontId="2" fillId="0" borderId="0" xfId="42" applyFont="1" applyFill="1" applyAlignment="1">
      <alignment/>
    </xf>
    <xf numFmtId="43" fontId="2" fillId="0" borderId="0" xfId="52" applyFont="1" applyFill="1" applyAlignment="1">
      <alignment/>
    </xf>
    <xf numFmtId="198" fontId="2" fillId="0" borderId="0" xfId="151" applyNumberFormat="1" applyFont="1" applyFill="1" applyAlignment="1">
      <alignment/>
      <protection/>
    </xf>
    <xf numFmtId="0" fontId="2" fillId="0" borderId="0" xfId="0" applyFont="1" applyFill="1" applyAlignment="1" quotePrefix="1">
      <alignment horizontal="center"/>
    </xf>
    <xf numFmtId="40" fontId="3" fillId="0" borderId="0" xfId="135" applyNumberFormat="1" applyFont="1" applyFill="1" applyAlignment="1">
      <alignment vertical="center"/>
      <protection/>
    </xf>
    <xf numFmtId="0" fontId="2" fillId="0" borderId="0" xfId="135" applyFont="1" applyFill="1" applyAlignment="1">
      <alignment vertical="center"/>
      <protection/>
    </xf>
    <xf numFmtId="184" fontId="2" fillId="0" borderId="0" xfId="135" applyNumberFormat="1" applyFont="1" applyFill="1" applyAlignment="1">
      <alignment vertical="center"/>
      <protection/>
    </xf>
    <xf numFmtId="40" fontId="2" fillId="0" borderId="0" xfId="135" applyNumberFormat="1" applyFont="1" applyFill="1" applyAlignment="1">
      <alignment vertical="center"/>
      <protection/>
    </xf>
    <xf numFmtId="0" fontId="2" fillId="0" borderId="0" xfId="135" applyFont="1" applyFill="1" applyAlignment="1">
      <alignment horizontal="center" vertical="center"/>
      <protection/>
    </xf>
    <xf numFmtId="40" fontId="2" fillId="0" borderId="14" xfId="135" applyNumberFormat="1" applyFont="1" applyFill="1" applyBorder="1" applyAlignment="1">
      <alignment horizontal="center" vertical="center"/>
      <protection/>
    </xf>
    <xf numFmtId="0" fontId="2" fillId="0" borderId="10" xfId="135" applyFont="1" applyFill="1" applyBorder="1" applyAlignment="1">
      <alignment horizontal="center" vertical="center"/>
      <protection/>
    </xf>
    <xf numFmtId="170" fontId="2" fillId="0" borderId="0" xfId="135" applyNumberFormat="1" applyFont="1" applyFill="1" applyAlignment="1">
      <alignment vertical="center"/>
      <protection/>
    </xf>
    <xf numFmtId="186" fontId="2" fillId="0" borderId="0" xfId="135" applyNumberFormat="1" applyFont="1" applyFill="1" applyAlignment="1">
      <alignment vertical="center"/>
      <protection/>
    </xf>
    <xf numFmtId="186" fontId="2" fillId="0" borderId="0" xfId="135" applyNumberFormat="1" applyFont="1" applyFill="1" applyBorder="1" applyAlignment="1">
      <alignment vertical="center"/>
      <protection/>
    </xf>
    <xf numFmtId="185" fontId="2" fillId="0" borderId="0" xfId="135" applyNumberFormat="1" applyFont="1" applyFill="1" applyAlignment="1">
      <alignment vertical="center"/>
      <protection/>
    </xf>
    <xf numFmtId="177" fontId="2" fillId="0" borderId="0" xfId="135" applyNumberFormat="1" applyFont="1" applyFill="1" applyAlignment="1">
      <alignment vertical="center"/>
      <protection/>
    </xf>
    <xf numFmtId="173" fontId="2" fillId="0" borderId="15" xfId="135" applyNumberFormat="1" applyFont="1" applyFill="1" applyBorder="1" applyAlignment="1">
      <alignment vertical="center"/>
      <protection/>
    </xf>
    <xf numFmtId="173" fontId="2" fillId="0" borderId="0" xfId="135" applyNumberFormat="1" applyFont="1" applyFill="1" applyAlignment="1">
      <alignment vertical="center"/>
      <protection/>
    </xf>
    <xf numFmtId="43" fontId="2" fillId="0" borderId="0" xfId="45" applyFont="1" applyFill="1" applyAlignment="1">
      <alignment vertical="center"/>
    </xf>
    <xf numFmtId="177" fontId="2" fillId="0" borderId="15" xfId="45" applyNumberFormat="1" applyFont="1" applyFill="1" applyBorder="1" applyAlignment="1">
      <alignment vertical="center"/>
    </xf>
    <xf numFmtId="173" fontId="2" fillId="0" borderId="13" xfId="135" applyNumberFormat="1" applyFont="1" applyFill="1" applyBorder="1" applyAlignment="1">
      <alignment vertical="center"/>
      <protection/>
    </xf>
    <xf numFmtId="43" fontId="2" fillId="0" borderId="0" xfId="52" applyFont="1" applyFill="1" applyAlignment="1">
      <alignment vertical="center"/>
    </xf>
    <xf numFmtId="0" fontId="2" fillId="0" borderId="0" xfId="135" applyFont="1" applyFill="1" applyAlignment="1">
      <alignment horizontal="left" vertical="center"/>
      <protection/>
    </xf>
    <xf numFmtId="40" fontId="2" fillId="0" borderId="0" xfId="135" applyNumberFormat="1" applyFont="1" applyFill="1" applyAlignment="1">
      <alignment horizontal="left" vertical="center"/>
      <protection/>
    </xf>
    <xf numFmtId="0" fontId="2" fillId="0" borderId="0" xfId="135" applyFont="1" applyFill="1" applyAlignment="1">
      <alignment horizontal="left" vertical="center"/>
      <protection/>
    </xf>
    <xf numFmtId="40" fontId="2" fillId="0" borderId="0" xfId="135" applyNumberFormat="1" applyFont="1" applyFill="1" applyAlignment="1">
      <alignment horizontal="left" vertical="center"/>
      <protection/>
    </xf>
    <xf numFmtId="173" fontId="2" fillId="0" borderId="0" xfId="135" applyNumberFormat="1" applyFont="1" applyFill="1" applyBorder="1" applyAlignment="1">
      <alignment vertical="center"/>
      <protection/>
    </xf>
    <xf numFmtId="43" fontId="3" fillId="0" borderId="15" xfId="86" applyFont="1" applyFill="1" applyBorder="1" applyAlignment="1">
      <alignment horizontal="centerContinuous"/>
    </xf>
    <xf numFmtId="183" fontId="2" fillId="0" borderId="0" xfId="0" applyNumberFormat="1" applyFont="1" applyFill="1" applyAlignment="1">
      <alignment/>
    </xf>
    <xf numFmtId="182" fontId="15" fillId="0" borderId="0" xfId="133" applyNumberFormat="1" applyFont="1" applyFill="1" applyBorder="1" applyAlignment="1" quotePrefix="1">
      <alignment horizontal="center"/>
      <protection/>
    </xf>
    <xf numFmtId="43" fontId="3" fillId="0" borderId="0" xfId="86" applyFont="1" applyFill="1" applyBorder="1" applyAlignment="1">
      <alignment horizontal="centerContinuous"/>
    </xf>
    <xf numFmtId="43" fontId="2" fillId="0" borderId="0" xfId="146" applyFont="1" applyFill="1" applyBorder="1" applyAlignment="1">
      <alignment/>
    </xf>
    <xf numFmtId="43" fontId="2" fillId="0" borderId="0" xfId="146" applyFont="1" applyFill="1" applyBorder="1" applyAlignment="1">
      <alignment/>
    </xf>
    <xf numFmtId="171" fontId="2" fillId="0" borderId="0" xfId="146" applyNumberFormat="1" applyFont="1" applyFill="1" applyBorder="1" applyAlignment="1">
      <alignment/>
    </xf>
    <xf numFmtId="43" fontId="2" fillId="0" borderId="0" xfId="146" applyFont="1" applyFill="1" applyAlignment="1">
      <alignment/>
    </xf>
    <xf numFmtId="49" fontId="6" fillId="0" borderId="0" xfId="126" applyNumberFormat="1" applyFont="1" applyFill="1" applyBorder="1" applyAlignment="1">
      <alignment horizontal="center" vertical="center"/>
      <protection/>
    </xf>
    <xf numFmtId="49" fontId="7" fillId="0" borderId="0" xfId="133" applyNumberFormat="1" applyFont="1" applyFill="1" applyBorder="1" applyAlignment="1">
      <alignment horizontal="center" vertical="center"/>
      <protection/>
    </xf>
    <xf numFmtId="0" fontId="0" fillId="0" borderId="0" xfId="150" applyFill="1">
      <alignment/>
      <protection/>
    </xf>
    <xf numFmtId="178" fontId="6" fillId="0" borderId="14" xfId="133" applyNumberFormat="1" applyFont="1" applyFill="1" applyBorder="1">
      <alignment/>
      <protection/>
    </xf>
    <xf numFmtId="0" fontId="2" fillId="0" borderId="0" xfId="112" applyFont="1" applyFill="1" applyAlignment="1">
      <alignment horizontal="center"/>
      <protection/>
    </xf>
    <xf numFmtId="198" fontId="14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/>
    </xf>
    <xf numFmtId="39" fontId="2" fillId="0" borderId="0" xfId="146" applyNumberFormat="1" applyFont="1" applyFill="1" applyAlignment="1">
      <alignment/>
    </xf>
    <xf numFmtId="39" fontId="2" fillId="0" borderId="0" xfId="146" applyNumberFormat="1" applyFont="1" applyFill="1" applyBorder="1" applyAlignment="1" applyProtection="1" quotePrefix="1">
      <alignment/>
      <protection/>
    </xf>
    <xf numFmtId="39" fontId="2" fillId="0" borderId="0" xfId="0" applyNumberFormat="1" applyFont="1" applyAlignment="1">
      <alignment/>
    </xf>
    <xf numFmtId="0" fontId="67" fillId="0" borderId="0" xfId="130" applyNumberFormat="1" applyFont="1" applyAlignment="1" quotePrefix="1">
      <alignment horizontal="centerContinuous" vertical="center"/>
      <protection/>
    </xf>
    <xf numFmtId="0" fontId="67" fillId="0" borderId="0" xfId="130" applyNumberFormat="1" applyFont="1" applyAlignment="1">
      <alignment horizontal="centerContinuous" vertical="center"/>
      <protection/>
    </xf>
    <xf numFmtId="0" fontId="67" fillId="0" borderId="0" xfId="130" applyFont="1" applyAlignment="1">
      <alignment vertical="center"/>
      <protection/>
    </xf>
    <xf numFmtId="4" fontId="67" fillId="0" borderId="0" xfId="130" applyNumberFormat="1" applyFont="1" applyAlignment="1">
      <alignment vertical="center"/>
      <protection/>
    </xf>
    <xf numFmtId="43" fontId="2" fillId="0" borderId="0" xfId="67" applyFont="1" applyAlignment="1">
      <alignment horizontal="center" vertical="center"/>
    </xf>
    <xf numFmtId="43" fontId="67" fillId="0" borderId="0" xfId="67" applyFont="1" applyAlignment="1">
      <alignment vertical="center"/>
    </xf>
    <xf numFmtId="43" fontId="2" fillId="0" borderId="0" xfId="67" applyFont="1" applyAlignment="1" quotePrefix="1">
      <alignment horizontal="center" vertical="center"/>
    </xf>
    <xf numFmtId="43" fontId="2" fillId="0" borderId="11" xfId="67" applyFont="1" applyBorder="1" applyAlignment="1">
      <alignment horizontal="center" vertical="center"/>
    </xf>
    <xf numFmtId="0" fontId="67" fillId="0" borderId="0" xfId="130" applyFont="1" applyFill="1" applyAlignment="1">
      <alignment vertical="center"/>
      <protection/>
    </xf>
    <xf numFmtId="43" fontId="2" fillId="0" borderId="0" xfId="147" applyFont="1" applyFill="1" applyAlignment="1">
      <alignment horizontal="centerContinuous"/>
    </xf>
    <xf numFmtId="43" fontId="5" fillId="0" borderId="0" xfId="147" applyFont="1" applyFill="1" applyAlignment="1">
      <alignment/>
    </xf>
    <xf numFmtId="43" fontId="2" fillId="0" borderId="0" xfId="147" applyFont="1" applyFill="1" applyAlignment="1">
      <alignment/>
    </xf>
    <xf numFmtId="43" fontId="2" fillId="0" borderId="0" xfId="147" applyFont="1" applyFill="1" applyAlignment="1">
      <alignment horizontal="center"/>
    </xf>
    <xf numFmtId="198" fontId="14" fillId="0" borderId="0" xfId="57" applyNumberFormat="1" applyFont="1" applyFill="1" applyAlignment="1">
      <alignment/>
    </xf>
    <xf numFmtId="198" fontId="15" fillId="0" borderId="0" xfId="0" applyNumberFormat="1" applyFont="1" applyAlignment="1">
      <alignment/>
    </xf>
    <xf numFmtId="198" fontId="21" fillId="0" borderId="0" xfId="0" applyNumberFormat="1" applyFont="1" applyAlignment="1">
      <alignment/>
    </xf>
    <xf numFmtId="198" fontId="23" fillId="0" borderId="0" xfId="0" applyNumberFormat="1" applyFont="1" applyAlignment="1">
      <alignment/>
    </xf>
    <xf numFmtId="198" fontId="14" fillId="0" borderId="0" xfId="147" applyNumberFormat="1" applyFont="1" applyFill="1" applyAlignment="1">
      <alignment horizontal="right"/>
    </xf>
    <xf numFmtId="198" fontId="67" fillId="0" borderId="10" xfId="147" applyNumberFormat="1" applyFont="1" applyFill="1" applyBorder="1" applyAlignment="1">
      <alignment horizontal="right"/>
    </xf>
    <xf numFmtId="198" fontId="67" fillId="0" borderId="0" xfId="147" applyNumberFormat="1" applyFont="1" applyFill="1" applyAlignment="1">
      <alignment horizontal="right"/>
    </xf>
    <xf numFmtId="198" fontId="14" fillId="0" borderId="11" xfId="147" applyNumberFormat="1" applyFont="1" applyFill="1" applyBorder="1" applyAlignment="1">
      <alignment horizontal="right"/>
    </xf>
    <xf numFmtId="198" fontId="14" fillId="0" borderId="0" xfId="0" applyNumberFormat="1" applyFont="1" applyAlignment="1">
      <alignment/>
    </xf>
    <xf numFmtId="198" fontId="15" fillId="0" borderId="0" xfId="0" applyNumberFormat="1" applyFont="1" applyAlignment="1">
      <alignment/>
    </xf>
    <xf numFmtId="198" fontId="14" fillId="0" borderId="0" xfId="0" applyNumberFormat="1" applyFont="1" applyBorder="1" applyAlignment="1">
      <alignment/>
    </xf>
    <xf numFmtId="198" fontId="19" fillId="0" borderId="0" xfId="0" applyNumberFormat="1" applyFont="1" applyAlignment="1">
      <alignment/>
    </xf>
    <xf numFmtId="198" fontId="14" fillId="0" borderId="0" xfId="0" applyNumberFormat="1" applyFont="1" applyBorder="1" applyAlignment="1">
      <alignment/>
    </xf>
    <xf numFmtId="198" fontId="19" fillId="0" borderId="0" xfId="0" applyNumberFormat="1" applyFont="1" applyAlignment="1">
      <alignment/>
    </xf>
    <xf numFmtId="198" fontId="15" fillId="0" borderId="10" xfId="0" applyNumberFormat="1" applyFont="1" applyBorder="1" applyAlignment="1">
      <alignment horizontal="center" wrapText="1"/>
    </xf>
    <xf numFmtId="198" fontId="14" fillId="0" borderId="0" xfId="0" applyNumberFormat="1" applyFont="1" applyAlignment="1">
      <alignment horizontal="right"/>
    </xf>
    <xf numFmtId="198" fontId="67" fillId="0" borderId="0" xfId="0" applyNumberFormat="1" applyFont="1" applyAlignment="1">
      <alignment/>
    </xf>
    <xf numFmtId="198" fontId="67" fillId="0" borderId="0" xfId="0" applyNumberFormat="1" applyFont="1" applyFill="1" applyAlignment="1">
      <alignment horizontal="centerContinuous" vertical="center"/>
    </xf>
    <xf numFmtId="198" fontId="67" fillId="0" borderId="0" xfId="0" applyNumberFormat="1" applyFont="1" applyAlignment="1">
      <alignment horizontal="right"/>
    </xf>
    <xf numFmtId="198" fontId="67" fillId="0" borderId="0" xfId="0" applyNumberFormat="1" applyFont="1" applyFill="1" applyAlignment="1">
      <alignment horizontal="centerContinuous"/>
    </xf>
    <xf numFmtId="198" fontId="67" fillId="0" borderId="0" xfId="0" applyNumberFormat="1" applyFont="1" applyFill="1" applyBorder="1" applyAlignment="1">
      <alignment/>
    </xf>
    <xf numFmtId="198" fontId="14" fillId="0" borderId="0" xfId="0" applyNumberFormat="1" applyFont="1" applyBorder="1" applyAlignment="1">
      <alignment horizontal="right" vertical="top" wrapText="1"/>
    </xf>
    <xf numFmtId="198" fontId="14" fillId="0" borderId="0" xfId="0" applyNumberFormat="1" applyFont="1" applyBorder="1" applyAlignment="1">
      <alignment horizontal="right" vertical="top"/>
    </xf>
    <xf numFmtId="40" fontId="6" fillId="0" borderId="0" xfId="112" applyNumberFormat="1" applyFont="1" applyFill="1" applyAlignment="1">
      <alignment horizontal="left" vertical="center"/>
      <protection/>
    </xf>
    <xf numFmtId="39" fontId="3" fillId="0" borderId="0" xfId="112" applyNumberFormat="1" applyFont="1" applyFill="1">
      <alignment/>
      <protection/>
    </xf>
    <xf numFmtId="39" fontId="3" fillId="0" borderId="0" xfId="124" applyNumberFormat="1" applyFont="1" applyFill="1">
      <alignment/>
      <protection/>
    </xf>
    <xf numFmtId="177" fontId="2" fillId="0" borderId="17" xfId="70" applyNumberFormat="1" applyFont="1" applyFill="1" applyBorder="1" applyAlignment="1">
      <alignment vertical="center"/>
    </xf>
    <xf numFmtId="43" fontId="3" fillId="0" borderId="0" xfId="86" applyFont="1" applyFill="1" applyBorder="1" applyAlignment="1">
      <alignment/>
    </xf>
    <xf numFmtId="0" fontId="2" fillId="0" borderId="0" xfId="112" applyFont="1" applyFill="1" applyAlignment="1" quotePrefix="1">
      <alignment horizontal="center" vertical="center"/>
      <protection/>
    </xf>
    <xf numFmtId="43" fontId="68" fillId="0" borderId="0" xfId="70" applyFont="1" applyFill="1" applyBorder="1" applyAlignment="1">
      <alignment vertical="center"/>
    </xf>
    <xf numFmtId="43" fontId="68" fillId="0" borderId="10" xfId="70" applyFont="1" applyFill="1" applyBorder="1" applyAlignment="1">
      <alignment vertical="center"/>
    </xf>
    <xf numFmtId="168" fontId="2" fillId="0" borderId="11" xfId="112" applyNumberFormat="1" applyFont="1" applyFill="1" applyBorder="1" applyAlignment="1">
      <alignment vertical="center"/>
      <protection/>
    </xf>
    <xf numFmtId="43" fontId="2" fillId="0" borderId="11" xfId="70" applyFont="1" applyFill="1" applyBorder="1" applyAlignment="1">
      <alignment vertical="center"/>
    </xf>
    <xf numFmtId="198" fontId="2" fillId="0" borderId="0" xfId="73" applyNumberFormat="1" applyFont="1" applyFill="1" applyBorder="1" applyAlignment="1">
      <alignment vertical="center"/>
    </xf>
    <xf numFmtId="169" fontId="2" fillId="0" borderId="0" xfId="151" applyNumberFormat="1" applyFont="1" applyFill="1" applyBorder="1" applyAlignment="1" applyProtection="1">
      <alignment horizontal="centerContinuous" vertical="center"/>
      <protection/>
    </xf>
    <xf numFmtId="40" fontId="2" fillId="0" borderId="0" xfId="73" applyNumberFormat="1" applyFont="1" applyBorder="1" applyAlignment="1">
      <alignment horizontal="center" vertical="center"/>
    </xf>
    <xf numFmtId="0" fontId="2" fillId="0" borderId="0" xfId="112" applyFont="1" applyFill="1" applyBorder="1" applyAlignment="1" quotePrefix="1">
      <alignment horizontal="center" vertical="center"/>
      <protection/>
    </xf>
    <xf numFmtId="177" fontId="2" fillId="0" borderId="0" xfId="70" applyNumberFormat="1" applyFont="1" applyFill="1" applyBorder="1" applyAlignment="1">
      <alignment vertical="center"/>
    </xf>
    <xf numFmtId="40" fontId="2" fillId="0" borderId="0" xfId="112" applyNumberFormat="1" applyFont="1" applyFill="1" applyBorder="1" applyAlignment="1">
      <alignment vertical="center"/>
      <protection/>
    </xf>
    <xf numFmtId="168" fontId="2" fillId="0" borderId="0" xfId="112" applyNumberFormat="1" applyFont="1" applyFill="1" applyBorder="1" applyAlignment="1">
      <alignment vertical="center"/>
      <protection/>
    </xf>
    <xf numFmtId="43" fontId="2" fillId="0" borderId="0" xfId="70" applyFont="1" applyFill="1" applyBorder="1" applyAlignment="1">
      <alignment vertical="center"/>
    </xf>
    <xf numFmtId="40" fontId="2" fillId="0" borderId="14" xfId="73" applyNumberFormat="1" applyFont="1" applyBorder="1" applyAlignment="1">
      <alignment horizontal="centerContinuous" vertical="center"/>
    </xf>
    <xf numFmtId="43" fontId="2" fillId="0" borderId="14" xfId="86" applyFont="1" applyFill="1" applyBorder="1" applyAlignment="1">
      <alignment horizontal="center"/>
    </xf>
    <xf numFmtId="0" fontId="6" fillId="0" borderId="0" xfId="126" applyNumberFormat="1" applyFont="1" applyFill="1" applyAlignment="1">
      <alignment horizontal="right" vertical="center"/>
      <protection/>
    </xf>
    <xf numFmtId="43" fontId="3" fillId="0" borderId="10" xfId="86" applyFont="1" applyFill="1" applyBorder="1" applyAlignment="1">
      <alignment horizontal="center"/>
    </xf>
    <xf numFmtId="40" fontId="6" fillId="0" borderId="0" xfId="133" applyNumberFormat="1" applyFont="1" applyFill="1" applyBorder="1" applyAlignment="1">
      <alignment horizontal="center"/>
      <protection/>
    </xf>
    <xf numFmtId="43" fontId="6" fillId="0" borderId="14" xfId="93" applyFont="1" applyFill="1" applyBorder="1" applyAlignment="1">
      <alignment/>
    </xf>
    <xf numFmtId="179" fontId="2" fillId="0" borderId="14" xfId="52" applyNumberFormat="1" applyFont="1" applyFill="1" applyBorder="1" applyAlignment="1">
      <alignment/>
    </xf>
    <xf numFmtId="43" fontId="7" fillId="0" borderId="11" xfId="69" applyFont="1" applyFill="1" applyBorder="1" applyAlignment="1">
      <alignment/>
    </xf>
    <xf numFmtId="195" fontId="2" fillId="0" borderId="15" xfId="52" applyNumberFormat="1" applyFont="1" applyFill="1" applyBorder="1" applyAlignment="1">
      <alignment/>
    </xf>
    <xf numFmtId="195" fontId="2" fillId="0" borderId="11" xfId="52" applyNumberFormat="1" applyFont="1" applyFill="1" applyBorder="1" applyAlignment="1">
      <alignment/>
    </xf>
    <xf numFmtId="198" fontId="15" fillId="0" borderId="0" xfId="0" applyNumberFormat="1" applyFont="1" applyFill="1" applyAlignment="1">
      <alignment horizontal="center"/>
    </xf>
    <xf numFmtId="198" fontId="14" fillId="0" borderId="0" xfId="0" applyNumberFormat="1" applyFont="1" applyFill="1" applyAlignment="1" quotePrefix="1">
      <alignment horizontal="center"/>
    </xf>
    <xf numFmtId="198" fontId="15" fillId="0" borderId="0" xfId="0" applyNumberFormat="1" applyFont="1" applyAlignment="1">
      <alignment horizontal="center"/>
    </xf>
    <xf numFmtId="39" fontId="15" fillId="0" borderId="10" xfId="0" applyNumberFormat="1" applyFont="1" applyFill="1" applyBorder="1" applyAlignment="1">
      <alignment horizontal="center" vertical="center"/>
    </xf>
    <xf numFmtId="39" fontId="15" fillId="0" borderId="10" xfId="0" applyNumberFormat="1" applyFont="1" applyFill="1" applyBorder="1" applyAlignment="1">
      <alignment horizontal="center"/>
    </xf>
    <xf numFmtId="0" fontId="6" fillId="0" borderId="10" xfId="115" applyFont="1" applyFill="1" applyBorder="1" applyAlignment="1">
      <alignment horizontal="center" vertical="center"/>
      <protection/>
    </xf>
    <xf numFmtId="0" fontId="6" fillId="0" borderId="15" xfId="115" applyFont="1" applyFill="1" applyBorder="1" applyAlignment="1">
      <alignment horizontal="center" vertical="center"/>
      <protection/>
    </xf>
    <xf numFmtId="0" fontId="6" fillId="0" borderId="0" xfId="115" applyFont="1" applyFill="1" applyAlignment="1">
      <alignment horizontal="center" vertical="center"/>
      <protection/>
    </xf>
    <xf numFmtId="0" fontId="6" fillId="0" borderId="0" xfId="115" applyFont="1" applyFill="1" applyBorder="1" applyAlignment="1">
      <alignment horizontal="center" vertical="center"/>
      <protection/>
    </xf>
    <xf numFmtId="0" fontId="6" fillId="0" borderId="14" xfId="115" applyFont="1" applyFill="1" applyBorder="1" applyAlignment="1">
      <alignment horizontal="center" vertical="center"/>
      <protection/>
    </xf>
    <xf numFmtId="40" fontId="14" fillId="0" borderId="0" xfId="112" applyNumberFormat="1" applyFont="1" applyFill="1" applyAlignment="1" quotePrefix="1">
      <alignment horizontal="center" vertical="center"/>
      <protection/>
    </xf>
    <xf numFmtId="178" fontId="14" fillId="0" borderId="10" xfId="133" applyNumberFormat="1" applyFont="1" applyFill="1" applyBorder="1" applyAlignment="1">
      <alignment horizontal="center" vertical="center"/>
      <protection/>
    </xf>
    <xf numFmtId="178" fontId="7" fillId="0" borderId="10" xfId="133" applyNumberFormat="1" applyFont="1" applyFill="1" applyBorder="1" applyAlignment="1">
      <alignment horizontal="center"/>
      <protection/>
    </xf>
    <xf numFmtId="178" fontId="7" fillId="0" borderId="0" xfId="133" applyNumberFormat="1" applyFont="1" applyFill="1" applyAlignment="1">
      <alignment horizontal="center"/>
      <protection/>
    </xf>
    <xf numFmtId="178" fontId="7" fillId="0" borderId="0" xfId="133" applyNumberFormat="1" applyFont="1" applyFill="1" applyBorder="1" applyAlignment="1">
      <alignment horizontal="center"/>
      <protection/>
    </xf>
    <xf numFmtId="178" fontId="7" fillId="0" borderId="14" xfId="133" applyNumberFormat="1" applyFont="1" applyFill="1" applyBorder="1" applyAlignment="1">
      <alignment horizontal="center"/>
      <protection/>
    </xf>
    <xf numFmtId="178" fontId="7" fillId="0" borderId="14" xfId="133" applyNumberFormat="1" applyFont="1" applyFill="1" applyBorder="1" applyAlignment="1">
      <alignment horizontal="center" vertical="center"/>
      <protection/>
    </xf>
    <xf numFmtId="178" fontId="7" fillId="0" borderId="15" xfId="133" applyNumberFormat="1" applyFont="1" applyFill="1" applyBorder="1" applyAlignment="1">
      <alignment horizontal="center"/>
      <protection/>
    </xf>
    <xf numFmtId="40" fontId="7" fillId="0" borderId="15" xfId="133" applyNumberFormat="1" applyFont="1" applyFill="1" applyBorder="1" applyAlignment="1">
      <alignment horizontal="center"/>
      <protection/>
    </xf>
    <xf numFmtId="40" fontId="7" fillId="0" borderId="14" xfId="133" applyNumberFormat="1" applyFont="1" applyFill="1" applyBorder="1" applyAlignment="1">
      <alignment horizontal="center"/>
      <protection/>
    </xf>
    <xf numFmtId="40" fontId="7" fillId="0" borderId="14" xfId="133" applyNumberFormat="1" applyFont="1" applyFill="1" applyBorder="1" applyAlignment="1">
      <alignment horizontal="center" vertical="center"/>
      <protection/>
    </xf>
    <xf numFmtId="40" fontId="2" fillId="0" borderId="15" xfId="73" applyNumberFormat="1" applyFont="1" applyBorder="1" applyAlignment="1">
      <alignment horizontal="center" vertical="center"/>
    </xf>
    <xf numFmtId="40" fontId="2" fillId="0" borderId="14" xfId="135" applyNumberFormat="1" applyFont="1" applyFill="1" applyBorder="1" applyAlignment="1">
      <alignment horizontal="center" vertical="center"/>
      <protection/>
    </xf>
    <xf numFmtId="0" fontId="2" fillId="0" borderId="10" xfId="135" applyFont="1" applyFill="1" applyBorder="1" applyAlignment="1">
      <alignment horizontal="center" vertical="center"/>
      <protection/>
    </xf>
    <xf numFmtId="39" fontId="2" fillId="0" borderId="0" xfId="112" applyNumberFormat="1" applyFont="1" applyFill="1" applyBorder="1" applyAlignment="1">
      <alignment horizontal="center" vertical="center"/>
      <protection/>
    </xf>
    <xf numFmtId="39" fontId="2" fillId="0" borderId="10" xfId="112" applyNumberFormat="1" applyFont="1" applyFill="1" applyBorder="1" applyAlignment="1">
      <alignment horizontal="center" vertical="center"/>
      <protection/>
    </xf>
    <xf numFmtId="43" fontId="2" fillId="0" borderId="15" xfId="86" applyFont="1" applyFill="1" applyBorder="1" applyAlignment="1">
      <alignment horizontal="center"/>
    </xf>
    <xf numFmtId="0" fontId="2" fillId="0" borderId="14" xfId="112" applyFont="1" applyFill="1" applyBorder="1" applyAlignment="1" quotePrefix="1">
      <alignment horizontal="center" vertical="center"/>
      <protection/>
    </xf>
    <xf numFmtId="39" fontId="3" fillId="0" borderId="10" xfId="0" applyNumberFormat="1" applyFont="1" applyFill="1" applyBorder="1" applyAlignment="1">
      <alignment horizontal="center"/>
    </xf>
    <xf numFmtId="39" fontId="3" fillId="0" borderId="0" xfId="0" applyNumberFormat="1" applyFont="1" applyFill="1" applyAlignment="1">
      <alignment horizontal="center"/>
    </xf>
    <xf numFmtId="40" fontId="3" fillId="0" borderId="0" xfId="86" applyNumberFormat="1" applyFont="1" applyFill="1" applyBorder="1" applyAlignment="1">
      <alignment horizontal="center"/>
    </xf>
    <xf numFmtId="40" fontId="3" fillId="0" borderId="10" xfId="86" applyNumberFormat="1" applyFont="1" applyFill="1" applyBorder="1" applyAlignment="1">
      <alignment horizontal="center"/>
    </xf>
    <xf numFmtId="43" fontId="3" fillId="0" borderId="15" xfId="86" applyFont="1" applyFill="1" applyBorder="1" applyAlignment="1">
      <alignment horizontal="center"/>
    </xf>
    <xf numFmtId="198" fontId="3" fillId="0" borderId="0" xfId="0" applyNumberFormat="1" applyFont="1" applyFill="1" applyAlignment="1">
      <alignment horizontal="center"/>
    </xf>
    <xf numFmtId="198" fontId="3" fillId="0" borderId="10" xfId="0" applyNumberFormat="1" applyFont="1" applyBorder="1" applyAlignment="1">
      <alignment horizontal="center"/>
    </xf>
  </cellXfs>
  <cellStyles count="14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0 3" xfId="46"/>
    <cellStyle name="Comma 10 4" xfId="47"/>
    <cellStyle name="Comma 10 5" xfId="48"/>
    <cellStyle name="Comma 11" xfId="49"/>
    <cellStyle name="Comma 12" xfId="50"/>
    <cellStyle name="Comma 13" xfId="51"/>
    <cellStyle name="Comma 13 2" xfId="52"/>
    <cellStyle name="Comma 13 3" xfId="53"/>
    <cellStyle name="Comma 13 4" xfId="54"/>
    <cellStyle name="Comma 13 5" xfId="55"/>
    <cellStyle name="Comma 14" xfId="56"/>
    <cellStyle name="Comma 14 2" xfId="57"/>
    <cellStyle name="Comma 14 3" xfId="58"/>
    <cellStyle name="Comma 14 4" xfId="59"/>
    <cellStyle name="Comma 15" xfId="60"/>
    <cellStyle name="Comma 15 2" xfId="61"/>
    <cellStyle name="Comma 15 3" xfId="62"/>
    <cellStyle name="Comma 15 4" xfId="63"/>
    <cellStyle name="Comma 16" xfId="64"/>
    <cellStyle name="Comma 17" xfId="65"/>
    <cellStyle name="Comma 18" xfId="66"/>
    <cellStyle name="Comma 18 2" xfId="67"/>
    <cellStyle name="Comma 19" xfId="68"/>
    <cellStyle name="Comma 19 2" xfId="69"/>
    <cellStyle name="Comma 2" xfId="70"/>
    <cellStyle name="Comma 3" xfId="71"/>
    <cellStyle name="Comma 3 2" xfId="72"/>
    <cellStyle name="Comma 3 3" xfId="73"/>
    <cellStyle name="Comma 4" xfId="74"/>
    <cellStyle name="Comma 4 2" xfId="75"/>
    <cellStyle name="Comma 4 2 2" xfId="76"/>
    <cellStyle name="Comma 4 2 3" xfId="77"/>
    <cellStyle name="Comma 4 2 4" xfId="78"/>
    <cellStyle name="Comma 4 2 5" xfId="79"/>
    <cellStyle name="Comma 4 3" xfId="80"/>
    <cellStyle name="Comma 4 4" xfId="81"/>
    <cellStyle name="Comma 4 5" xfId="82"/>
    <cellStyle name="Comma 5" xfId="83"/>
    <cellStyle name="Comma 5 2" xfId="84"/>
    <cellStyle name="Comma 6" xfId="85"/>
    <cellStyle name="Comma 7" xfId="86"/>
    <cellStyle name="Comma 8" xfId="87"/>
    <cellStyle name="Comma 8 2" xfId="88"/>
    <cellStyle name="Comma 8 3" xfId="89"/>
    <cellStyle name="Comma 8 4" xfId="90"/>
    <cellStyle name="Comma 8 5" xfId="91"/>
    <cellStyle name="Comma 9" xfId="92"/>
    <cellStyle name="Comma_SPI-Dec'49t-3 2" xfId="93"/>
    <cellStyle name="Currency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Explanatory Text" xfId="100"/>
    <cellStyle name="Followed Hyperlink" xfId="101"/>
    <cellStyle name="Good" xfId="102"/>
    <cellStyle name="Heading 1" xfId="103"/>
    <cellStyle name="Heading 2" xfId="104"/>
    <cellStyle name="Heading 3" xfId="105"/>
    <cellStyle name="Heading 4" xfId="106"/>
    <cellStyle name="Hyperlink" xfId="107"/>
    <cellStyle name="Input" xfId="108"/>
    <cellStyle name="Linked Cell" xfId="109"/>
    <cellStyle name="Neutral" xfId="110"/>
    <cellStyle name="Normal 2" xfId="111"/>
    <cellStyle name="Normal 2 2" xfId="112"/>
    <cellStyle name="Normal 3" xfId="113"/>
    <cellStyle name="Normal 3 2" xfId="114"/>
    <cellStyle name="Normal 3 2 2" xfId="115"/>
    <cellStyle name="Normal 3 2 3" xfId="116"/>
    <cellStyle name="Normal 3 2 4" xfId="117"/>
    <cellStyle name="Normal 3 2 5" xfId="118"/>
    <cellStyle name="Normal 3 2_SPI-Dec'50t-3" xfId="119"/>
    <cellStyle name="Normal 3 3" xfId="120"/>
    <cellStyle name="Normal 3 4" xfId="121"/>
    <cellStyle name="Normal 3 5" xfId="122"/>
    <cellStyle name="Normal 3_SPI-Dec'50t-3" xfId="123"/>
    <cellStyle name="Normal 4" xfId="124"/>
    <cellStyle name="Normal 5" xfId="125"/>
    <cellStyle name="Normal 5 2" xfId="126"/>
    <cellStyle name="Normal 5 3" xfId="127"/>
    <cellStyle name="Normal 5 4" xfId="128"/>
    <cellStyle name="Normal 5 5" xfId="129"/>
    <cellStyle name="Normal 6" xfId="130"/>
    <cellStyle name="Normal_Book1 2" xfId="131"/>
    <cellStyle name="Normal_C779A0245" xfId="132"/>
    <cellStyle name="Normal_SPI-Dec'49t-3 2" xfId="133"/>
    <cellStyle name="Normal_SPI-Dec'49t-3_Note 2" xfId="134"/>
    <cellStyle name="Normal_SPI-Mar'48t-3 2" xfId="135"/>
    <cellStyle name="Normal_W168-Dec'51-T2 วินท์คอม เทคโนโลยีลาสึด" xfId="136"/>
    <cellStyle name="Normal_W168-Dec'51-T3 วินท์คอม เทคโนโลยี" xfId="137"/>
    <cellStyle name="Note" xfId="138"/>
    <cellStyle name="Output" xfId="139"/>
    <cellStyle name="Percent" xfId="140"/>
    <cellStyle name="Percent 2" xfId="141"/>
    <cellStyle name="Title" xfId="142"/>
    <cellStyle name="Total" xfId="143"/>
    <cellStyle name="Warning Text" xfId="144"/>
    <cellStyle name="เครื่องหมายจุลภาค 2" xfId="145"/>
    <cellStyle name="เครื่องหมายจุลภาค 2 2" xfId="146"/>
    <cellStyle name="เครื่องหมายจุลภาค 3" xfId="147"/>
    <cellStyle name="เครื่องหมายจุลภาค_Note new STD" xfId="148"/>
    <cellStyle name="ปกติ 2" xfId="149"/>
    <cellStyle name="ปกติ 2 2" xfId="150"/>
    <cellStyle name="ปกติ_Sheet1" xfId="151"/>
    <cellStyle name="ปกติ_Sheet1_Note new STD" xfId="152"/>
    <cellStyle name="ปกติ_SPC-Dec'50-T3_Note new STD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145</xdr:row>
      <xdr:rowOff>238125</xdr:rowOff>
    </xdr:from>
    <xdr:to>
      <xdr:col>7</xdr:col>
      <xdr:colOff>171450</xdr:colOff>
      <xdr:row>147</xdr:row>
      <xdr:rowOff>200025</xdr:rowOff>
    </xdr:to>
    <xdr:sp>
      <xdr:nvSpPr>
        <xdr:cNvPr id="1" name="Right Brace 7"/>
        <xdr:cNvSpPr>
          <a:spLocks/>
        </xdr:cNvSpPr>
      </xdr:nvSpPr>
      <xdr:spPr>
        <a:xfrm>
          <a:off x="5381625" y="52206525"/>
          <a:ext cx="152400" cy="7239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9525</xdr:colOff>
      <xdr:row>152</xdr:row>
      <xdr:rowOff>219075</xdr:rowOff>
    </xdr:from>
    <xdr:to>
      <xdr:col>7</xdr:col>
      <xdr:colOff>171450</xdr:colOff>
      <xdr:row>153</xdr:row>
      <xdr:rowOff>361950</xdr:rowOff>
    </xdr:to>
    <xdr:sp>
      <xdr:nvSpPr>
        <xdr:cNvPr id="2" name="Right Brace 10"/>
        <xdr:cNvSpPr>
          <a:spLocks/>
        </xdr:cNvSpPr>
      </xdr:nvSpPr>
      <xdr:spPr>
        <a:xfrm>
          <a:off x="5372100" y="54854475"/>
          <a:ext cx="161925" cy="5238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19050</xdr:colOff>
      <xdr:row>181</xdr:row>
      <xdr:rowOff>238125</xdr:rowOff>
    </xdr:from>
    <xdr:to>
      <xdr:col>7</xdr:col>
      <xdr:colOff>171450</xdr:colOff>
      <xdr:row>183</xdr:row>
      <xdr:rowOff>200025</xdr:rowOff>
    </xdr:to>
    <xdr:sp>
      <xdr:nvSpPr>
        <xdr:cNvPr id="3" name="Right Brace 3"/>
        <xdr:cNvSpPr>
          <a:spLocks/>
        </xdr:cNvSpPr>
      </xdr:nvSpPr>
      <xdr:spPr>
        <a:xfrm>
          <a:off x="5381625" y="65836800"/>
          <a:ext cx="152400" cy="7239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9525</xdr:colOff>
      <xdr:row>188</xdr:row>
      <xdr:rowOff>219075</xdr:rowOff>
    </xdr:from>
    <xdr:to>
      <xdr:col>7</xdr:col>
      <xdr:colOff>171450</xdr:colOff>
      <xdr:row>189</xdr:row>
      <xdr:rowOff>361950</xdr:rowOff>
    </xdr:to>
    <xdr:sp>
      <xdr:nvSpPr>
        <xdr:cNvPr id="4" name="Right Brace 4"/>
        <xdr:cNvSpPr>
          <a:spLocks/>
        </xdr:cNvSpPr>
      </xdr:nvSpPr>
      <xdr:spPr>
        <a:xfrm>
          <a:off x="5372100" y="68484750"/>
          <a:ext cx="161925" cy="5238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-polly\d\Users\PoONaM\Desktop\note%20FA%20FB%20F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8 (FA)"/>
      <sheetName val="P19 FC &amp; FB"/>
    </sheetNames>
    <sheetDataSet>
      <sheetData sheetId="1">
        <row r="11">
          <cell r="C11">
            <v>9363163.99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168"/>
  <sheetViews>
    <sheetView zoomScale="90" zoomScaleNormal="90" zoomScaleSheetLayoutView="100" zoomScalePageLayoutView="0" workbookViewId="0" topLeftCell="A1">
      <selection activeCell="T66" sqref="T66"/>
    </sheetView>
  </sheetViews>
  <sheetFormatPr defaultColWidth="9.140625" defaultRowHeight="27" customHeight="1"/>
  <cols>
    <col min="1" max="1" width="9.140625" style="222" customWidth="1"/>
    <col min="2" max="2" width="5.421875" style="222" customWidth="1"/>
    <col min="3" max="4" width="9.140625" style="222" customWidth="1"/>
    <col min="5" max="5" width="11.8515625" style="222" customWidth="1"/>
    <col min="6" max="6" width="7.57421875" style="222" customWidth="1"/>
    <col min="7" max="7" width="11.7109375" style="222" customWidth="1"/>
    <col min="8" max="8" width="1.421875" style="155" customWidth="1"/>
    <col min="9" max="9" width="21.57421875" style="222" customWidth="1"/>
    <col min="10" max="10" width="2.140625" style="222" customWidth="1"/>
    <col min="11" max="11" width="10.28125" style="222" customWidth="1"/>
    <col min="12" max="12" width="6.7109375" style="222" customWidth="1"/>
    <col min="13" max="13" width="10.140625" style="222" customWidth="1"/>
    <col min="14" max="16384" width="9.140625" style="222" customWidth="1"/>
  </cols>
  <sheetData>
    <row r="1" spans="1:12" s="221" customFormat="1" ht="27" customHeight="1">
      <c r="A1" s="252" t="s">
        <v>163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20"/>
    </row>
    <row r="2" spans="1:12" s="221" customFormat="1" ht="27" customHeight="1">
      <c r="A2" s="252" t="s">
        <v>387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20"/>
    </row>
    <row r="3" spans="1:12" s="221" customFormat="1" ht="27" customHeight="1">
      <c r="A3" s="252" t="s">
        <v>69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20"/>
    </row>
    <row r="4" spans="1:12" s="221" customFormat="1" ht="27" customHeight="1">
      <c r="A4" s="252" t="s">
        <v>746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20"/>
    </row>
    <row r="5" spans="1:12" ht="27" customHeigh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</row>
    <row r="6" spans="1:12" s="184" customFormat="1" ht="27" customHeight="1">
      <c r="A6" s="223" t="s">
        <v>798</v>
      </c>
      <c r="B6" s="223"/>
      <c r="C6" s="182"/>
      <c r="D6" s="182"/>
      <c r="E6" s="182"/>
      <c r="F6" s="182"/>
      <c r="G6" s="182"/>
      <c r="H6" s="155"/>
      <c r="I6" s="156"/>
      <c r="J6" s="156"/>
      <c r="K6" s="156"/>
      <c r="L6" s="156"/>
    </row>
    <row r="7" spans="1:12" s="184" customFormat="1" ht="27" customHeight="1">
      <c r="A7" s="161" t="s">
        <v>871</v>
      </c>
      <c r="C7" s="182"/>
      <c r="D7" s="182"/>
      <c r="E7" s="182"/>
      <c r="F7" s="182"/>
      <c r="G7" s="182"/>
      <c r="H7" s="155"/>
      <c r="I7" s="156"/>
      <c r="J7" s="156"/>
      <c r="K7" s="156"/>
      <c r="L7" s="156"/>
    </row>
    <row r="8" spans="1:12" s="184" customFormat="1" ht="27" customHeight="1">
      <c r="A8" s="182" t="s">
        <v>872</v>
      </c>
      <c r="B8" s="182"/>
      <c r="C8" s="182"/>
      <c r="D8" s="182"/>
      <c r="E8" s="182"/>
      <c r="F8" s="182"/>
      <c r="G8" s="182"/>
      <c r="H8" s="155"/>
      <c r="I8" s="156"/>
      <c r="J8" s="156"/>
      <c r="K8" s="156"/>
      <c r="L8" s="156"/>
    </row>
    <row r="9" spans="2:12" s="184" customFormat="1" ht="27" customHeight="1">
      <c r="B9" s="161" t="s">
        <v>795</v>
      </c>
      <c r="C9" s="182"/>
      <c r="D9" s="182"/>
      <c r="E9" s="182"/>
      <c r="F9" s="182"/>
      <c r="G9" s="182"/>
      <c r="H9" s="155"/>
      <c r="I9" s="156"/>
      <c r="J9" s="156"/>
      <c r="K9" s="156"/>
      <c r="L9" s="156"/>
    </row>
    <row r="10" spans="2:12" s="184" customFormat="1" ht="27" customHeight="1">
      <c r="B10" s="182" t="s">
        <v>388</v>
      </c>
      <c r="C10" s="182"/>
      <c r="D10" s="182"/>
      <c r="E10" s="182"/>
      <c r="F10" s="182"/>
      <c r="G10" s="182"/>
      <c r="H10" s="155"/>
      <c r="I10" s="156"/>
      <c r="J10" s="156"/>
      <c r="K10" s="156"/>
      <c r="L10" s="156"/>
    </row>
    <row r="11" spans="2:12" s="184" customFormat="1" ht="27" customHeight="1">
      <c r="B11" s="182" t="s">
        <v>424</v>
      </c>
      <c r="C11" s="182"/>
      <c r="D11" s="182"/>
      <c r="E11" s="182"/>
      <c r="F11" s="182"/>
      <c r="G11" s="182"/>
      <c r="H11" s="155"/>
      <c r="I11" s="156"/>
      <c r="J11" s="156"/>
      <c r="K11" s="156"/>
      <c r="L11" s="156"/>
    </row>
    <row r="12" spans="2:12" s="184" customFormat="1" ht="27" customHeight="1">
      <c r="B12" s="182" t="s">
        <v>389</v>
      </c>
      <c r="C12" s="182"/>
      <c r="D12" s="182"/>
      <c r="E12" s="182"/>
      <c r="F12" s="182"/>
      <c r="G12" s="182"/>
      <c r="H12" s="155"/>
      <c r="I12" s="156"/>
      <c r="J12" s="156"/>
      <c r="K12" s="156"/>
      <c r="L12" s="156"/>
    </row>
    <row r="13" spans="2:12" s="184" customFormat="1" ht="27" customHeight="1">
      <c r="B13" s="227" t="s">
        <v>655</v>
      </c>
      <c r="C13" s="182"/>
      <c r="D13" s="182"/>
      <c r="E13" s="182"/>
      <c r="F13" s="182"/>
      <c r="G13" s="182"/>
      <c r="H13" s="155"/>
      <c r="I13" s="156"/>
      <c r="J13" s="156"/>
      <c r="K13" s="156"/>
      <c r="L13" s="156"/>
    </row>
    <row r="14" spans="2:12" s="184" customFormat="1" ht="27" customHeight="1">
      <c r="B14" s="227" t="s">
        <v>421</v>
      </c>
      <c r="C14" s="182"/>
      <c r="D14" s="182"/>
      <c r="E14" s="182"/>
      <c r="F14" s="182"/>
      <c r="G14" s="182"/>
      <c r="H14" s="155"/>
      <c r="I14" s="156"/>
      <c r="J14" s="156"/>
      <c r="K14" s="156"/>
      <c r="L14" s="156"/>
    </row>
    <row r="15" spans="1:12" s="184" customFormat="1" ht="27" customHeight="1">
      <c r="A15" s="161" t="s">
        <v>950</v>
      </c>
      <c r="C15" s="182"/>
      <c r="D15" s="182"/>
      <c r="E15" s="182"/>
      <c r="F15" s="182"/>
      <c r="G15" s="182"/>
      <c r="H15" s="155"/>
      <c r="I15" s="156"/>
      <c r="J15" s="156"/>
      <c r="L15" s="156"/>
    </row>
    <row r="16" spans="1:12" s="184" customFormat="1" ht="27" customHeight="1">
      <c r="A16" s="161"/>
      <c r="C16" s="182"/>
      <c r="D16" s="182"/>
      <c r="E16" s="182"/>
      <c r="F16" s="182"/>
      <c r="G16" s="182"/>
      <c r="H16" s="155"/>
      <c r="I16" s="156"/>
      <c r="J16" s="156"/>
      <c r="L16" s="156"/>
    </row>
    <row r="17" spans="1:10" ht="27" customHeight="1">
      <c r="A17" s="223" t="s">
        <v>39</v>
      </c>
      <c r="B17" s="223"/>
      <c r="C17" s="182"/>
      <c r="D17" s="182"/>
      <c r="E17" s="182"/>
      <c r="F17" s="224"/>
      <c r="G17" s="182"/>
      <c r="H17" s="182"/>
      <c r="I17" s="182"/>
      <c r="J17" s="182"/>
    </row>
    <row r="18" spans="1:10" ht="27" customHeight="1">
      <c r="A18" s="461" t="s">
        <v>949</v>
      </c>
      <c r="B18" s="161"/>
      <c r="C18" s="182"/>
      <c r="D18" s="182"/>
      <c r="E18" s="182"/>
      <c r="F18" s="224"/>
      <c r="G18" s="182"/>
      <c r="H18" s="182"/>
      <c r="I18" s="182"/>
      <c r="J18" s="182"/>
    </row>
    <row r="19" spans="1:10" ht="27" customHeight="1">
      <c r="A19" s="223"/>
      <c r="B19" s="161" t="s">
        <v>3</v>
      </c>
      <c r="C19" s="182"/>
      <c r="D19" s="182"/>
      <c r="E19" s="182"/>
      <c r="F19" s="224"/>
      <c r="G19" s="182"/>
      <c r="H19" s="182"/>
      <c r="I19" s="182"/>
      <c r="J19" s="182"/>
    </row>
    <row r="20" spans="1:10" ht="27" customHeight="1">
      <c r="A20" s="161" t="s">
        <v>968</v>
      </c>
      <c r="C20" s="161"/>
      <c r="D20" s="161"/>
      <c r="E20" s="161"/>
      <c r="F20" s="161"/>
      <c r="G20" s="161"/>
      <c r="H20" s="161"/>
      <c r="I20" s="161"/>
      <c r="J20" s="182"/>
    </row>
    <row r="21" spans="1:10" ht="27" customHeight="1">
      <c r="A21" s="161" t="s">
        <v>969</v>
      </c>
      <c r="B21" s="161"/>
      <c r="C21" s="161"/>
      <c r="D21" s="161"/>
      <c r="E21" s="161"/>
      <c r="F21" s="161"/>
      <c r="G21" s="161"/>
      <c r="H21" s="161"/>
      <c r="I21" s="161"/>
      <c r="J21" s="182"/>
    </row>
    <row r="22" spans="1:10" ht="27" customHeight="1">
      <c r="A22" s="161" t="s">
        <v>951</v>
      </c>
      <c r="B22" s="161"/>
      <c r="C22" s="161"/>
      <c r="D22" s="161"/>
      <c r="E22" s="161"/>
      <c r="F22" s="161"/>
      <c r="G22" s="161"/>
      <c r="H22" s="161"/>
      <c r="I22" s="161"/>
      <c r="J22" s="182"/>
    </row>
    <row r="23" spans="1:10" ht="27" customHeight="1">
      <c r="A23" s="161"/>
      <c r="B23" s="161" t="s">
        <v>943</v>
      </c>
      <c r="C23" s="161"/>
      <c r="D23" s="161"/>
      <c r="E23" s="161"/>
      <c r="F23" s="161"/>
      <c r="G23" s="161"/>
      <c r="H23" s="161"/>
      <c r="I23" s="161"/>
      <c r="J23" s="182"/>
    </row>
    <row r="24" spans="1:10" ht="27" customHeight="1">
      <c r="A24" s="161" t="s">
        <v>952</v>
      </c>
      <c r="B24" s="161"/>
      <c r="C24" s="161"/>
      <c r="D24" s="161"/>
      <c r="E24" s="161"/>
      <c r="F24" s="161"/>
      <c r="G24" s="161"/>
      <c r="H24" s="161"/>
      <c r="I24" s="161"/>
      <c r="J24" s="182"/>
    </row>
    <row r="25" spans="1:10" ht="27" customHeight="1">
      <c r="A25" s="161" t="s">
        <v>953</v>
      </c>
      <c r="B25" s="161"/>
      <c r="C25" s="161"/>
      <c r="D25" s="161"/>
      <c r="E25" s="161"/>
      <c r="F25" s="161"/>
      <c r="G25" s="161"/>
      <c r="H25" s="161"/>
      <c r="I25" s="161"/>
      <c r="J25" s="182"/>
    </row>
    <row r="26" spans="1:10" ht="27" customHeight="1">
      <c r="A26" s="161" t="s">
        <v>954</v>
      </c>
      <c r="B26" s="161"/>
      <c r="C26" s="161"/>
      <c r="D26" s="161"/>
      <c r="E26" s="161"/>
      <c r="F26" s="161"/>
      <c r="G26" s="161"/>
      <c r="H26" s="161"/>
      <c r="I26" s="161"/>
      <c r="J26" s="182"/>
    </row>
    <row r="27" spans="1:10" ht="27" customHeight="1">
      <c r="A27" s="161"/>
      <c r="B27" s="161" t="s">
        <v>873</v>
      </c>
      <c r="C27" s="161"/>
      <c r="D27" s="161"/>
      <c r="E27" s="161"/>
      <c r="F27" s="161"/>
      <c r="G27" s="161"/>
      <c r="H27" s="161"/>
      <c r="I27" s="161"/>
      <c r="J27" s="182"/>
    </row>
    <row r="28" spans="1:10" ht="27" customHeight="1">
      <c r="A28" s="161" t="s">
        <v>956</v>
      </c>
      <c r="B28" s="161"/>
      <c r="C28" s="161"/>
      <c r="D28" s="161"/>
      <c r="E28" s="161"/>
      <c r="F28" s="161"/>
      <c r="G28" s="161"/>
      <c r="H28" s="161"/>
      <c r="I28" s="161"/>
      <c r="J28" s="182"/>
    </row>
    <row r="29" spans="1:10" ht="27" customHeight="1">
      <c r="A29" s="161" t="s">
        <v>955</v>
      </c>
      <c r="B29" s="223"/>
      <c r="C29" s="182"/>
      <c r="D29" s="182"/>
      <c r="E29" s="182"/>
      <c r="F29" s="224"/>
      <c r="G29" s="182"/>
      <c r="H29" s="182"/>
      <c r="I29" s="182"/>
      <c r="J29" s="182"/>
    </row>
    <row r="30" spans="1:12" ht="27" customHeight="1">
      <c r="A30" s="405"/>
      <c r="B30" s="405"/>
      <c r="C30" s="405"/>
      <c r="D30" s="405"/>
      <c r="E30" s="405"/>
      <c r="F30" s="405"/>
      <c r="G30" s="405"/>
      <c r="H30" s="405"/>
      <c r="I30" s="405"/>
      <c r="J30" s="405"/>
      <c r="K30" s="405"/>
      <c r="L30" s="405"/>
    </row>
    <row r="31" spans="1:10" ht="27" customHeight="1">
      <c r="A31" s="223"/>
      <c r="B31" s="223"/>
      <c r="C31" s="182"/>
      <c r="D31" s="182"/>
      <c r="E31" s="182"/>
      <c r="F31" s="224"/>
      <c r="G31" s="182"/>
      <c r="H31" s="182"/>
      <c r="I31" s="182"/>
      <c r="J31" s="182"/>
    </row>
    <row r="32" spans="1:12" s="184" customFormat="1" ht="27" customHeight="1">
      <c r="A32" s="182"/>
      <c r="B32" s="182"/>
      <c r="C32" s="182"/>
      <c r="D32" s="182"/>
      <c r="E32" s="182"/>
      <c r="F32" s="182"/>
      <c r="G32" s="182"/>
      <c r="H32" s="155"/>
      <c r="I32" s="156"/>
      <c r="J32" s="156"/>
      <c r="K32" s="156"/>
      <c r="L32" s="156"/>
    </row>
    <row r="33" spans="1:12" s="184" customFormat="1" ht="27" customHeight="1">
      <c r="A33" s="182"/>
      <c r="B33" s="182"/>
      <c r="C33" s="145" t="s">
        <v>167</v>
      </c>
      <c r="D33" s="145"/>
      <c r="E33" s="145"/>
      <c r="F33" s="225"/>
      <c r="G33" s="183"/>
      <c r="H33" s="145"/>
      <c r="I33" s="226"/>
      <c r="J33" s="225"/>
      <c r="K33" s="226"/>
      <c r="L33" s="156"/>
    </row>
    <row r="34" spans="1:12" s="184" customFormat="1" ht="26.25" customHeight="1">
      <c r="A34" s="182"/>
      <c r="B34" s="182"/>
      <c r="C34" s="145"/>
      <c r="D34" s="145"/>
      <c r="E34" s="145"/>
      <c r="F34" s="225"/>
      <c r="G34" s="183"/>
      <c r="H34" s="145"/>
      <c r="I34" s="226"/>
      <c r="J34" s="225"/>
      <c r="K34" s="226"/>
      <c r="L34" s="156"/>
    </row>
    <row r="35" spans="1:11" s="184" customFormat="1" ht="24" customHeight="1">
      <c r="A35" s="219" t="s">
        <v>390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</row>
    <row r="36" spans="1:12" s="184" customFormat="1" ht="24" customHeight="1">
      <c r="A36" s="219"/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45"/>
    </row>
    <row r="37" spans="1:10" ht="24" customHeight="1">
      <c r="A37" s="223" t="s">
        <v>957</v>
      </c>
      <c r="B37" s="223"/>
      <c r="C37" s="182"/>
      <c r="D37" s="182"/>
      <c r="E37" s="182"/>
      <c r="F37" s="224"/>
      <c r="G37" s="182"/>
      <c r="H37" s="182"/>
      <c r="I37" s="182"/>
      <c r="J37" s="182"/>
    </row>
    <row r="38" spans="1:11" s="238" customFormat="1" ht="24" customHeight="1">
      <c r="A38" s="409" t="s">
        <v>975</v>
      </c>
      <c r="B38" s="410"/>
      <c r="C38" s="411"/>
      <c r="D38" s="410"/>
      <c r="E38" s="410"/>
      <c r="F38" s="409" t="s">
        <v>838</v>
      </c>
      <c r="G38" s="410"/>
      <c r="H38" s="411"/>
      <c r="I38" s="410"/>
      <c r="J38" s="410"/>
      <c r="K38" s="281"/>
    </row>
    <row r="39" spans="1:11" s="238" customFormat="1" ht="24" customHeight="1">
      <c r="A39" s="250" t="s">
        <v>976</v>
      </c>
      <c r="B39" s="250"/>
      <c r="C39" s="250"/>
      <c r="D39" s="250"/>
      <c r="F39" s="282" t="s">
        <v>218</v>
      </c>
      <c r="H39" s="250"/>
      <c r="I39" s="250"/>
      <c r="K39" s="422"/>
    </row>
    <row r="40" spans="1:11" s="238" customFormat="1" ht="24" customHeight="1">
      <c r="A40" s="250" t="s">
        <v>977</v>
      </c>
      <c r="B40" s="250"/>
      <c r="C40" s="239"/>
      <c r="D40" s="239"/>
      <c r="F40" s="282" t="s">
        <v>219</v>
      </c>
      <c r="H40" s="240"/>
      <c r="I40" s="241"/>
      <c r="K40" s="422"/>
    </row>
    <row r="41" spans="1:11" s="238" customFormat="1" ht="24" customHeight="1">
      <c r="A41" s="250" t="s">
        <v>978</v>
      </c>
      <c r="B41" s="239"/>
      <c r="C41" s="239"/>
      <c r="D41" s="239"/>
      <c r="F41" s="282" t="s">
        <v>220</v>
      </c>
      <c r="H41" s="240"/>
      <c r="I41" s="241"/>
      <c r="K41" s="422"/>
    </row>
    <row r="42" spans="1:11" s="238" customFormat="1" ht="24" customHeight="1">
      <c r="A42" s="250" t="s">
        <v>979</v>
      </c>
      <c r="B42" s="239"/>
      <c r="C42" s="239"/>
      <c r="D42" s="239"/>
      <c r="F42" s="282" t="s">
        <v>799</v>
      </c>
      <c r="H42" s="240"/>
      <c r="I42" s="241"/>
      <c r="K42" s="422"/>
    </row>
    <row r="43" spans="2:11" s="238" customFormat="1" ht="24" customHeight="1">
      <c r="B43" s="239"/>
      <c r="C43" s="239"/>
      <c r="D43" s="239"/>
      <c r="F43" s="282" t="s">
        <v>800</v>
      </c>
      <c r="H43" s="240"/>
      <c r="I43" s="241"/>
      <c r="K43" s="283"/>
    </row>
    <row r="44" spans="1:11" s="187" customFormat="1" ht="24" customHeight="1">
      <c r="A44" s="250" t="s">
        <v>980</v>
      </c>
      <c r="B44" s="284"/>
      <c r="C44" s="284"/>
      <c r="D44" s="284"/>
      <c r="F44" s="282" t="s">
        <v>221</v>
      </c>
      <c r="H44" s="282"/>
      <c r="I44" s="284"/>
      <c r="K44" s="422"/>
    </row>
    <row r="45" spans="1:11" s="187" customFormat="1" ht="24" customHeight="1">
      <c r="A45" s="250" t="s">
        <v>981</v>
      </c>
      <c r="F45" s="145" t="s">
        <v>692</v>
      </c>
      <c r="G45" s="145"/>
      <c r="K45" s="422"/>
    </row>
    <row r="46" spans="1:11" s="187" customFormat="1" ht="24" customHeight="1">
      <c r="A46" s="250" t="s">
        <v>982</v>
      </c>
      <c r="F46" s="145" t="s">
        <v>222</v>
      </c>
      <c r="G46" s="145"/>
      <c r="K46" s="422"/>
    </row>
    <row r="47" spans="1:14" s="187" customFormat="1" ht="24" customHeight="1">
      <c r="A47" s="250" t="s">
        <v>983</v>
      </c>
      <c r="F47" s="145" t="s">
        <v>693</v>
      </c>
      <c r="G47" s="145"/>
      <c r="K47" s="422"/>
      <c r="N47" s="405"/>
    </row>
    <row r="48" spans="1:11" s="187" customFormat="1" ht="24" customHeight="1">
      <c r="A48" s="250" t="s">
        <v>984</v>
      </c>
      <c r="F48" s="145" t="s">
        <v>697</v>
      </c>
      <c r="G48" s="145"/>
      <c r="I48" s="251"/>
      <c r="K48" s="422"/>
    </row>
    <row r="49" spans="1:11" s="187" customFormat="1" ht="24" customHeight="1">
      <c r="A49" s="250" t="s">
        <v>985</v>
      </c>
      <c r="F49" s="145" t="s">
        <v>875</v>
      </c>
      <c r="G49" s="145"/>
      <c r="I49" s="251"/>
      <c r="K49" s="422"/>
    </row>
    <row r="50" spans="1:11" s="187" customFormat="1" ht="24" customHeight="1">
      <c r="A50" s="250" t="s">
        <v>986</v>
      </c>
      <c r="F50" s="145" t="s">
        <v>805</v>
      </c>
      <c r="G50" s="145"/>
      <c r="K50" s="422"/>
    </row>
    <row r="51" spans="1:12" s="187" customFormat="1" ht="24" customHeight="1">
      <c r="A51" s="250" t="s">
        <v>887</v>
      </c>
      <c r="B51" s="470"/>
      <c r="C51" s="470"/>
      <c r="D51" s="470"/>
      <c r="E51" s="470"/>
      <c r="F51" s="145" t="s">
        <v>886</v>
      </c>
      <c r="H51" s="470"/>
      <c r="I51" s="471"/>
      <c r="J51" s="470"/>
      <c r="K51" s="240"/>
      <c r="L51" s="241"/>
    </row>
    <row r="52" spans="1:11" s="187" customFormat="1" ht="24" customHeight="1">
      <c r="A52" s="250" t="s">
        <v>987</v>
      </c>
      <c r="F52" s="145" t="s">
        <v>740</v>
      </c>
      <c r="G52" s="145"/>
      <c r="K52" s="422"/>
    </row>
    <row r="53" spans="1:11" s="187" customFormat="1" ht="24" customHeight="1">
      <c r="A53" s="250" t="s">
        <v>988</v>
      </c>
      <c r="F53" s="145" t="s">
        <v>223</v>
      </c>
      <c r="G53" s="145"/>
      <c r="K53" s="422"/>
    </row>
    <row r="54" spans="1:11" s="187" customFormat="1" ht="24" customHeight="1">
      <c r="A54" s="250" t="s">
        <v>989</v>
      </c>
      <c r="F54" s="145" t="s">
        <v>224</v>
      </c>
      <c r="G54" s="145"/>
      <c r="K54" s="422"/>
    </row>
    <row r="55" spans="1:11" s="187" customFormat="1" ht="24" customHeight="1">
      <c r="A55" s="250" t="s">
        <v>990</v>
      </c>
      <c r="F55" s="145" t="s">
        <v>225</v>
      </c>
      <c r="G55" s="145"/>
      <c r="K55" s="422"/>
    </row>
    <row r="56" spans="1:11" s="187" customFormat="1" ht="24" customHeight="1">
      <c r="A56" s="250" t="s">
        <v>991</v>
      </c>
      <c r="F56" s="145" t="s">
        <v>226</v>
      </c>
      <c r="G56" s="145"/>
      <c r="K56" s="422"/>
    </row>
    <row r="57" spans="1:11" s="187" customFormat="1" ht="24" customHeight="1">
      <c r="A57" s="250" t="s">
        <v>992</v>
      </c>
      <c r="F57" s="145" t="s">
        <v>227</v>
      </c>
      <c r="G57" s="145"/>
      <c r="K57" s="422"/>
    </row>
    <row r="58" spans="1:11" s="187" customFormat="1" ht="24" customHeight="1">
      <c r="A58" s="250" t="s">
        <v>993</v>
      </c>
      <c r="F58" s="145" t="s">
        <v>806</v>
      </c>
      <c r="G58" s="145"/>
      <c r="K58" s="422"/>
    </row>
    <row r="59" spans="1:11" s="187" customFormat="1" ht="24" customHeight="1">
      <c r="A59" s="250" t="s">
        <v>994</v>
      </c>
      <c r="F59" s="145" t="s">
        <v>235</v>
      </c>
      <c r="G59" s="145"/>
      <c r="K59" s="422"/>
    </row>
    <row r="60" spans="1:11" s="187" customFormat="1" ht="24" customHeight="1">
      <c r="A60" s="250" t="s">
        <v>995</v>
      </c>
      <c r="F60" s="145" t="s">
        <v>236</v>
      </c>
      <c r="G60" s="145"/>
      <c r="K60" s="422"/>
    </row>
    <row r="61" spans="1:11" s="187" customFormat="1" ht="24" customHeight="1">
      <c r="A61" s="250" t="s">
        <v>876</v>
      </c>
      <c r="F61" s="145" t="s">
        <v>877</v>
      </c>
      <c r="G61" s="145"/>
      <c r="K61" s="422"/>
    </row>
    <row r="62" spans="1:11" s="187" customFormat="1" ht="24" customHeight="1">
      <c r="A62" s="238" t="s">
        <v>695</v>
      </c>
      <c r="F62" s="145"/>
      <c r="G62" s="145"/>
      <c r="K62" s="422"/>
    </row>
    <row r="63" spans="1:11" s="187" customFormat="1" ht="24" customHeight="1">
      <c r="A63" s="250" t="s">
        <v>996</v>
      </c>
      <c r="F63" s="145" t="s">
        <v>807</v>
      </c>
      <c r="G63" s="145"/>
      <c r="K63" s="422"/>
    </row>
    <row r="64" spans="1:11" s="187" customFormat="1" ht="24" customHeight="1">
      <c r="A64" s="238" t="s">
        <v>695</v>
      </c>
      <c r="F64" s="145" t="s">
        <v>739</v>
      </c>
      <c r="G64" s="145"/>
      <c r="K64" s="251"/>
    </row>
    <row r="65" spans="1:10" s="187" customFormat="1" ht="24" customHeight="1">
      <c r="A65" s="250" t="s">
        <v>878</v>
      </c>
      <c r="F65" s="145" t="s">
        <v>879</v>
      </c>
      <c r="G65" s="145"/>
      <c r="J65" s="422"/>
    </row>
    <row r="66" spans="1:10" s="187" customFormat="1" ht="24" customHeight="1">
      <c r="A66" s="250"/>
      <c r="B66" s="405"/>
      <c r="F66" s="145"/>
      <c r="H66" s="145"/>
      <c r="J66" s="251"/>
    </row>
    <row r="67" spans="1:10" s="187" customFormat="1" ht="24" customHeight="1">
      <c r="A67" s="250"/>
      <c r="B67" s="405" t="s">
        <v>874</v>
      </c>
      <c r="F67" s="145"/>
      <c r="H67" s="145"/>
      <c r="J67" s="251"/>
    </row>
    <row r="68" spans="1:10" s="187" customFormat="1" ht="24" customHeight="1">
      <c r="A68" s="250" t="s">
        <v>888</v>
      </c>
      <c r="F68" s="145"/>
      <c r="H68" s="145"/>
      <c r="J68" s="251"/>
    </row>
    <row r="69" spans="1:10" s="187" customFormat="1" ht="24" customHeight="1">
      <c r="A69" s="250"/>
      <c r="F69" s="145"/>
      <c r="H69" s="145"/>
      <c r="J69" s="251"/>
    </row>
    <row r="70" spans="1:10" s="187" customFormat="1" ht="24" customHeight="1">
      <c r="A70" s="250"/>
      <c r="F70" s="145"/>
      <c r="G70" s="145"/>
      <c r="J70" s="422"/>
    </row>
    <row r="71" spans="1:10" s="187" customFormat="1" ht="24" customHeight="1">
      <c r="A71" s="250"/>
      <c r="B71" s="285"/>
      <c r="C71" s="465" t="s">
        <v>698</v>
      </c>
      <c r="D71" s="287"/>
      <c r="F71" s="145"/>
      <c r="G71" s="145"/>
      <c r="J71" s="422"/>
    </row>
    <row r="72" spans="1:10" s="187" customFormat="1" ht="24.75" customHeight="1">
      <c r="A72" s="250"/>
      <c r="B72" s="285"/>
      <c r="C72" s="465"/>
      <c r="D72" s="287"/>
      <c r="F72" s="145"/>
      <c r="G72" s="145"/>
      <c r="J72" s="422"/>
    </row>
    <row r="73" spans="1:11" s="187" customFormat="1" ht="24.75" customHeight="1">
      <c r="A73" s="219" t="s">
        <v>694</v>
      </c>
      <c r="B73" s="219"/>
      <c r="C73" s="219"/>
      <c r="D73" s="219"/>
      <c r="E73" s="219"/>
      <c r="F73" s="219"/>
      <c r="G73" s="219"/>
      <c r="H73" s="219"/>
      <c r="I73" s="219"/>
      <c r="J73" s="219"/>
      <c r="K73" s="219"/>
    </row>
    <row r="74" spans="1:10" s="187" customFormat="1" ht="24.75" customHeight="1">
      <c r="A74" s="250"/>
      <c r="F74" s="145"/>
      <c r="G74" s="145"/>
      <c r="J74" s="422"/>
    </row>
    <row r="75" spans="1:10" s="187" customFormat="1" ht="24.75" customHeight="1">
      <c r="A75" s="223" t="s">
        <v>957</v>
      </c>
      <c r="F75" s="145"/>
      <c r="H75" s="145"/>
      <c r="J75" s="251"/>
    </row>
    <row r="76" spans="1:10" s="187" customFormat="1" ht="24.75" customHeight="1">
      <c r="A76" s="461" t="s">
        <v>958</v>
      </c>
      <c r="B76" s="405"/>
      <c r="F76" s="145"/>
      <c r="H76" s="145"/>
      <c r="J76" s="251"/>
    </row>
    <row r="77" spans="1:10" s="187" customFormat="1" ht="24.75" customHeight="1">
      <c r="A77" s="250" t="s">
        <v>960</v>
      </c>
      <c r="F77" s="145"/>
      <c r="H77" s="145"/>
      <c r="J77" s="251"/>
    </row>
    <row r="78" spans="1:10" s="187" customFormat="1" ht="24.75" customHeight="1">
      <c r="A78" s="250" t="s">
        <v>959</v>
      </c>
      <c r="F78" s="145"/>
      <c r="H78" s="145"/>
      <c r="J78" s="251"/>
    </row>
    <row r="79" spans="1:11" s="187" customFormat="1" ht="24.75" customHeight="1">
      <c r="A79" s="409" t="s">
        <v>975</v>
      </c>
      <c r="B79" s="414"/>
      <c r="C79" s="410"/>
      <c r="D79" s="410"/>
      <c r="E79" s="410"/>
      <c r="F79" s="409" t="s">
        <v>838</v>
      </c>
      <c r="G79" s="410"/>
      <c r="H79" s="411"/>
      <c r="I79" s="410"/>
      <c r="K79" s="281"/>
    </row>
    <row r="80" spans="1:11" s="187" customFormat="1" ht="24.75" customHeight="1">
      <c r="A80" s="250" t="s">
        <v>997</v>
      </c>
      <c r="F80" s="145" t="s">
        <v>237</v>
      </c>
      <c r="G80" s="145"/>
      <c r="I80" s="251"/>
      <c r="K80" s="422"/>
    </row>
    <row r="81" spans="1:11" s="187" customFormat="1" ht="24.75" customHeight="1">
      <c r="A81" s="250" t="s">
        <v>998</v>
      </c>
      <c r="F81" s="145" t="s">
        <v>801</v>
      </c>
      <c r="G81" s="145"/>
      <c r="K81" s="422"/>
    </row>
    <row r="82" spans="1:11" s="187" customFormat="1" ht="24.75" customHeight="1">
      <c r="A82" s="250"/>
      <c r="F82" s="145" t="s">
        <v>802</v>
      </c>
      <c r="G82" s="145"/>
      <c r="K82" s="422"/>
    </row>
    <row r="83" spans="1:11" s="187" customFormat="1" ht="24.75" customHeight="1">
      <c r="A83" s="250" t="s">
        <v>999</v>
      </c>
      <c r="F83" s="145" t="s">
        <v>804</v>
      </c>
      <c r="G83" s="145"/>
      <c r="K83" s="422"/>
    </row>
    <row r="84" spans="1:11" s="187" customFormat="1" ht="24.75" customHeight="1">
      <c r="A84" s="250"/>
      <c r="F84" s="145" t="s">
        <v>803</v>
      </c>
      <c r="G84" s="145"/>
      <c r="K84" s="422"/>
    </row>
    <row r="85" spans="1:11" s="187" customFormat="1" ht="24.75" customHeight="1">
      <c r="A85" s="250" t="s">
        <v>961</v>
      </c>
      <c r="F85" s="145" t="s">
        <v>808</v>
      </c>
      <c r="G85" s="145"/>
      <c r="I85" s="251"/>
      <c r="K85" s="422"/>
    </row>
    <row r="86" spans="1:11" s="187" customFormat="1" ht="24.75" customHeight="1">
      <c r="A86" s="250"/>
      <c r="F86" s="145" t="s">
        <v>809</v>
      </c>
      <c r="G86" s="145"/>
      <c r="I86" s="251"/>
      <c r="K86" s="422"/>
    </row>
    <row r="87" spans="1:11" s="187" customFormat="1" ht="24.75" customHeight="1">
      <c r="A87" s="250" t="s">
        <v>962</v>
      </c>
      <c r="F87" s="145" t="s">
        <v>810</v>
      </c>
      <c r="G87" s="145"/>
      <c r="I87" s="251"/>
      <c r="K87" s="422"/>
    </row>
    <row r="88" spans="1:11" s="187" customFormat="1" ht="24.75" customHeight="1">
      <c r="A88" s="250"/>
      <c r="F88" s="145" t="s">
        <v>811</v>
      </c>
      <c r="G88" s="145"/>
      <c r="I88" s="251"/>
      <c r="K88" s="422"/>
    </row>
    <row r="89" spans="1:11" s="187" customFormat="1" ht="24.75" customHeight="1">
      <c r="A89" s="250" t="s">
        <v>963</v>
      </c>
      <c r="F89" s="145" t="s">
        <v>812</v>
      </c>
      <c r="G89" s="145"/>
      <c r="I89" s="251"/>
      <c r="K89" s="422"/>
    </row>
    <row r="90" spans="1:11" s="187" customFormat="1" ht="24.75" customHeight="1">
      <c r="A90" s="250"/>
      <c r="F90" s="145" t="s">
        <v>813</v>
      </c>
      <c r="G90" s="145"/>
      <c r="I90" s="251"/>
      <c r="K90" s="422"/>
    </row>
    <row r="91" spans="1:11" s="187" customFormat="1" ht="24.75" customHeight="1">
      <c r="A91" s="250"/>
      <c r="B91" s="187" t="s">
        <v>852</v>
      </c>
      <c r="F91" s="145"/>
      <c r="G91" s="145"/>
      <c r="I91" s="251"/>
      <c r="K91" s="422"/>
    </row>
    <row r="92" spans="1:11" s="187" customFormat="1" ht="24.75" customHeight="1">
      <c r="A92" s="250" t="s">
        <v>964</v>
      </c>
      <c r="F92" s="145"/>
      <c r="G92" s="145"/>
      <c r="I92" s="251"/>
      <c r="K92" s="422"/>
    </row>
    <row r="93" spans="1:10" s="187" customFormat="1" ht="24.75" customHeight="1">
      <c r="A93" s="445" t="s">
        <v>40</v>
      </c>
      <c r="F93" s="145"/>
      <c r="H93" s="145"/>
      <c r="J93" s="251"/>
    </row>
    <row r="94" spans="1:10" s="187" customFormat="1" ht="24.75" customHeight="1">
      <c r="A94" s="223"/>
      <c r="B94" s="187" t="s">
        <v>970</v>
      </c>
      <c r="F94" s="145"/>
      <c r="H94" s="145"/>
      <c r="J94" s="251"/>
    </row>
    <row r="95" spans="1:10" s="187" customFormat="1" ht="24.75" customHeight="1">
      <c r="A95" s="187" t="s">
        <v>947</v>
      </c>
      <c r="F95" s="145"/>
      <c r="H95" s="145"/>
      <c r="J95" s="251"/>
    </row>
    <row r="96" spans="2:10" s="187" customFormat="1" ht="24.75" customHeight="1">
      <c r="B96" s="187" t="s">
        <v>971</v>
      </c>
      <c r="F96" s="145"/>
      <c r="H96" s="145"/>
      <c r="J96" s="251"/>
    </row>
    <row r="97" spans="1:10" s="187" customFormat="1" ht="24.75" customHeight="1">
      <c r="A97" s="187" t="s">
        <v>972</v>
      </c>
      <c r="F97" s="145"/>
      <c r="H97" s="145"/>
      <c r="J97" s="251"/>
    </row>
    <row r="98" s="187" customFormat="1" ht="24.75" customHeight="1">
      <c r="A98" s="187" t="s">
        <v>973</v>
      </c>
    </row>
    <row r="99" s="187" customFormat="1" ht="24.75" customHeight="1">
      <c r="A99" s="187" t="s">
        <v>948</v>
      </c>
    </row>
    <row r="100" s="187" customFormat="1" ht="24.75" customHeight="1">
      <c r="A100" s="461" t="s">
        <v>965</v>
      </c>
    </row>
    <row r="101" s="187" customFormat="1" ht="24.75" customHeight="1">
      <c r="B101" s="187" t="s">
        <v>967</v>
      </c>
    </row>
    <row r="102" s="187" customFormat="1" ht="24.75" customHeight="1">
      <c r="A102" s="187" t="s">
        <v>966</v>
      </c>
    </row>
    <row r="103" spans="1:11" s="331" customFormat="1" ht="24.75" customHeight="1">
      <c r="A103" s="330"/>
      <c r="B103" s="407"/>
      <c r="C103" s="405"/>
      <c r="D103" s="330"/>
      <c r="E103" s="330"/>
      <c r="F103" s="330"/>
      <c r="G103" s="330"/>
      <c r="H103" s="330"/>
      <c r="I103" s="330"/>
      <c r="J103" s="330"/>
      <c r="K103" s="330"/>
    </row>
    <row r="104" spans="6:11" s="187" customFormat="1" ht="24.75" customHeight="1">
      <c r="F104" s="145"/>
      <c r="G104" s="145"/>
      <c r="I104" s="251"/>
      <c r="K104" s="422"/>
    </row>
    <row r="105" spans="6:11" s="187" customFormat="1" ht="24.75" customHeight="1">
      <c r="F105" s="145"/>
      <c r="G105" s="145"/>
      <c r="I105" s="251"/>
      <c r="K105" s="422"/>
    </row>
    <row r="107" spans="1:10" s="187" customFormat="1" ht="24.75" customHeight="1">
      <c r="A107" s="250"/>
      <c r="B107" s="285"/>
      <c r="C107" s="465" t="s">
        <v>698</v>
      </c>
      <c r="D107" s="287"/>
      <c r="F107" s="145"/>
      <c r="G107" s="145"/>
      <c r="J107" s="422"/>
    </row>
    <row r="108" spans="1:10" s="187" customFormat="1" ht="27" customHeight="1">
      <c r="A108" s="250"/>
      <c r="B108" s="285"/>
      <c r="C108" s="465"/>
      <c r="D108" s="287"/>
      <c r="F108" s="145"/>
      <c r="G108" s="145"/>
      <c r="J108" s="422"/>
    </row>
    <row r="109" spans="1:11" s="187" customFormat="1" ht="25.5" customHeight="1">
      <c r="A109" s="406" t="s">
        <v>696</v>
      </c>
      <c r="B109" s="219"/>
      <c r="C109" s="219"/>
      <c r="D109" s="219"/>
      <c r="E109" s="219"/>
      <c r="F109" s="219"/>
      <c r="G109" s="219"/>
      <c r="H109" s="219"/>
      <c r="I109" s="219"/>
      <c r="J109" s="219"/>
      <c r="K109" s="219"/>
    </row>
    <row r="110" spans="1:11" s="187" customFormat="1" ht="25.5" customHeight="1">
      <c r="A110" s="406"/>
      <c r="B110" s="219"/>
      <c r="C110" s="219"/>
      <c r="D110" s="219"/>
      <c r="E110" s="219"/>
      <c r="F110" s="219"/>
      <c r="G110" s="219"/>
      <c r="H110" s="219"/>
      <c r="I110" s="219"/>
      <c r="J110" s="219"/>
      <c r="K110" s="219"/>
    </row>
    <row r="111" spans="1:10" s="187" customFormat="1" ht="25.5" customHeight="1">
      <c r="A111" s="445" t="s">
        <v>944</v>
      </c>
      <c r="B111" s="285"/>
      <c r="C111" s="465"/>
      <c r="D111" s="287"/>
      <c r="F111" s="145"/>
      <c r="G111" s="145"/>
      <c r="J111" s="422"/>
    </row>
    <row r="112" spans="1:11" s="331" customFormat="1" ht="25.5" customHeight="1">
      <c r="A112" s="330"/>
      <c r="B112" s="407"/>
      <c r="C112" s="466" t="s">
        <v>881</v>
      </c>
      <c r="D112" s="467"/>
      <c r="E112" s="330"/>
      <c r="F112" s="330"/>
      <c r="G112" s="330"/>
      <c r="H112" s="330"/>
      <c r="I112" s="330"/>
      <c r="J112" s="330"/>
      <c r="K112" s="330"/>
    </row>
    <row r="113" spans="1:11" s="331" customFormat="1" ht="25.5" customHeight="1">
      <c r="A113" s="330"/>
      <c r="B113" s="407"/>
      <c r="C113" s="468" t="s">
        <v>882</v>
      </c>
      <c r="D113" s="468"/>
      <c r="E113" s="330"/>
      <c r="F113" s="330"/>
      <c r="G113" s="330"/>
      <c r="H113" s="330"/>
      <c r="I113" s="330"/>
      <c r="J113" s="330"/>
      <c r="K113" s="330"/>
    </row>
    <row r="114" spans="1:11" s="331" customFormat="1" ht="25.5" customHeight="1">
      <c r="A114" s="330"/>
      <c r="B114" s="407"/>
      <c r="C114" s="467" t="s">
        <v>883</v>
      </c>
      <c r="D114" s="466"/>
      <c r="E114" s="330"/>
      <c r="F114" s="330"/>
      <c r="G114" s="330"/>
      <c r="H114" s="330"/>
      <c r="I114" s="330"/>
      <c r="J114" s="330"/>
      <c r="K114" s="330"/>
    </row>
    <row r="115" spans="1:11" s="331" customFormat="1" ht="25.5" customHeight="1">
      <c r="A115" s="330"/>
      <c r="B115" s="407"/>
      <c r="C115" s="467" t="s">
        <v>884</v>
      </c>
      <c r="D115" s="469"/>
      <c r="E115" s="330"/>
      <c r="F115" s="330"/>
      <c r="G115" s="330"/>
      <c r="H115" s="330"/>
      <c r="I115" s="330"/>
      <c r="J115" s="330"/>
      <c r="K115" s="330"/>
    </row>
    <row r="116" spans="1:11" s="331" customFormat="1" ht="25.5" customHeight="1">
      <c r="A116" s="330"/>
      <c r="B116" s="407"/>
      <c r="C116" s="468" t="s">
        <v>885</v>
      </c>
      <c r="D116" s="468"/>
      <c r="E116" s="330"/>
      <c r="F116" s="330"/>
      <c r="G116" s="330"/>
      <c r="H116" s="330"/>
      <c r="I116" s="330"/>
      <c r="J116" s="330"/>
      <c r="K116" s="330"/>
    </row>
    <row r="117" spans="1:10" s="187" customFormat="1" ht="25.5" customHeight="1">
      <c r="A117" s="461" t="s">
        <v>974</v>
      </c>
      <c r="B117" s="285"/>
      <c r="C117" s="465"/>
      <c r="D117" s="287"/>
      <c r="F117" s="145"/>
      <c r="G117" s="145"/>
      <c r="J117" s="422"/>
    </row>
    <row r="118" spans="1:10" s="187" customFormat="1" ht="25.5" customHeight="1">
      <c r="A118" s="462" t="s">
        <v>1009</v>
      </c>
      <c r="C118" s="285"/>
      <c r="D118" s="287"/>
      <c r="F118" s="145"/>
      <c r="G118" s="145"/>
      <c r="J118" s="422"/>
    </row>
    <row r="119" spans="1:11" s="187" customFormat="1" ht="25.5" customHeight="1">
      <c r="A119" s="222"/>
      <c r="B119" s="222" t="s">
        <v>1010</v>
      </c>
      <c r="C119" s="219"/>
      <c r="D119" s="219"/>
      <c r="E119" s="219"/>
      <c r="F119" s="219"/>
      <c r="G119" s="219"/>
      <c r="H119" s="219"/>
      <c r="I119" s="219"/>
      <c r="J119" s="219"/>
      <c r="K119" s="219"/>
    </row>
    <row r="120" spans="1:11" s="187" customFormat="1" ht="25.5" customHeight="1">
      <c r="A120" s="463" t="s">
        <v>1012</v>
      </c>
      <c r="C120" s="225"/>
      <c r="D120" s="219"/>
      <c r="E120" s="219"/>
      <c r="F120" s="219"/>
      <c r="G120" s="219"/>
      <c r="H120" s="219"/>
      <c r="I120" s="219"/>
      <c r="J120" s="219"/>
      <c r="K120" s="219"/>
    </row>
    <row r="121" spans="1:11" s="187" customFormat="1" ht="25.5" customHeight="1">
      <c r="A121" s="222"/>
      <c r="B121" s="222" t="s">
        <v>1011</v>
      </c>
      <c r="C121" s="225"/>
      <c r="D121" s="219"/>
      <c r="E121" s="219"/>
      <c r="F121" s="219"/>
      <c r="G121" s="219"/>
      <c r="H121" s="219"/>
      <c r="I121" s="219"/>
      <c r="J121" s="219"/>
      <c r="K121" s="219"/>
    </row>
    <row r="122" spans="1:11" s="187" customFormat="1" ht="25.5" customHeight="1">
      <c r="A122" s="464" t="s">
        <v>4</v>
      </c>
      <c r="C122" s="222"/>
      <c r="D122" s="219"/>
      <c r="E122" s="219"/>
      <c r="F122" s="219"/>
      <c r="G122" s="219"/>
      <c r="H122" s="219"/>
      <c r="I122" s="219"/>
      <c r="J122" s="219"/>
      <c r="K122" s="219"/>
    </row>
    <row r="123" spans="1:11" s="187" customFormat="1" ht="25.5" customHeight="1">
      <c r="A123" s="222"/>
      <c r="B123" s="222" t="s">
        <v>1014</v>
      </c>
      <c r="C123" s="219"/>
      <c r="D123" s="219"/>
      <c r="E123" s="219"/>
      <c r="F123" s="219"/>
      <c r="G123" s="219"/>
      <c r="H123" s="219"/>
      <c r="I123" s="219"/>
      <c r="J123" s="219"/>
      <c r="K123" s="219"/>
    </row>
    <row r="124" spans="1:11" s="187" customFormat="1" ht="25.5" customHeight="1">
      <c r="A124" s="222"/>
      <c r="B124" s="222" t="s">
        <v>1013</v>
      </c>
      <c r="C124" s="219"/>
      <c r="D124" s="219"/>
      <c r="E124" s="219"/>
      <c r="F124" s="219"/>
      <c r="G124" s="219"/>
      <c r="H124" s="219"/>
      <c r="I124" s="219"/>
      <c r="J124" s="219"/>
      <c r="K124" s="219"/>
    </row>
    <row r="125" spans="1:12" s="187" customFormat="1" ht="25.5" customHeight="1">
      <c r="A125" s="225"/>
      <c r="B125" s="225"/>
      <c r="C125" s="225" t="s">
        <v>6</v>
      </c>
      <c r="D125" s="225"/>
      <c r="E125" s="225"/>
      <c r="F125" s="225"/>
      <c r="G125" s="225"/>
      <c r="H125" s="225"/>
      <c r="I125" s="225"/>
      <c r="J125" s="225"/>
      <c r="K125" s="225"/>
      <c r="L125" s="225"/>
    </row>
    <row r="126" spans="1:12" s="187" customFormat="1" ht="25.5" customHeight="1">
      <c r="A126" s="225"/>
      <c r="B126" s="225" t="s">
        <v>7</v>
      </c>
      <c r="C126" s="225"/>
      <c r="D126" s="225"/>
      <c r="E126" s="225"/>
      <c r="F126" s="225"/>
      <c r="G126" s="225"/>
      <c r="H126" s="225"/>
      <c r="I126" s="225"/>
      <c r="J126" s="225"/>
      <c r="K126" s="225"/>
      <c r="L126" s="225"/>
    </row>
    <row r="127" spans="1:12" s="187" customFormat="1" ht="25.5" customHeight="1">
      <c r="A127" s="225"/>
      <c r="B127" s="225" t="s">
        <v>5</v>
      </c>
      <c r="C127" s="225"/>
      <c r="D127" s="225"/>
      <c r="E127" s="225"/>
      <c r="F127" s="225"/>
      <c r="G127" s="225"/>
      <c r="H127" s="225"/>
      <c r="I127" s="225"/>
      <c r="J127" s="225"/>
      <c r="K127" s="225"/>
      <c r="L127" s="225"/>
    </row>
    <row r="128" spans="1:12" s="187" customFormat="1" ht="25.5" customHeight="1">
      <c r="A128" s="225"/>
      <c r="B128" s="225" t="s">
        <v>1015</v>
      </c>
      <c r="C128" s="225"/>
      <c r="D128" s="225"/>
      <c r="E128" s="225"/>
      <c r="F128" s="225"/>
      <c r="G128" s="225"/>
      <c r="H128" s="225"/>
      <c r="I128" s="225"/>
      <c r="J128" s="225"/>
      <c r="K128" s="225"/>
      <c r="L128" s="225"/>
    </row>
    <row r="129" spans="1:12" s="331" customFormat="1" ht="25.5" customHeight="1">
      <c r="A129" s="405"/>
      <c r="B129" s="187"/>
      <c r="C129" s="187" t="s">
        <v>1016</v>
      </c>
      <c r="D129" s="187"/>
      <c r="E129" s="187"/>
      <c r="F129" s="187"/>
      <c r="G129" s="187"/>
      <c r="H129" s="187"/>
      <c r="I129" s="187"/>
      <c r="J129" s="187"/>
      <c r="K129" s="187"/>
      <c r="L129" s="405"/>
    </row>
    <row r="130" spans="1:12" s="331" customFormat="1" ht="25.5" customHeight="1">
      <c r="A130" s="405"/>
      <c r="B130" s="187" t="s">
        <v>1017</v>
      </c>
      <c r="C130" s="187"/>
      <c r="D130" s="187"/>
      <c r="E130" s="187"/>
      <c r="F130" s="187"/>
      <c r="G130" s="187"/>
      <c r="H130" s="187"/>
      <c r="I130" s="187"/>
      <c r="J130" s="187"/>
      <c r="K130" s="187"/>
      <c r="L130" s="405"/>
    </row>
    <row r="131" spans="1:12" s="331" customFormat="1" ht="25.5" customHeight="1">
      <c r="A131" s="405"/>
      <c r="B131" s="187" t="s">
        <v>105</v>
      </c>
      <c r="C131" s="187"/>
      <c r="D131" s="187"/>
      <c r="E131" s="187"/>
      <c r="F131" s="187"/>
      <c r="G131" s="187"/>
      <c r="H131" s="187"/>
      <c r="I131" s="187"/>
      <c r="J131" s="187"/>
      <c r="K131" s="187"/>
      <c r="L131" s="405"/>
    </row>
    <row r="132" spans="1:12" s="331" customFormat="1" ht="25.5" customHeight="1">
      <c r="A132" s="187"/>
      <c r="B132" s="187" t="s">
        <v>1036</v>
      </c>
      <c r="C132" s="187"/>
      <c r="D132" s="187"/>
      <c r="E132" s="187"/>
      <c r="F132" s="187"/>
      <c r="G132" s="187"/>
      <c r="H132" s="187"/>
      <c r="I132" s="187"/>
      <c r="J132" s="187"/>
      <c r="K132" s="187"/>
      <c r="L132" s="187"/>
    </row>
    <row r="133" spans="1:12" s="331" customFormat="1" ht="25.5" customHeight="1">
      <c r="A133" s="461" t="s">
        <v>1002</v>
      </c>
      <c r="B133" s="285"/>
      <c r="C133" s="405"/>
      <c r="D133" s="405"/>
      <c r="E133" s="405"/>
      <c r="F133" s="405"/>
      <c r="G133" s="405"/>
      <c r="H133" s="405"/>
      <c r="I133" s="405"/>
      <c r="J133" s="405"/>
      <c r="K133" s="405"/>
      <c r="L133" s="405"/>
    </row>
    <row r="134" spans="1:12" s="331" customFormat="1" ht="25.5" customHeight="1">
      <c r="A134" s="405"/>
      <c r="B134" s="405"/>
      <c r="C134" s="285" t="s">
        <v>48</v>
      </c>
      <c r="D134" s="405"/>
      <c r="E134" s="405"/>
      <c r="F134" s="405"/>
      <c r="G134" s="405"/>
      <c r="H134" s="405"/>
      <c r="I134" s="405"/>
      <c r="J134" s="405"/>
      <c r="K134" s="405"/>
      <c r="L134" s="405"/>
    </row>
    <row r="135" spans="1:12" s="331" customFormat="1" ht="25.5" customHeight="1">
      <c r="A135" s="405" t="s">
        <v>49</v>
      </c>
      <c r="C135" s="405"/>
      <c r="D135" s="405"/>
      <c r="E135" s="405"/>
      <c r="F135" s="405"/>
      <c r="G135" s="405"/>
      <c r="H135" s="405"/>
      <c r="I135" s="405"/>
      <c r="J135" s="405"/>
      <c r="K135" s="405"/>
      <c r="L135" s="405"/>
    </row>
    <row r="136" spans="1:12" s="331" customFormat="1" ht="25.5" customHeight="1">
      <c r="A136" s="405" t="s">
        <v>1001</v>
      </c>
      <c r="C136" s="405"/>
      <c r="D136" s="405"/>
      <c r="E136" s="405"/>
      <c r="F136" s="405"/>
      <c r="G136" s="405"/>
      <c r="H136" s="405"/>
      <c r="I136" s="405"/>
      <c r="J136" s="405"/>
      <c r="K136" s="405"/>
      <c r="L136" s="405"/>
    </row>
    <row r="137" spans="1:12" s="331" customFormat="1" ht="25.5" customHeight="1">
      <c r="A137" s="405"/>
      <c r="B137" s="405"/>
      <c r="C137" s="285" t="s">
        <v>1008</v>
      </c>
      <c r="D137" s="405"/>
      <c r="E137" s="405"/>
      <c r="F137" s="405"/>
      <c r="G137" s="405"/>
      <c r="H137" s="405"/>
      <c r="I137" s="405"/>
      <c r="J137" s="405"/>
      <c r="K137" s="405"/>
      <c r="L137" s="405"/>
    </row>
    <row r="138" spans="1:12" s="331" customFormat="1" ht="25.5" customHeight="1">
      <c r="A138" s="408" t="s">
        <v>1007</v>
      </c>
      <c r="C138" s="405"/>
      <c r="D138" s="405"/>
      <c r="E138" s="405"/>
      <c r="F138" s="405"/>
      <c r="G138" s="405"/>
      <c r="H138" s="405"/>
      <c r="I138" s="405"/>
      <c r="J138" s="405"/>
      <c r="K138" s="405"/>
      <c r="L138" s="405"/>
    </row>
    <row r="139" spans="1:12" s="331" customFormat="1" ht="25.5" customHeight="1">
      <c r="A139" s="408" t="s">
        <v>1006</v>
      </c>
      <c r="C139" s="405"/>
      <c r="D139" s="405"/>
      <c r="E139" s="405"/>
      <c r="F139" s="405"/>
      <c r="G139" s="405"/>
      <c r="H139" s="405"/>
      <c r="I139" s="405"/>
      <c r="J139" s="405"/>
      <c r="K139" s="405"/>
      <c r="L139" s="405"/>
    </row>
    <row r="140" spans="1:12" s="331" customFormat="1" ht="25.5" customHeight="1">
      <c r="A140" s="405" t="s">
        <v>1005</v>
      </c>
      <c r="C140" s="405"/>
      <c r="D140" s="405"/>
      <c r="E140" s="405"/>
      <c r="F140" s="405"/>
      <c r="G140" s="405"/>
      <c r="H140" s="405"/>
      <c r="I140" s="405"/>
      <c r="J140" s="405"/>
      <c r="K140" s="405"/>
      <c r="L140" s="405"/>
    </row>
    <row r="141" spans="1:12" s="331" customFormat="1" ht="25.5" customHeight="1">
      <c r="A141" s="405" t="s">
        <v>1004</v>
      </c>
      <c r="C141" s="405"/>
      <c r="D141" s="405"/>
      <c r="E141" s="405"/>
      <c r="F141" s="405"/>
      <c r="G141" s="405"/>
      <c r="H141" s="405"/>
      <c r="I141" s="405"/>
      <c r="J141" s="405"/>
      <c r="K141" s="405"/>
      <c r="L141" s="405"/>
    </row>
    <row r="142" spans="1:12" s="331" customFormat="1" ht="25.5" customHeight="1">
      <c r="A142" s="405" t="s">
        <v>1003</v>
      </c>
      <c r="C142" s="405"/>
      <c r="D142" s="405"/>
      <c r="E142" s="405"/>
      <c r="F142" s="405"/>
      <c r="G142" s="405"/>
      <c r="H142" s="405"/>
      <c r="I142" s="405"/>
      <c r="J142" s="405"/>
      <c r="K142" s="405"/>
      <c r="L142" s="405"/>
    </row>
    <row r="143" spans="1:12" s="331" customFormat="1" ht="25.5" customHeight="1">
      <c r="A143" s="405"/>
      <c r="C143" s="405"/>
      <c r="D143" s="405"/>
      <c r="E143" s="405"/>
      <c r="F143" s="405"/>
      <c r="G143" s="405"/>
      <c r="H143" s="405"/>
      <c r="I143" s="405"/>
      <c r="J143" s="405"/>
      <c r="K143" s="405"/>
      <c r="L143" s="405"/>
    </row>
    <row r="144" spans="1:12" s="331" customFormat="1" ht="25.5" customHeight="1">
      <c r="A144" s="405"/>
      <c r="C144" s="465" t="s">
        <v>698</v>
      </c>
      <c r="D144" s="405"/>
      <c r="E144" s="405"/>
      <c r="F144" s="405"/>
      <c r="G144" s="405"/>
      <c r="H144" s="405"/>
      <c r="I144" s="405"/>
      <c r="J144" s="405"/>
      <c r="K144" s="405"/>
      <c r="L144" s="405"/>
    </row>
    <row r="145" spans="1:12" s="331" customFormat="1" ht="27" customHeight="1">
      <c r="A145" s="405"/>
      <c r="C145" s="465"/>
      <c r="D145" s="405"/>
      <c r="E145" s="405"/>
      <c r="F145" s="405"/>
      <c r="G145" s="405"/>
      <c r="H145" s="405"/>
      <c r="I145" s="405"/>
      <c r="J145" s="405"/>
      <c r="K145" s="405"/>
      <c r="L145" s="405"/>
    </row>
    <row r="146" spans="1:12" s="331" customFormat="1" ht="27.75" customHeight="1">
      <c r="A146" s="405"/>
      <c r="C146" s="405"/>
      <c r="D146" s="405"/>
      <c r="E146" s="405"/>
      <c r="F146" s="405"/>
      <c r="G146" s="405"/>
      <c r="H146" s="405"/>
      <c r="I146" s="405"/>
      <c r="J146" s="405"/>
      <c r="K146" s="405"/>
      <c r="L146" s="405"/>
    </row>
    <row r="147" spans="1:12" s="331" customFormat="1" ht="27" customHeight="1">
      <c r="A147" s="405"/>
      <c r="C147" s="405"/>
      <c r="D147" s="405"/>
      <c r="E147" s="405"/>
      <c r="F147" s="405"/>
      <c r="G147" s="405"/>
      <c r="H147" s="405"/>
      <c r="I147" s="405"/>
      <c r="J147" s="405"/>
      <c r="K147" s="405"/>
      <c r="L147" s="405"/>
    </row>
    <row r="148" spans="1:12" s="331" customFormat="1" ht="27" customHeight="1">
      <c r="A148" s="405"/>
      <c r="C148" s="405"/>
      <c r="D148" s="405"/>
      <c r="E148" s="405"/>
      <c r="F148" s="405"/>
      <c r="G148" s="405"/>
      <c r="H148" s="405"/>
      <c r="I148" s="405"/>
      <c r="J148" s="405"/>
      <c r="K148" s="405"/>
      <c r="L148" s="405"/>
    </row>
    <row r="149" spans="1:12" s="331" customFormat="1" ht="27" customHeight="1">
      <c r="A149" s="405"/>
      <c r="C149" s="405"/>
      <c r="D149" s="405"/>
      <c r="E149" s="405"/>
      <c r="F149" s="405"/>
      <c r="G149" s="405"/>
      <c r="H149" s="405"/>
      <c r="I149" s="405"/>
      <c r="J149" s="405"/>
      <c r="K149" s="405"/>
      <c r="L149" s="405"/>
    </row>
    <row r="150" spans="1:12" s="331" customFormat="1" ht="27" customHeight="1">
      <c r="A150" s="405"/>
      <c r="C150" s="405"/>
      <c r="D150" s="405"/>
      <c r="E150" s="405"/>
      <c r="F150" s="405"/>
      <c r="G150" s="405"/>
      <c r="H150" s="405"/>
      <c r="I150" s="405"/>
      <c r="J150" s="405"/>
      <c r="K150" s="405"/>
      <c r="L150" s="405"/>
    </row>
    <row r="165" spans="1:12" s="331" customFormat="1" ht="27" customHeight="1">
      <c r="A165" s="405"/>
      <c r="B165" s="405"/>
      <c r="C165" s="405"/>
      <c r="D165" s="405"/>
      <c r="E165" s="405"/>
      <c r="F165" s="405"/>
      <c r="G165" s="405"/>
      <c r="H165" s="405"/>
      <c r="I165" s="405"/>
      <c r="J165" s="405"/>
      <c r="K165" s="405"/>
      <c r="L165" s="405"/>
    </row>
    <row r="166" spans="1:12" s="331" customFormat="1" ht="27" customHeight="1">
      <c r="A166" s="405"/>
      <c r="B166" s="405"/>
      <c r="C166" s="405"/>
      <c r="D166" s="405"/>
      <c r="E166" s="405"/>
      <c r="F166" s="405"/>
      <c r="G166" s="405"/>
      <c r="H166" s="405"/>
      <c r="I166" s="405"/>
      <c r="J166" s="405"/>
      <c r="K166" s="405"/>
      <c r="L166" s="405"/>
    </row>
    <row r="167" spans="1:10" s="187" customFormat="1" ht="27" customHeight="1">
      <c r="A167" s="250"/>
      <c r="B167" s="285"/>
      <c r="D167" s="287"/>
      <c r="F167" s="145"/>
      <c r="G167" s="145"/>
      <c r="J167" s="422"/>
    </row>
    <row r="168" spans="1:10" s="187" customFormat="1" ht="27" customHeight="1">
      <c r="A168" s="250"/>
      <c r="B168" s="285"/>
      <c r="C168" s="465"/>
      <c r="D168" s="287"/>
      <c r="F168" s="145"/>
      <c r="G168" s="145"/>
      <c r="J168" s="422"/>
    </row>
  </sheetData>
  <sheetProtection/>
  <printOptions/>
  <pageMargins left="0.8661417322834646" right="0.2362204724409449" top="0.5905511811023623" bottom="0.4724409448818898" header="0.2362204724409449" footer="0.1968503937007874"/>
  <pageSetup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N204"/>
  <sheetViews>
    <sheetView zoomScale="80" zoomScaleNormal="80" zoomScalePageLayoutView="0" workbookViewId="0" topLeftCell="A182">
      <selection activeCell="Q191" sqref="Q191"/>
    </sheetView>
  </sheetViews>
  <sheetFormatPr defaultColWidth="9.140625" defaultRowHeight="24" customHeight="1"/>
  <cols>
    <col min="1" max="1" width="6.00390625" style="91" customWidth="1"/>
    <col min="2" max="2" width="11.57421875" style="91" customWidth="1"/>
    <col min="3" max="3" width="12.140625" style="91" customWidth="1"/>
    <col min="4" max="4" width="19.00390625" style="91" customWidth="1"/>
    <col min="5" max="5" width="1.421875" style="91" customWidth="1"/>
    <col min="6" max="6" width="20.140625" style="154" customWidth="1"/>
    <col min="7" max="7" width="2.00390625" style="91" customWidth="1"/>
    <col min="8" max="8" width="19.140625" style="91" customWidth="1"/>
    <col min="9" max="9" width="1.7109375" style="91" customWidth="1"/>
    <col min="10" max="10" width="19.00390625" style="91" customWidth="1"/>
    <col min="11" max="11" width="1.28515625" style="91" customWidth="1"/>
    <col min="12" max="12" width="1.8515625" style="91" customWidth="1"/>
    <col min="13" max="13" width="1.421875" style="91" hidden="1" customWidth="1"/>
    <col min="14" max="14" width="2.140625" style="91" customWidth="1"/>
    <col min="15" max="16384" width="9.140625" style="91" customWidth="1"/>
  </cols>
  <sheetData>
    <row r="1" spans="1:10" ht="24.75" customHeight="1">
      <c r="A1" s="113" t="s">
        <v>851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24.75" customHeight="1">
      <c r="A2" s="112"/>
      <c r="B2" s="113"/>
      <c r="C2" s="113"/>
      <c r="D2" s="113"/>
      <c r="E2" s="113"/>
      <c r="F2" s="148"/>
      <c r="G2" s="113"/>
      <c r="H2" s="113"/>
      <c r="I2" s="113"/>
      <c r="J2" s="158"/>
    </row>
    <row r="3" spans="1:10" ht="24.75" customHeight="1">
      <c r="A3" s="90" t="s">
        <v>921</v>
      </c>
      <c r="B3" s="113"/>
      <c r="C3" s="113"/>
      <c r="D3" s="113"/>
      <c r="E3" s="113"/>
      <c r="F3" s="148"/>
      <c r="G3" s="113"/>
      <c r="H3" s="113"/>
      <c r="I3" s="113"/>
      <c r="J3" s="158"/>
    </row>
    <row r="4" spans="1:10" ht="24.75" customHeight="1">
      <c r="A4" s="90"/>
      <c r="B4" s="113"/>
      <c r="C4" s="113"/>
      <c r="D4" s="113"/>
      <c r="E4" s="113"/>
      <c r="F4" s="148"/>
      <c r="G4" s="113"/>
      <c r="H4" s="113"/>
      <c r="I4" s="113"/>
      <c r="J4" s="147" t="s">
        <v>399</v>
      </c>
    </row>
    <row r="5" spans="1:10" ht="24.75" customHeight="1">
      <c r="A5" s="112"/>
      <c r="B5" s="113"/>
      <c r="C5" s="113"/>
      <c r="D5" s="113"/>
      <c r="E5" s="113"/>
      <c r="F5" s="149" t="s">
        <v>169</v>
      </c>
      <c r="G5" s="114"/>
      <c r="H5" s="149" t="s">
        <v>170</v>
      </c>
      <c r="I5" s="114"/>
      <c r="J5" s="149" t="s">
        <v>395</v>
      </c>
    </row>
    <row r="6" spans="1:10" ht="24.75" customHeight="1">
      <c r="A6" s="112"/>
      <c r="B6" s="112" t="s">
        <v>171</v>
      </c>
      <c r="C6" s="113"/>
      <c r="D6" s="113"/>
      <c r="E6" s="113"/>
      <c r="F6" s="150"/>
      <c r="G6" s="115"/>
      <c r="H6" s="150"/>
      <c r="I6" s="115"/>
      <c r="J6" s="150"/>
    </row>
    <row r="7" spans="1:10" ht="24.75" customHeight="1">
      <c r="A7" s="116"/>
      <c r="B7" s="116" t="s">
        <v>689</v>
      </c>
      <c r="C7" s="117"/>
      <c r="D7" s="117"/>
      <c r="E7" s="117"/>
      <c r="F7" s="362">
        <v>14687018.45</v>
      </c>
      <c r="G7" s="363"/>
      <c r="H7" s="362">
        <v>1440320.89</v>
      </c>
      <c r="I7" s="364"/>
      <c r="J7" s="362">
        <f>SUM(F7:H7)</f>
        <v>16127339.34</v>
      </c>
    </row>
    <row r="8" spans="1:10" ht="24.75" customHeight="1">
      <c r="A8" s="116"/>
      <c r="B8" s="116" t="s">
        <v>172</v>
      </c>
      <c r="C8" s="117"/>
      <c r="D8" s="117"/>
      <c r="E8" s="117"/>
      <c r="F8" s="362">
        <v>1051098.54</v>
      </c>
      <c r="G8" s="363"/>
      <c r="H8" s="362">
        <v>0</v>
      </c>
      <c r="I8" s="364"/>
      <c r="J8" s="362">
        <f>SUM(F8:H8)</f>
        <v>1051098.54</v>
      </c>
    </row>
    <row r="9" spans="1:10" ht="24.75" customHeight="1">
      <c r="A9" s="116"/>
      <c r="B9" s="116" t="s">
        <v>79</v>
      </c>
      <c r="C9" s="117"/>
      <c r="D9" s="117"/>
      <c r="E9" s="117"/>
      <c r="F9" s="365">
        <f>SUM(F7:F8)</f>
        <v>15738116.989999998</v>
      </c>
      <c r="G9" s="364"/>
      <c r="H9" s="365">
        <f>SUM(H7:H8)</f>
        <v>1440320.89</v>
      </c>
      <c r="I9" s="364"/>
      <c r="J9" s="365">
        <f>SUM(J7:J8)</f>
        <v>17178437.88</v>
      </c>
    </row>
    <row r="10" spans="1:10" ht="24.75" customHeight="1">
      <c r="A10" s="116"/>
      <c r="B10" s="116" t="s">
        <v>173</v>
      </c>
      <c r="C10" s="117"/>
      <c r="D10" s="117"/>
      <c r="E10" s="117"/>
      <c r="F10" s="364"/>
      <c r="G10" s="364"/>
      <c r="H10" s="364"/>
      <c r="I10" s="364"/>
      <c r="J10" s="362"/>
    </row>
    <row r="11" spans="1:10" ht="24.75" customHeight="1">
      <c r="A11" s="116" t="s">
        <v>643</v>
      </c>
      <c r="B11" s="116" t="s">
        <v>689</v>
      </c>
      <c r="C11" s="117"/>
      <c r="D11" s="117"/>
      <c r="E11" s="117"/>
      <c r="F11" s="364">
        <v>-13781624.14</v>
      </c>
      <c r="G11" s="364"/>
      <c r="H11" s="364">
        <v>-756531.61</v>
      </c>
      <c r="I11" s="364"/>
      <c r="J11" s="362">
        <f>SUM(F11:H11)</f>
        <v>-14538155.75</v>
      </c>
    </row>
    <row r="12" spans="1:10" ht="24.75" customHeight="1">
      <c r="A12" s="116"/>
      <c r="B12" s="116" t="s">
        <v>174</v>
      </c>
      <c r="C12" s="117"/>
      <c r="D12" s="117"/>
      <c r="E12" s="117"/>
      <c r="F12" s="364">
        <v>-256029.42</v>
      </c>
      <c r="G12" s="364"/>
      <c r="H12" s="364">
        <v>-56065.95</v>
      </c>
      <c r="I12" s="364"/>
      <c r="J12" s="362">
        <f>SUM(F12:H12)</f>
        <v>-312095.37</v>
      </c>
    </row>
    <row r="13" spans="1:10" ht="24.75" customHeight="1">
      <c r="A13" s="116"/>
      <c r="B13" s="116" t="s">
        <v>79</v>
      </c>
      <c r="C13" s="117"/>
      <c r="D13" s="117"/>
      <c r="E13" s="117"/>
      <c r="F13" s="365">
        <f>SUM(F11:F12)</f>
        <v>-14037653.56</v>
      </c>
      <c r="G13" s="364"/>
      <c r="H13" s="365">
        <f>SUM(H11:H12)</f>
        <v>-812597.5599999999</v>
      </c>
      <c r="I13" s="364"/>
      <c r="J13" s="365">
        <f>SUM(J11:J12)</f>
        <v>-14850251.12</v>
      </c>
    </row>
    <row r="14" spans="1:10" ht="24.75" customHeight="1">
      <c r="A14" s="116"/>
      <c r="B14" s="116" t="s">
        <v>175</v>
      </c>
      <c r="C14" s="117"/>
      <c r="D14" s="117"/>
      <c r="E14" s="117"/>
      <c r="F14" s="364"/>
      <c r="G14" s="364"/>
      <c r="H14" s="364"/>
      <c r="I14" s="364"/>
      <c r="J14" s="362"/>
    </row>
    <row r="15" spans="1:10" ht="24.75" customHeight="1" thickBot="1">
      <c r="A15" s="116"/>
      <c r="B15" s="116" t="s">
        <v>689</v>
      </c>
      <c r="C15" s="117"/>
      <c r="D15" s="117"/>
      <c r="E15" s="117"/>
      <c r="F15" s="366">
        <f>+F7+F11</f>
        <v>905394.3099999987</v>
      </c>
      <c r="G15" s="364"/>
      <c r="H15" s="366">
        <f>+H7+H11</f>
        <v>683789.2799999999</v>
      </c>
      <c r="I15" s="364"/>
      <c r="J15" s="366">
        <f>SUM(F15:I15)</f>
        <v>1589183.5899999985</v>
      </c>
    </row>
    <row r="16" spans="1:10" ht="24.75" customHeight="1" thickBot="1" thickTop="1">
      <c r="A16" s="116"/>
      <c r="B16" s="116" t="s">
        <v>79</v>
      </c>
      <c r="C16" s="117"/>
      <c r="D16" s="117"/>
      <c r="E16" s="117"/>
      <c r="F16" s="366">
        <f>F9+F13</f>
        <v>1700463.4299999978</v>
      </c>
      <c r="G16" s="364"/>
      <c r="H16" s="366">
        <f>H9+H13</f>
        <v>627723.33</v>
      </c>
      <c r="I16" s="364"/>
      <c r="J16" s="366">
        <f>SUM(F16:I16)</f>
        <v>2328186.759999998</v>
      </c>
    </row>
    <row r="17" spans="1:10" ht="24.75" customHeight="1" thickTop="1">
      <c r="A17" s="116"/>
      <c r="B17" s="116" t="s">
        <v>1029</v>
      </c>
      <c r="C17" s="117"/>
      <c r="D17" s="117"/>
      <c r="E17" s="117"/>
      <c r="F17" s="117"/>
      <c r="G17" s="117"/>
      <c r="H17" s="117"/>
      <c r="I17" s="117"/>
      <c r="J17" s="116"/>
    </row>
    <row r="18" spans="1:10" ht="24.75" customHeight="1">
      <c r="A18" s="116" t="s">
        <v>1030</v>
      </c>
      <c r="C18" s="117"/>
      <c r="D18" s="117"/>
      <c r="E18" s="117"/>
      <c r="F18" s="117"/>
      <c r="G18" s="117"/>
      <c r="H18" s="117"/>
      <c r="I18" s="117"/>
      <c r="J18" s="116"/>
    </row>
    <row r="19" spans="1:10" ht="24.75" customHeight="1">
      <c r="A19" s="116"/>
      <c r="C19" s="117"/>
      <c r="D19" s="117"/>
      <c r="E19" s="117"/>
      <c r="F19" s="117"/>
      <c r="G19" s="117"/>
      <c r="H19" s="117"/>
      <c r="I19" s="117"/>
      <c r="J19" s="116"/>
    </row>
    <row r="20" spans="1:8" ht="24.75" customHeight="1">
      <c r="A20" s="90" t="s">
        <v>922</v>
      </c>
      <c r="B20" s="70"/>
      <c r="C20" s="70"/>
      <c r="D20" s="70"/>
      <c r="E20" s="70"/>
      <c r="F20" s="71"/>
      <c r="G20" s="70"/>
      <c r="H20" s="157"/>
    </row>
    <row r="21" spans="1:10" ht="24.75" customHeight="1">
      <c r="A21" s="90"/>
      <c r="B21" s="70"/>
      <c r="C21" s="70"/>
      <c r="D21" s="70"/>
      <c r="E21" s="70"/>
      <c r="F21" s="71"/>
      <c r="G21" s="70"/>
      <c r="H21" s="157"/>
      <c r="J21" s="147" t="s">
        <v>399</v>
      </c>
    </row>
    <row r="22" spans="2:10" s="131" customFormat="1" ht="24.75" customHeight="1">
      <c r="B22" s="88"/>
      <c r="C22" s="94"/>
      <c r="D22" s="94"/>
      <c r="E22" s="95"/>
      <c r="F22" s="95"/>
      <c r="G22" s="679" t="s">
        <v>653</v>
      </c>
      <c r="H22" s="679"/>
      <c r="I22" s="679"/>
      <c r="J22" s="679"/>
    </row>
    <row r="23" spans="2:10" s="131" customFormat="1" ht="24.75" customHeight="1">
      <c r="B23" s="88"/>
      <c r="C23" s="94"/>
      <c r="D23" s="94"/>
      <c r="E23" s="95"/>
      <c r="F23" s="95"/>
      <c r="G23" s="70"/>
      <c r="H23" s="678" t="s">
        <v>184</v>
      </c>
      <c r="I23" s="678"/>
      <c r="J23" s="678"/>
    </row>
    <row r="24" spans="1:10" ht="24.75" customHeight="1">
      <c r="A24" s="70"/>
      <c r="B24" s="70"/>
      <c r="C24" s="70"/>
      <c r="D24" s="70"/>
      <c r="E24" s="70"/>
      <c r="F24" s="71"/>
      <c r="G24" s="70"/>
      <c r="H24" s="230" t="s">
        <v>70</v>
      </c>
      <c r="I24" s="185"/>
      <c r="J24" s="230" t="s">
        <v>686</v>
      </c>
    </row>
    <row r="25" spans="2:10" ht="24.75" customHeight="1">
      <c r="B25" s="70" t="s">
        <v>198</v>
      </c>
      <c r="C25" s="70"/>
      <c r="D25" s="70"/>
      <c r="E25" s="70"/>
      <c r="F25" s="71"/>
      <c r="G25" s="70"/>
      <c r="H25" s="367">
        <v>1464948.69</v>
      </c>
      <c r="I25" s="368"/>
      <c r="J25" s="367">
        <v>2665599.91</v>
      </c>
    </row>
    <row r="26" spans="2:10" ht="24.75" customHeight="1">
      <c r="B26" s="70" t="s">
        <v>199</v>
      </c>
      <c r="C26" s="70"/>
      <c r="D26" s="70"/>
      <c r="E26" s="70"/>
      <c r="F26" s="71"/>
      <c r="G26" s="70"/>
      <c r="H26" s="369">
        <v>660000000</v>
      </c>
      <c r="I26" s="370"/>
      <c r="J26" s="369">
        <v>690000000</v>
      </c>
    </row>
    <row r="27" spans="1:10" ht="24.75" customHeight="1" thickBot="1">
      <c r="A27" s="70"/>
      <c r="C27" s="93" t="s">
        <v>395</v>
      </c>
      <c r="D27" s="70"/>
      <c r="E27" s="70"/>
      <c r="F27" s="71"/>
      <c r="G27" s="70"/>
      <c r="H27" s="371">
        <f>SUM(H25:H26)</f>
        <v>661464948.69</v>
      </c>
      <c r="I27" s="370"/>
      <c r="J27" s="371">
        <f>SUM(J25:J26)</f>
        <v>692665599.91</v>
      </c>
    </row>
    <row r="28" spans="1:6" s="70" customFormat="1" ht="24.75" customHeight="1" thickTop="1">
      <c r="A28" s="93" t="s">
        <v>923</v>
      </c>
      <c r="F28" s="71"/>
    </row>
    <row r="29" spans="1:10" s="70" customFormat="1" ht="24.75" customHeight="1">
      <c r="A29" s="383" t="s">
        <v>80</v>
      </c>
      <c r="B29" s="383"/>
      <c r="C29" s="383"/>
      <c r="D29" s="383"/>
      <c r="E29" s="383"/>
      <c r="F29" s="384"/>
      <c r="G29" s="383"/>
      <c r="H29" s="384"/>
      <c r="I29" s="384"/>
      <c r="J29" s="383"/>
    </row>
    <row r="30" spans="1:10" s="70" customFormat="1" ht="24.75" customHeight="1">
      <c r="A30" s="383" t="s">
        <v>857</v>
      </c>
      <c r="B30" s="383"/>
      <c r="C30" s="383"/>
      <c r="D30" s="383"/>
      <c r="E30" s="383"/>
      <c r="F30" s="384"/>
      <c r="G30" s="383"/>
      <c r="H30" s="384"/>
      <c r="I30" s="385"/>
      <c r="J30" s="383"/>
    </row>
    <row r="31" spans="1:6" s="70" customFormat="1" ht="24.75" customHeight="1">
      <c r="A31" s="70" t="s">
        <v>924</v>
      </c>
      <c r="F31" s="71"/>
    </row>
    <row r="32" spans="1:9" s="70" customFormat="1" ht="24.75" customHeight="1">
      <c r="A32" s="70" t="s">
        <v>81</v>
      </c>
      <c r="F32" s="71"/>
      <c r="H32" s="71"/>
      <c r="I32" s="71"/>
    </row>
    <row r="33" spans="1:9" s="70" customFormat="1" ht="24.75" customHeight="1">
      <c r="A33" s="70" t="s">
        <v>858</v>
      </c>
      <c r="F33" s="71"/>
      <c r="H33" s="71"/>
      <c r="I33" s="71"/>
    </row>
    <row r="34" spans="1:9" s="70" customFormat="1" ht="24.75" customHeight="1">
      <c r="A34" s="70" t="s">
        <v>107</v>
      </c>
      <c r="F34" s="71"/>
      <c r="H34" s="71"/>
      <c r="I34" s="71"/>
    </row>
    <row r="35" spans="1:10" ht="24.75" customHeight="1">
      <c r="A35" s="116" t="s">
        <v>657</v>
      </c>
      <c r="C35" s="117"/>
      <c r="D35" s="117"/>
      <c r="E35" s="117"/>
      <c r="F35" s="117"/>
      <c r="G35" s="117"/>
      <c r="H35" s="117"/>
      <c r="I35" s="117"/>
      <c r="J35" s="116"/>
    </row>
    <row r="36" spans="1:10" ht="24.75" customHeight="1">
      <c r="A36" s="116"/>
      <c r="C36" s="117"/>
      <c r="D36" s="117"/>
      <c r="E36" s="117"/>
      <c r="F36" s="117"/>
      <c r="G36" s="117"/>
      <c r="H36" s="117"/>
      <c r="I36" s="117"/>
      <c r="J36" s="116"/>
    </row>
    <row r="37" spans="1:10" ht="24.75" customHeight="1">
      <c r="A37" s="89" t="s">
        <v>167</v>
      </c>
      <c r="B37" s="207"/>
      <c r="C37" s="113"/>
      <c r="D37" s="113"/>
      <c r="E37" s="113"/>
      <c r="F37" s="113"/>
      <c r="G37" s="113"/>
      <c r="H37" s="113"/>
      <c r="I37" s="113"/>
      <c r="J37" s="208"/>
    </row>
    <row r="38" spans="1:10" ht="23.25">
      <c r="A38" s="89"/>
      <c r="B38" s="207"/>
      <c r="C38" s="113"/>
      <c r="D38" s="113"/>
      <c r="E38" s="113"/>
      <c r="F38" s="113"/>
      <c r="G38" s="113"/>
      <c r="H38" s="113"/>
      <c r="I38" s="113"/>
      <c r="J38" s="208"/>
    </row>
    <row r="39" spans="1:10" ht="21" customHeight="1">
      <c r="A39" s="113" t="s">
        <v>835</v>
      </c>
      <c r="B39" s="113"/>
      <c r="C39" s="113"/>
      <c r="D39" s="113"/>
      <c r="E39" s="113"/>
      <c r="F39" s="113"/>
      <c r="G39" s="113"/>
      <c r="H39" s="113"/>
      <c r="I39" s="113"/>
      <c r="J39" s="113"/>
    </row>
    <row r="40" spans="6:9" s="70" customFormat="1" ht="7.5" customHeight="1">
      <c r="F40" s="71"/>
      <c r="H40" s="71"/>
      <c r="I40" s="71"/>
    </row>
    <row r="41" spans="1:6" s="70" customFormat="1" ht="29.25" customHeight="1">
      <c r="A41" s="129" t="s">
        <v>925</v>
      </c>
      <c r="B41" s="130"/>
      <c r="C41" s="130"/>
      <c r="D41" s="130"/>
      <c r="E41" s="130"/>
      <c r="F41" s="151"/>
    </row>
    <row r="42" spans="1:10" s="70" customFormat="1" ht="29.25" customHeight="1">
      <c r="A42" s="88" t="s">
        <v>161</v>
      </c>
      <c r="B42" s="130"/>
      <c r="C42" s="130"/>
      <c r="D42" s="130"/>
      <c r="E42" s="130"/>
      <c r="F42" s="151"/>
      <c r="H42" s="157"/>
      <c r="I42" s="91"/>
      <c r="J42" s="147"/>
    </row>
    <row r="43" spans="1:10" ht="29.25" customHeight="1">
      <c r="A43" s="90"/>
      <c r="B43" s="70"/>
      <c r="C43" s="70"/>
      <c r="D43" s="70"/>
      <c r="E43" s="70"/>
      <c r="F43" s="71"/>
      <c r="G43" s="70"/>
      <c r="H43" s="157"/>
      <c r="J43" s="147" t="s">
        <v>399</v>
      </c>
    </row>
    <row r="44" spans="2:10" s="131" customFormat="1" ht="29.25" customHeight="1">
      <c r="B44" s="88"/>
      <c r="C44" s="94"/>
      <c r="D44" s="94"/>
      <c r="E44" s="95"/>
      <c r="F44" s="95"/>
      <c r="G44" s="679" t="s">
        <v>653</v>
      </c>
      <c r="H44" s="679"/>
      <c r="I44" s="679"/>
      <c r="J44" s="679"/>
    </row>
    <row r="45" spans="2:10" s="131" customFormat="1" ht="29.25" customHeight="1">
      <c r="B45" s="88"/>
      <c r="C45" s="94"/>
      <c r="D45" s="94"/>
      <c r="E45" s="95"/>
      <c r="F45" s="95"/>
      <c r="G45" s="70"/>
      <c r="H45" s="678" t="s">
        <v>184</v>
      </c>
      <c r="I45" s="678"/>
      <c r="J45" s="678"/>
    </row>
    <row r="46" spans="1:10" s="70" customFormat="1" ht="29.25" customHeight="1">
      <c r="A46" s="93"/>
      <c r="B46" s="130"/>
      <c r="C46" s="130"/>
      <c r="D46" s="130"/>
      <c r="E46" s="130"/>
      <c r="F46" s="151"/>
      <c r="H46" s="230" t="s">
        <v>70</v>
      </c>
      <c r="I46" s="185"/>
      <c r="J46" s="230" t="s">
        <v>686</v>
      </c>
    </row>
    <row r="47" spans="2:10" s="70" customFormat="1" ht="29.25" customHeight="1">
      <c r="B47" s="93" t="s">
        <v>162</v>
      </c>
      <c r="C47" s="88"/>
      <c r="D47" s="94"/>
      <c r="E47" s="94"/>
      <c r="F47" s="152"/>
      <c r="H47" s="274">
        <v>120000000</v>
      </c>
      <c r="I47" s="273"/>
      <c r="J47" s="274">
        <v>180000000</v>
      </c>
    </row>
    <row r="48" spans="2:10" s="70" customFormat="1" ht="29.25" customHeight="1">
      <c r="B48" s="88" t="s">
        <v>200</v>
      </c>
      <c r="C48" s="88"/>
      <c r="D48" s="94"/>
      <c r="E48" s="94"/>
      <c r="F48" s="152"/>
      <c r="H48" s="275">
        <v>-120000000</v>
      </c>
      <c r="I48" s="276"/>
      <c r="J48" s="275">
        <v>-120000000</v>
      </c>
    </row>
    <row r="49" spans="2:10" s="70" customFormat="1" ht="29.25" customHeight="1" thickBot="1">
      <c r="B49" s="93" t="s">
        <v>252</v>
      </c>
      <c r="C49" s="93"/>
      <c r="D49" s="94"/>
      <c r="E49" s="94"/>
      <c r="F49" s="152"/>
      <c r="H49" s="277">
        <f>SUM(H47:H48)</f>
        <v>0</v>
      </c>
      <c r="I49" s="273"/>
      <c r="J49" s="277">
        <f>SUM(J47:J48)</f>
        <v>60000000</v>
      </c>
    </row>
    <row r="50" spans="2:10" s="70" customFormat="1" ht="12" customHeight="1" thickTop="1">
      <c r="B50" s="93"/>
      <c r="C50" s="93"/>
      <c r="D50" s="94"/>
      <c r="E50" s="94"/>
      <c r="F50" s="152"/>
      <c r="H50" s="434"/>
      <c r="I50" s="273"/>
      <c r="J50" s="434"/>
    </row>
    <row r="51" spans="1:9" s="88" customFormat="1" ht="29.25" customHeight="1">
      <c r="A51" s="88" t="s">
        <v>859</v>
      </c>
      <c r="B51" s="96"/>
      <c r="C51" s="96"/>
      <c r="D51" s="96"/>
      <c r="E51" s="96"/>
      <c r="F51" s="153"/>
      <c r="G51" s="96"/>
      <c r="H51" s="96"/>
      <c r="I51" s="96"/>
    </row>
    <row r="52" spans="1:9" s="88" customFormat="1" ht="29.25" customHeight="1">
      <c r="A52" s="88" t="s">
        <v>860</v>
      </c>
      <c r="B52" s="96"/>
      <c r="C52" s="96"/>
      <c r="D52" s="96"/>
      <c r="E52" s="96"/>
      <c r="F52" s="153"/>
      <c r="G52" s="96"/>
      <c r="H52" s="96"/>
      <c r="I52" s="96"/>
    </row>
    <row r="53" spans="1:9" s="88" customFormat="1" ht="29.25" customHeight="1">
      <c r="A53" s="88" t="s">
        <v>240</v>
      </c>
      <c r="B53" s="89"/>
      <c r="C53" s="89"/>
      <c r="D53" s="89"/>
      <c r="E53" s="89"/>
      <c r="F53" s="71"/>
      <c r="G53" s="89"/>
      <c r="H53" s="89"/>
      <c r="I53" s="89"/>
    </row>
    <row r="54" spans="1:10" s="88" customFormat="1" ht="8.25" customHeight="1">
      <c r="A54" s="70"/>
      <c r="B54" s="159"/>
      <c r="C54" s="159"/>
      <c r="D54" s="159"/>
      <c r="E54" s="159"/>
      <c r="F54" s="71"/>
      <c r="H54" s="237"/>
      <c r="J54" s="237"/>
    </row>
    <row r="55" spans="1:8" s="1" customFormat="1" ht="29.25" customHeight="1">
      <c r="A55" s="73" t="s">
        <v>58</v>
      </c>
      <c r="B55" s="72"/>
      <c r="C55" s="72"/>
      <c r="D55" s="72"/>
      <c r="E55" s="72"/>
      <c r="F55" s="72"/>
      <c r="G55" s="72"/>
      <c r="H55" s="72"/>
    </row>
    <row r="56" spans="2:12" s="1" customFormat="1" ht="29.25" customHeight="1">
      <c r="B56" s="210" t="s">
        <v>900</v>
      </c>
      <c r="C56" s="146"/>
      <c r="D56" s="146"/>
      <c r="E56" s="146"/>
      <c r="F56" s="432"/>
      <c r="G56" s="146"/>
      <c r="H56" s="146"/>
      <c r="I56" s="146"/>
      <c r="J56" s="432"/>
      <c r="K56" s="146"/>
      <c r="L56" s="146"/>
    </row>
    <row r="57" spans="1:12" s="1" customFormat="1" ht="29.25" customHeight="1">
      <c r="A57" s="146" t="s">
        <v>901</v>
      </c>
      <c r="B57" s="146"/>
      <c r="C57" s="146"/>
      <c r="D57" s="146"/>
      <c r="E57" s="146"/>
      <c r="F57" s="432"/>
      <c r="G57" s="146"/>
      <c r="H57" s="146"/>
      <c r="I57" s="146"/>
      <c r="J57" s="432"/>
      <c r="K57" s="146"/>
      <c r="L57" s="146"/>
    </row>
    <row r="58" spans="2:12" s="1" customFormat="1" ht="29.25" customHeight="1">
      <c r="B58" s="210" t="s">
        <v>902</v>
      </c>
      <c r="C58" s="146"/>
      <c r="D58" s="146"/>
      <c r="E58" s="146"/>
      <c r="F58" s="432"/>
      <c r="G58" s="146"/>
      <c r="H58" s="146"/>
      <c r="I58" s="146"/>
      <c r="J58" s="432"/>
      <c r="K58" s="146"/>
      <c r="L58" s="146"/>
    </row>
    <row r="59" spans="1:12" s="1" customFormat="1" ht="29.25" customHeight="1">
      <c r="A59" s="146" t="s">
        <v>903</v>
      </c>
      <c r="B59" s="146"/>
      <c r="C59" s="146"/>
      <c r="D59" s="146"/>
      <c r="E59" s="146"/>
      <c r="F59" s="432"/>
      <c r="G59" s="146"/>
      <c r="H59" s="146"/>
      <c r="I59" s="146"/>
      <c r="J59" s="432"/>
      <c r="K59" s="146"/>
      <c r="L59" s="146"/>
    </row>
    <row r="60" spans="2:12" s="1" customFormat="1" ht="27.75" customHeight="1">
      <c r="B60" s="210" t="s">
        <v>898</v>
      </c>
      <c r="C60" s="146"/>
      <c r="D60" s="146"/>
      <c r="E60" s="146"/>
      <c r="F60" s="432"/>
      <c r="G60" s="146"/>
      <c r="H60" s="146"/>
      <c r="I60" s="146"/>
      <c r="J60" s="432"/>
      <c r="K60" s="146"/>
      <c r="L60" s="146"/>
    </row>
    <row r="61" spans="2:9" s="1" customFormat="1" ht="27.75" customHeight="1">
      <c r="B61" s="428"/>
      <c r="C61" s="428"/>
      <c r="H61" s="147" t="s">
        <v>399</v>
      </c>
      <c r="I61" s="157"/>
    </row>
    <row r="62" spans="2:14" s="1" customFormat="1" ht="27.75" customHeight="1">
      <c r="B62" s="428"/>
      <c r="C62" s="428"/>
      <c r="H62" s="437" t="s">
        <v>815</v>
      </c>
      <c r="I62" s="269"/>
      <c r="K62" s="269"/>
      <c r="L62" s="87"/>
      <c r="M62" s="87"/>
      <c r="N62" s="87"/>
    </row>
    <row r="63" spans="3:14" s="1" customFormat="1" ht="27.75" customHeight="1">
      <c r="C63" s="428"/>
      <c r="H63" s="437" t="s">
        <v>816</v>
      </c>
      <c r="I63" s="269"/>
      <c r="K63" s="269"/>
      <c r="L63" s="87"/>
      <c r="M63" s="87"/>
      <c r="N63" s="87"/>
    </row>
    <row r="64" spans="3:14" s="1" customFormat="1" ht="27.75" customHeight="1">
      <c r="C64" s="428"/>
      <c r="G64" s="438"/>
      <c r="H64" s="426" t="s">
        <v>184</v>
      </c>
      <c r="I64" s="267"/>
      <c r="K64" s="269"/>
      <c r="L64" s="87"/>
      <c r="M64" s="87"/>
      <c r="N64" s="87"/>
    </row>
    <row r="65" ht="12" customHeight="1"/>
    <row r="66" spans="2:9" s="1" customFormat="1" ht="27.75" customHeight="1">
      <c r="B66" s="428" t="s">
        <v>53</v>
      </c>
      <c r="C66" s="428"/>
      <c r="H66" s="428">
        <v>7310152.14</v>
      </c>
      <c r="I66" s="428"/>
    </row>
    <row r="67" spans="2:9" s="1" customFormat="1" ht="27.75" customHeight="1">
      <c r="B67" s="428" t="s">
        <v>57</v>
      </c>
      <c r="C67" s="428"/>
      <c r="H67" s="528">
        <v>66482393.86</v>
      </c>
      <c r="I67" s="428"/>
    </row>
    <row r="68" spans="2:9" s="1" customFormat="1" ht="27.75" customHeight="1">
      <c r="B68" s="428" t="s">
        <v>894</v>
      </c>
      <c r="C68" s="428"/>
      <c r="H68" s="473">
        <f>SUM(H66:H67)</f>
        <v>73792546</v>
      </c>
      <c r="I68" s="428"/>
    </row>
    <row r="69" spans="2:9" s="1" customFormat="1" ht="27.75" customHeight="1">
      <c r="B69" s="428" t="s">
        <v>895</v>
      </c>
      <c r="C69" s="428"/>
      <c r="H69" s="474">
        <v>4489909</v>
      </c>
      <c r="I69" s="428"/>
    </row>
    <row r="70" spans="2:9" s="1" customFormat="1" ht="27.75" customHeight="1">
      <c r="B70" s="428" t="s">
        <v>54</v>
      </c>
      <c r="C70" s="428"/>
      <c r="H70" s="529">
        <v>-2765420</v>
      </c>
      <c r="I70" s="428"/>
    </row>
    <row r="71" spans="2:9" s="1" customFormat="1" ht="27.75" customHeight="1" thickBot="1">
      <c r="B71" s="429" t="s">
        <v>108</v>
      </c>
      <c r="H71" s="430">
        <f>SUM(H68:H70)</f>
        <v>75517035</v>
      </c>
      <c r="I71" s="428"/>
    </row>
    <row r="72" spans="2:9" s="1" customFormat="1" ht="27.75" customHeight="1" thickTop="1">
      <c r="B72" s="429"/>
      <c r="H72" s="435"/>
      <c r="I72" s="428"/>
    </row>
    <row r="73" spans="1:10" s="88" customFormat="1" ht="30.75" customHeight="1">
      <c r="A73" s="70"/>
      <c r="B73" s="70"/>
      <c r="C73" s="70" t="s">
        <v>167</v>
      </c>
      <c r="D73" s="70"/>
      <c r="E73" s="70"/>
      <c r="F73" s="71"/>
      <c r="H73" s="96"/>
      <c r="J73" s="96"/>
    </row>
    <row r="74" spans="1:10" s="88" customFormat="1" ht="30.75" customHeight="1">
      <c r="A74" s="70"/>
      <c r="B74" s="70"/>
      <c r="C74" s="70"/>
      <c r="D74" s="70"/>
      <c r="E74" s="70"/>
      <c r="F74" s="71"/>
      <c r="H74" s="96"/>
      <c r="J74" s="96"/>
    </row>
    <row r="75" spans="1:10" ht="27.75" customHeight="1">
      <c r="A75" s="113" t="s">
        <v>836</v>
      </c>
      <c r="B75" s="113"/>
      <c r="C75" s="113"/>
      <c r="D75" s="113"/>
      <c r="E75" s="113"/>
      <c r="F75" s="113"/>
      <c r="G75" s="113"/>
      <c r="H75" s="113"/>
      <c r="I75" s="113"/>
      <c r="J75" s="113"/>
    </row>
    <row r="76" spans="1:10" ht="27.75" customHeight="1">
      <c r="A76" s="113"/>
      <c r="B76" s="113"/>
      <c r="C76" s="113"/>
      <c r="D76" s="113"/>
      <c r="E76" s="113"/>
      <c r="F76" s="113"/>
      <c r="G76" s="113"/>
      <c r="H76" s="113"/>
      <c r="I76" s="113"/>
      <c r="J76" s="113"/>
    </row>
    <row r="77" spans="1:10" ht="27.75" customHeight="1">
      <c r="A77" s="73" t="s">
        <v>59</v>
      </c>
      <c r="B77" s="113"/>
      <c r="C77" s="113"/>
      <c r="D77" s="113"/>
      <c r="E77" s="113"/>
      <c r="F77" s="113"/>
      <c r="G77" s="113"/>
      <c r="H77" s="113"/>
      <c r="I77" s="113"/>
      <c r="J77" s="113"/>
    </row>
    <row r="78" spans="1:11" s="1" customFormat="1" ht="27.75" customHeight="1">
      <c r="A78" s="427" t="s">
        <v>896</v>
      </c>
      <c r="B78" s="428"/>
      <c r="C78" s="428"/>
      <c r="G78" s="428"/>
      <c r="H78" s="428"/>
      <c r="I78" s="433"/>
      <c r="K78" s="428"/>
    </row>
    <row r="79" spans="1:11" s="1" customFormat="1" ht="27.75" customHeight="1">
      <c r="A79" s="427"/>
      <c r="B79" s="428"/>
      <c r="C79" s="428"/>
      <c r="G79" s="428"/>
      <c r="H79" s="437" t="s">
        <v>815</v>
      </c>
      <c r="I79" s="433"/>
      <c r="K79" s="428"/>
    </row>
    <row r="80" spans="1:9" s="1" customFormat="1" ht="27.75" customHeight="1">
      <c r="A80" s="428"/>
      <c r="B80" s="428"/>
      <c r="C80" s="428"/>
      <c r="G80" s="428"/>
      <c r="H80" s="437" t="s">
        <v>816</v>
      </c>
      <c r="I80" s="391"/>
    </row>
    <row r="81" spans="1:9" s="1" customFormat="1" ht="27.75" customHeight="1">
      <c r="A81" s="428"/>
      <c r="B81" s="428"/>
      <c r="C81" s="428"/>
      <c r="G81" s="439"/>
      <c r="H81" s="426" t="s">
        <v>184</v>
      </c>
      <c r="I81" s="440"/>
    </row>
    <row r="82" spans="1:9" s="1" customFormat="1" ht="27.75" customHeight="1">
      <c r="A82" s="428"/>
      <c r="B82" s="429" t="s">
        <v>109</v>
      </c>
      <c r="C82" s="428"/>
      <c r="G82" s="428"/>
      <c r="H82" s="431" t="s">
        <v>487</v>
      </c>
      <c r="I82" s="428"/>
    </row>
    <row r="83" spans="1:9" s="1" customFormat="1" ht="27.75" customHeight="1">
      <c r="A83" s="428"/>
      <c r="B83" s="428" t="s">
        <v>897</v>
      </c>
      <c r="C83" s="428"/>
      <c r="G83" s="428"/>
      <c r="H83" s="431">
        <v>4</v>
      </c>
      <c r="I83" s="428"/>
    </row>
    <row r="84" spans="1:9" s="1" customFormat="1" ht="27.75" customHeight="1">
      <c r="A84" s="428"/>
      <c r="B84" s="428" t="s">
        <v>899</v>
      </c>
      <c r="C84" s="428"/>
      <c r="G84" s="428"/>
      <c r="H84" s="431">
        <v>6</v>
      </c>
      <c r="I84" s="428"/>
    </row>
    <row r="85" spans="1:9" s="1" customFormat="1" ht="27.75" customHeight="1">
      <c r="A85" s="428"/>
      <c r="B85" s="428" t="s">
        <v>904</v>
      </c>
      <c r="C85" s="428"/>
      <c r="G85" s="428"/>
      <c r="H85" s="431" t="s">
        <v>940</v>
      </c>
      <c r="I85" s="428"/>
    </row>
    <row r="86" spans="1:9" s="1" customFormat="1" ht="27.75" customHeight="1">
      <c r="A86" s="428"/>
      <c r="B86" s="428" t="s">
        <v>941</v>
      </c>
      <c r="C86" s="428"/>
      <c r="G86" s="428"/>
      <c r="H86" s="431" t="s">
        <v>11</v>
      </c>
      <c r="I86" s="428"/>
    </row>
    <row r="87" spans="1:8" s="88" customFormat="1" ht="27.75" customHeight="1">
      <c r="A87" s="70"/>
      <c r="B87" s="159" t="s">
        <v>942</v>
      </c>
      <c r="C87" s="159"/>
      <c r="D87" s="159"/>
      <c r="E87" s="159"/>
      <c r="F87" s="71"/>
      <c r="H87" s="237"/>
    </row>
    <row r="88" spans="1:10" s="88" customFormat="1" ht="27.75" customHeight="1">
      <c r="A88" s="70"/>
      <c r="B88" s="159" t="s">
        <v>12</v>
      </c>
      <c r="C88" s="159"/>
      <c r="D88" s="159"/>
      <c r="E88" s="159"/>
      <c r="F88" s="71"/>
      <c r="H88" s="237"/>
      <c r="J88" s="237"/>
    </row>
    <row r="89" spans="1:10" s="88" customFormat="1" ht="16.5" customHeight="1">
      <c r="A89" s="70"/>
      <c r="B89" s="159"/>
      <c r="C89" s="159"/>
      <c r="D89" s="159"/>
      <c r="E89" s="159"/>
      <c r="F89" s="71"/>
      <c r="H89" s="237"/>
      <c r="J89" s="237"/>
    </row>
    <row r="90" spans="1:11" s="585" customFormat="1" ht="24" customHeight="1">
      <c r="A90" s="108" t="s">
        <v>123</v>
      </c>
      <c r="B90" s="583"/>
      <c r="C90" s="583"/>
      <c r="D90" s="583"/>
      <c r="E90" s="583"/>
      <c r="F90" s="71"/>
      <c r="G90" s="88"/>
      <c r="H90" s="584"/>
      <c r="I90" s="88"/>
      <c r="J90" s="584"/>
      <c r="K90" s="88"/>
    </row>
    <row r="91" spans="1:10" ht="24" customHeight="1">
      <c r="A91" s="93" t="s">
        <v>1033</v>
      </c>
      <c r="B91" s="93"/>
      <c r="C91" s="93"/>
      <c r="D91" s="93"/>
      <c r="E91" s="93"/>
      <c r="F91" s="93"/>
      <c r="G91" s="93"/>
      <c r="H91" s="93"/>
      <c r="I91" s="93"/>
      <c r="J91" s="93"/>
    </row>
    <row r="92" spans="1:10" ht="24" customHeight="1">
      <c r="A92" s="93" t="s">
        <v>1034</v>
      </c>
      <c r="B92" s="93"/>
      <c r="C92" s="93"/>
      <c r="D92" s="93"/>
      <c r="E92" s="93"/>
      <c r="F92" s="93"/>
      <c r="G92" s="93"/>
      <c r="H92" s="93"/>
      <c r="I92" s="93"/>
      <c r="J92" s="93"/>
    </row>
    <row r="93" spans="1:10" s="383" customFormat="1" ht="24" customHeight="1">
      <c r="A93" s="93" t="s">
        <v>124</v>
      </c>
      <c r="B93" s="93"/>
      <c r="C93" s="93"/>
      <c r="D93" s="93"/>
      <c r="E93" s="93"/>
      <c r="F93" s="93"/>
      <c r="G93" s="93"/>
      <c r="H93" s="93"/>
      <c r="I93" s="93"/>
      <c r="J93" s="93"/>
    </row>
    <row r="94" spans="1:10" ht="24" customHeight="1">
      <c r="A94" s="93" t="s">
        <v>125</v>
      </c>
      <c r="B94" s="93"/>
      <c r="C94" s="93"/>
      <c r="D94" s="93"/>
      <c r="E94" s="93"/>
      <c r="F94" s="93"/>
      <c r="G94" s="93"/>
      <c r="H94" s="93"/>
      <c r="I94" s="93"/>
      <c r="J94" s="93"/>
    </row>
    <row r="95" spans="1:10" ht="24" customHeight="1">
      <c r="A95" s="93" t="s">
        <v>1035</v>
      </c>
      <c r="B95" s="93"/>
      <c r="C95" s="93"/>
      <c r="D95" s="93"/>
      <c r="E95" s="93"/>
      <c r="F95" s="93"/>
      <c r="G95" s="93"/>
      <c r="H95" s="93"/>
      <c r="I95" s="93"/>
      <c r="J95" s="93"/>
    </row>
    <row r="96" spans="1:10" s="383" customFormat="1" ht="24" customHeight="1">
      <c r="A96" s="93" t="s">
        <v>126</v>
      </c>
      <c r="B96" s="93"/>
      <c r="C96" s="93"/>
      <c r="D96" s="93"/>
      <c r="E96" s="93"/>
      <c r="F96" s="93"/>
      <c r="G96" s="93"/>
      <c r="H96" s="93"/>
      <c r="I96" s="93"/>
      <c r="J96" s="93"/>
    </row>
    <row r="97" spans="1:10" s="383" customFormat="1" ht="12" customHeight="1">
      <c r="A97" s="93"/>
      <c r="B97" s="93"/>
      <c r="C97" s="93"/>
      <c r="D97" s="93"/>
      <c r="E97" s="93"/>
      <c r="F97" s="93"/>
      <c r="G97" s="93"/>
      <c r="H97" s="93"/>
      <c r="I97" s="93"/>
      <c r="J97" s="93"/>
    </row>
    <row r="98" spans="1:8" s="1" customFormat="1" ht="29.25" customHeight="1">
      <c r="A98" s="108" t="s">
        <v>127</v>
      </c>
      <c r="B98" s="72"/>
      <c r="C98" s="72"/>
      <c r="D98" s="72"/>
      <c r="E98" s="72"/>
      <c r="F98" s="72"/>
      <c r="G98" s="72"/>
      <c r="H98" s="72"/>
    </row>
    <row r="99" spans="1:8" s="1" customFormat="1" ht="29.25" customHeight="1">
      <c r="A99" s="72"/>
      <c r="B99" s="138" t="s">
        <v>752</v>
      </c>
      <c r="C99" s="72"/>
      <c r="D99" s="72"/>
      <c r="E99" s="72"/>
      <c r="F99" s="72"/>
      <c r="G99" s="72"/>
      <c r="H99" s="72"/>
    </row>
    <row r="100" spans="1:8" s="1" customFormat="1" ht="29.25" customHeight="1">
      <c r="A100" s="138" t="s">
        <v>753</v>
      </c>
      <c r="B100" s="72"/>
      <c r="C100" s="72"/>
      <c r="D100" s="72"/>
      <c r="E100" s="72"/>
      <c r="F100" s="72"/>
      <c r="G100" s="72"/>
      <c r="H100" s="72"/>
    </row>
    <row r="101" spans="1:8" s="1" customFormat="1" ht="29.25" customHeight="1">
      <c r="A101" s="138" t="s">
        <v>754</v>
      </c>
      <c r="B101" s="72"/>
      <c r="C101" s="72"/>
      <c r="D101" s="72"/>
      <c r="E101" s="72"/>
      <c r="F101" s="72"/>
      <c r="G101" s="72"/>
      <c r="H101" s="72"/>
    </row>
    <row r="102" s="1" customFormat="1" ht="29.25" customHeight="1">
      <c r="A102" s="1" t="s">
        <v>110</v>
      </c>
    </row>
    <row r="103" s="1" customFormat="1" ht="29.25" customHeight="1">
      <c r="A103" s="1" t="s">
        <v>111</v>
      </c>
    </row>
    <row r="104" s="1" customFormat="1" ht="15.75" customHeight="1"/>
    <row r="105" spans="1:10" s="355" customFormat="1" ht="27.75" customHeight="1">
      <c r="A105" s="108" t="s">
        <v>128</v>
      </c>
      <c r="B105" s="71"/>
      <c r="C105" s="71"/>
      <c r="D105" s="71"/>
      <c r="E105" s="71"/>
      <c r="F105" s="71"/>
      <c r="G105" s="71"/>
      <c r="H105" s="71"/>
      <c r="I105" s="71"/>
      <c r="J105" s="71"/>
    </row>
    <row r="106" spans="1:10" s="355" customFormat="1" ht="27.75" customHeight="1">
      <c r="A106" s="93" t="s">
        <v>82</v>
      </c>
      <c r="B106" s="93"/>
      <c r="C106" s="93"/>
      <c r="D106" s="93"/>
      <c r="E106" s="93"/>
      <c r="F106" s="93"/>
      <c r="G106" s="93"/>
      <c r="H106" s="93"/>
      <c r="I106" s="93"/>
      <c r="J106" s="93"/>
    </row>
    <row r="107" spans="1:10" s="355" customFormat="1" ht="27.75" customHeight="1">
      <c r="A107" s="93" t="s">
        <v>748</v>
      </c>
      <c r="B107" s="93"/>
      <c r="C107" s="93"/>
      <c r="D107" s="93"/>
      <c r="E107" s="93"/>
      <c r="F107" s="93"/>
      <c r="G107" s="93"/>
      <c r="H107" s="93"/>
      <c r="I107" s="93"/>
      <c r="J107" s="93"/>
    </row>
    <row r="108" spans="1:10" s="88" customFormat="1" ht="27.75" customHeight="1">
      <c r="A108" s="93" t="s">
        <v>749</v>
      </c>
      <c r="B108" s="93"/>
      <c r="C108" s="93"/>
      <c r="D108" s="93"/>
      <c r="E108" s="93"/>
      <c r="F108" s="93"/>
      <c r="G108" s="93"/>
      <c r="H108" s="93"/>
      <c r="I108" s="93"/>
      <c r="J108" s="93"/>
    </row>
    <row r="109" spans="1:10" s="88" customFormat="1" ht="27.75" customHeight="1">
      <c r="A109" s="93"/>
      <c r="B109" s="93"/>
      <c r="C109" s="93"/>
      <c r="D109" s="93"/>
      <c r="E109" s="93"/>
      <c r="F109" s="93"/>
      <c r="G109" s="93"/>
      <c r="H109" s="93"/>
      <c r="I109" s="93"/>
      <c r="J109" s="93"/>
    </row>
    <row r="110" spans="1:10" s="88" customFormat="1" ht="30.75" customHeight="1">
      <c r="A110" s="70"/>
      <c r="B110" s="70"/>
      <c r="C110" s="70" t="s">
        <v>167</v>
      </c>
      <c r="D110" s="70"/>
      <c r="E110" s="70"/>
      <c r="F110" s="71"/>
      <c r="H110" s="96"/>
      <c r="J110" s="96"/>
    </row>
    <row r="111" spans="1:10" s="88" customFormat="1" ht="26.25" customHeight="1">
      <c r="A111" s="113" t="s">
        <v>33</v>
      </c>
      <c r="B111" s="113"/>
      <c r="C111" s="113"/>
      <c r="D111" s="113"/>
      <c r="E111" s="113"/>
      <c r="F111" s="113"/>
      <c r="G111" s="113"/>
      <c r="H111" s="113"/>
      <c r="I111" s="113"/>
      <c r="J111" s="113"/>
    </row>
    <row r="112" spans="1:10" s="88" customFormat="1" ht="26.25" customHeight="1">
      <c r="A112" s="108" t="s">
        <v>129</v>
      </c>
      <c r="B112" s="93"/>
      <c r="C112" s="93"/>
      <c r="D112" s="93"/>
      <c r="E112" s="93"/>
      <c r="F112" s="93"/>
      <c r="G112" s="93"/>
      <c r="H112" s="93"/>
      <c r="I112" s="93"/>
      <c r="J112" s="93"/>
    </row>
    <row r="113" spans="1:10" s="88" customFormat="1" ht="26.25" customHeight="1">
      <c r="A113" s="93" t="s">
        <v>83</v>
      </c>
      <c r="B113" s="93"/>
      <c r="C113" s="93"/>
      <c r="D113" s="93"/>
      <c r="E113" s="93"/>
      <c r="F113" s="93"/>
      <c r="G113" s="93"/>
      <c r="H113" s="93"/>
      <c r="I113" s="93"/>
      <c r="J113" s="93"/>
    </row>
    <row r="114" spans="1:10" s="88" customFormat="1" ht="26.25" customHeight="1">
      <c r="A114" s="93" t="s">
        <v>750</v>
      </c>
      <c r="B114" s="93"/>
      <c r="C114" s="93"/>
      <c r="D114" s="93"/>
      <c r="E114" s="93"/>
      <c r="F114" s="93"/>
      <c r="G114" s="93"/>
      <c r="H114" s="93"/>
      <c r="I114" s="93"/>
      <c r="J114" s="93"/>
    </row>
    <row r="115" spans="1:10" s="88" customFormat="1" ht="26.25" customHeight="1">
      <c r="A115" s="93"/>
      <c r="B115" s="93"/>
      <c r="C115" s="93"/>
      <c r="D115" s="93"/>
      <c r="E115" s="93"/>
      <c r="F115" s="93"/>
      <c r="G115" s="93"/>
      <c r="H115" s="93"/>
      <c r="I115" s="93"/>
      <c r="J115" s="93"/>
    </row>
    <row r="116" spans="1:10" s="88" customFormat="1" ht="26.25" customHeight="1">
      <c r="A116" s="357" t="s">
        <v>130</v>
      </c>
      <c r="B116" s="358"/>
      <c r="C116" s="93"/>
      <c r="D116" s="93"/>
      <c r="E116" s="93"/>
      <c r="F116" s="93"/>
      <c r="G116" s="93"/>
      <c r="H116" s="93"/>
      <c r="I116" s="93"/>
      <c r="J116" s="93"/>
    </row>
    <row r="117" spans="1:10" s="88" customFormat="1" ht="26.25" customHeight="1">
      <c r="A117" s="358"/>
      <c r="B117" s="358" t="s">
        <v>216</v>
      </c>
      <c r="C117" s="93"/>
      <c r="D117" s="93"/>
      <c r="E117" s="93"/>
      <c r="F117" s="93"/>
      <c r="G117" s="93"/>
      <c r="H117" s="93"/>
      <c r="I117" s="93"/>
      <c r="J117" s="93"/>
    </row>
    <row r="118" spans="1:10" s="88" customFormat="1" ht="26.25" customHeight="1">
      <c r="A118" s="93"/>
      <c r="B118" s="358"/>
      <c r="C118" s="358"/>
      <c r="D118" s="358"/>
      <c r="E118" s="358"/>
      <c r="F118" s="359"/>
      <c r="G118" s="358"/>
      <c r="H118" s="359"/>
      <c r="J118" s="359" t="s">
        <v>399</v>
      </c>
    </row>
    <row r="119" spans="1:10" s="88" customFormat="1" ht="26.25" customHeight="1">
      <c r="A119" s="93"/>
      <c r="B119" s="358"/>
      <c r="C119" s="358"/>
      <c r="D119" s="129"/>
      <c r="E119" s="265" t="s">
        <v>653</v>
      </c>
      <c r="F119" s="108"/>
      <c r="G119" s="357"/>
      <c r="H119" s="129"/>
      <c r="I119" s="265" t="s">
        <v>653</v>
      </c>
      <c r="J119" s="108"/>
    </row>
    <row r="120" spans="1:10" s="88" customFormat="1" ht="26.25" customHeight="1">
      <c r="A120" s="93"/>
      <c r="B120" s="358"/>
      <c r="C120" s="358"/>
      <c r="D120" s="129"/>
      <c r="E120" s="266" t="s">
        <v>184</v>
      </c>
      <c r="F120" s="108"/>
      <c r="G120" s="360"/>
      <c r="H120" s="129"/>
      <c r="I120" s="266" t="s">
        <v>184</v>
      </c>
      <c r="J120" s="108"/>
    </row>
    <row r="121" spans="1:12" ht="26.25" customHeight="1">
      <c r="A121" s="93"/>
      <c r="B121" s="358"/>
      <c r="C121" s="358"/>
      <c r="D121" s="267"/>
      <c r="E121" s="268" t="s">
        <v>91</v>
      </c>
      <c r="F121" s="188"/>
      <c r="G121" s="360"/>
      <c r="H121" s="267"/>
      <c r="I121" s="268" t="s">
        <v>84</v>
      </c>
      <c r="J121" s="188"/>
      <c r="K121" s="88"/>
      <c r="L121" s="88"/>
    </row>
    <row r="122" spans="1:10" s="88" customFormat="1" ht="26.25" customHeight="1">
      <c r="A122" s="93"/>
      <c r="B122" s="358"/>
      <c r="C122" s="358"/>
      <c r="D122" s="230" t="s">
        <v>70</v>
      </c>
      <c r="E122" s="185"/>
      <c r="F122" s="230" t="s">
        <v>78</v>
      </c>
      <c r="G122" s="269"/>
      <c r="H122" s="230" t="s">
        <v>70</v>
      </c>
      <c r="I122" s="185"/>
      <c r="J122" s="230" t="s">
        <v>78</v>
      </c>
    </row>
    <row r="123" spans="1:10" s="88" customFormat="1" ht="26.25" customHeight="1">
      <c r="A123" s="358" t="s">
        <v>158</v>
      </c>
      <c r="B123" s="358"/>
      <c r="D123" s="373">
        <v>252869467.75</v>
      </c>
      <c r="E123" s="374"/>
      <c r="F123" s="373">
        <v>268987427.09</v>
      </c>
      <c r="G123" s="372"/>
      <c r="H123" s="373">
        <v>495633063.62</v>
      </c>
      <c r="I123" s="374"/>
      <c r="J123" s="373">
        <v>524207043.77</v>
      </c>
    </row>
    <row r="124" spans="1:10" s="88" customFormat="1" ht="26.25" customHeight="1">
      <c r="A124" s="358" t="s">
        <v>582</v>
      </c>
      <c r="B124" s="358"/>
      <c r="D124" s="373">
        <v>104781872.69</v>
      </c>
      <c r="E124" s="374"/>
      <c r="F124" s="373">
        <v>91246576</v>
      </c>
      <c r="G124" s="372"/>
      <c r="H124" s="373">
        <v>207168642.84</v>
      </c>
      <c r="I124" s="374"/>
      <c r="J124" s="373">
        <v>179788056.97</v>
      </c>
    </row>
    <row r="125" spans="1:10" s="88" customFormat="1" ht="26.25" customHeight="1">
      <c r="A125" s="358" t="s">
        <v>250</v>
      </c>
      <c r="B125" s="358"/>
      <c r="D125" s="373">
        <v>13399991.44</v>
      </c>
      <c r="E125" s="374"/>
      <c r="F125" s="373">
        <v>8996725.27</v>
      </c>
      <c r="G125" s="372"/>
      <c r="H125" s="373">
        <v>25714381.34</v>
      </c>
      <c r="I125" s="374"/>
      <c r="J125" s="373">
        <v>17515615.64</v>
      </c>
    </row>
    <row r="126" spans="1:10" s="88" customFormat="1" ht="26.25" customHeight="1">
      <c r="A126" s="358" t="s">
        <v>112</v>
      </c>
      <c r="B126" s="358"/>
      <c r="D126" s="373">
        <v>0</v>
      </c>
      <c r="E126" s="374"/>
      <c r="F126" s="373">
        <v>2493672.19</v>
      </c>
      <c r="G126" s="372"/>
      <c r="H126" s="373">
        <v>0</v>
      </c>
      <c r="I126" s="374"/>
      <c r="J126" s="373">
        <v>2493672.19</v>
      </c>
    </row>
    <row r="127" spans="1:12" s="88" customFormat="1" ht="26.25" customHeight="1">
      <c r="A127" s="358" t="s">
        <v>251</v>
      </c>
      <c r="B127" s="358"/>
      <c r="D127" s="373">
        <v>14418042.41</v>
      </c>
      <c r="E127" s="374"/>
      <c r="F127" s="373">
        <v>13154717.35</v>
      </c>
      <c r="G127" s="372"/>
      <c r="H127" s="373">
        <v>31516950.82</v>
      </c>
      <c r="I127" s="374"/>
      <c r="J127" s="373">
        <v>28354268.29</v>
      </c>
      <c r="L127" s="356"/>
    </row>
    <row r="128" spans="1:12" s="88" customFormat="1" ht="26.25" customHeight="1">
      <c r="A128" s="358" t="s">
        <v>159</v>
      </c>
      <c r="B128" s="358"/>
      <c r="D128" s="373">
        <v>25972033.1</v>
      </c>
      <c r="E128" s="374"/>
      <c r="F128" s="373">
        <v>22376923.14</v>
      </c>
      <c r="G128" s="372"/>
      <c r="H128" s="373">
        <v>48655516.14</v>
      </c>
      <c r="I128" s="374"/>
      <c r="J128" s="373">
        <v>44901637.04</v>
      </c>
      <c r="L128" s="356"/>
    </row>
    <row r="129" spans="1:12" s="88" customFormat="1" ht="26.25" customHeight="1">
      <c r="A129" s="358" t="s">
        <v>160</v>
      </c>
      <c r="B129" s="358"/>
      <c r="D129" s="373">
        <f>21623757.85+762.32</f>
        <v>21624520.17</v>
      </c>
      <c r="E129" s="374"/>
      <c r="F129" s="373">
        <v>22443826.71</v>
      </c>
      <c r="G129" s="372"/>
      <c r="H129" s="373">
        <f>38541063.9+762.32</f>
        <v>38541826.22</v>
      </c>
      <c r="I129" s="374"/>
      <c r="J129" s="373">
        <v>44480701.51</v>
      </c>
      <c r="L129" s="361"/>
    </row>
    <row r="130" spans="1:12" s="88" customFormat="1" ht="26.25" customHeight="1">
      <c r="A130" s="358" t="s">
        <v>93</v>
      </c>
      <c r="B130" s="358"/>
      <c r="D130" s="373"/>
      <c r="E130" s="374"/>
      <c r="F130" s="373"/>
      <c r="G130" s="372"/>
      <c r="H130" s="373"/>
      <c r="I130" s="374"/>
      <c r="J130" s="373"/>
      <c r="L130" s="356"/>
    </row>
    <row r="131" spans="1:12" s="88" customFormat="1" ht="26.25" customHeight="1">
      <c r="A131" s="358"/>
      <c r="B131" s="358" t="s">
        <v>94</v>
      </c>
      <c r="D131" s="373">
        <v>6780162.39</v>
      </c>
      <c r="E131" s="374"/>
      <c r="F131" s="373">
        <v>8145387.35</v>
      </c>
      <c r="G131" s="372"/>
      <c r="H131" s="373">
        <v>13375444.39</v>
      </c>
      <c r="I131" s="374"/>
      <c r="J131" s="373">
        <v>15619867.75</v>
      </c>
      <c r="L131" s="356"/>
    </row>
    <row r="132" spans="1:12" s="97" customFormat="1" ht="26.25" customHeight="1">
      <c r="A132" s="142" t="s">
        <v>131</v>
      </c>
      <c r="C132" s="143"/>
      <c r="D132" s="373"/>
      <c r="E132" s="374"/>
      <c r="F132" s="373"/>
      <c r="G132" s="143"/>
      <c r="H132" s="356"/>
      <c r="J132" s="88"/>
      <c r="L132" s="356"/>
    </row>
    <row r="133" spans="1:12" s="97" customFormat="1" ht="26.25" customHeight="1">
      <c r="A133" s="144" t="s">
        <v>243</v>
      </c>
      <c r="C133" s="143"/>
      <c r="F133" s="88"/>
      <c r="G133" s="143"/>
      <c r="H133" s="361"/>
      <c r="J133" s="88"/>
      <c r="L133" s="356"/>
    </row>
    <row r="134" spans="1:10" s="97" customFormat="1" ht="26.25" customHeight="1">
      <c r="A134" s="97" t="s">
        <v>241</v>
      </c>
      <c r="C134" s="143"/>
      <c r="F134" s="88"/>
      <c r="G134" s="143"/>
      <c r="H134" s="356"/>
      <c r="J134" s="88"/>
    </row>
    <row r="135" spans="3:10" s="97" customFormat="1" ht="26.25" customHeight="1">
      <c r="C135" s="143"/>
      <c r="F135" s="88"/>
      <c r="G135" s="143"/>
      <c r="H135" s="356"/>
      <c r="J135" s="88"/>
    </row>
    <row r="136" spans="1:10" s="97" customFormat="1" ht="26.25" customHeight="1">
      <c r="A136" s="142" t="s">
        <v>132</v>
      </c>
      <c r="C136" s="143"/>
      <c r="F136" s="88"/>
      <c r="G136" s="143"/>
      <c r="H136" s="203"/>
      <c r="J136" s="88"/>
    </row>
    <row r="137" spans="1:10" s="97" customFormat="1" ht="26.25" customHeight="1">
      <c r="A137" s="144" t="s">
        <v>861</v>
      </c>
      <c r="C137" s="143"/>
      <c r="F137" s="88"/>
      <c r="G137" s="143"/>
      <c r="H137" s="203"/>
      <c r="J137" s="88"/>
    </row>
    <row r="138" spans="1:10" s="97" customFormat="1" ht="26.25" customHeight="1">
      <c r="A138" s="97" t="s">
        <v>242</v>
      </c>
      <c r="C138" s="143"/>
      <c r="F138" s="88"/>
      <c r="G138" s="143"/>
      <c r="H138" s="88"/>
      <c r="J138" s="88"/>
    </row>
    <row r="140" spans="1:8" s="235" customFormat="1" ht="30.75" customHeight="1">
      <c r="A140" s="271" t="s">
        <v>133</v>
      </c>
      <c r="B140" s="140"/>
      <c r="C140" s="140"/>
      <c r="D140" s="140"/>
      <c r="E140" s="140"/>
      <c r="F140" s="140"/>
      <c r="G140" s="140"/>
      <c r="H140" s="272"/>
    </row>
    <row r="141" spans="1:8" s="141" customFormat="1" ht="30.75" customHeight="1">
      <c r="A141" s="140" t="s">
        <v>201</v>
      </c>
      <c r="B141" s="140" t="s">
        <v>862</v>
      </c>
      <c r="D141" s="270"/>
      <c r="E141" s="270"/>
      <c r="F141" s="270"/>
      <c r="G141" s="270"/>
      <c r="H141" s="270"/>
    </row>
    <row r="142" spans="1:8" s="141" customFormat="1" ht="30.75" customHeight="1">
      <c r="A142" s="140" t="s">
        <v>228</v>
      </c>
      <c r="B142" s="270"/>
      <c r="C142" s="270"/>
      <c r="D142" s="270"/>
      <c r="E142" s="270"/>
      <c r="F142" s="270"/>
      <c r="G142" s="270"/>
      <c r="H142" s="270"/>
    </row>
    <row r="144" spans="1:8" s="141" customFormat="1" ht="26.25" customHeight="1">
      <c r="A144" s="140"/>
      <c r="B144" s="270"/>
      <c r="C144" s="270"/>
      <c r="D144" s="270"/>
      <c r="E144" s="270"/>
      <c r="F144" s="270"/>
      <c r="G144" s="270"/>
      <c r="H144" s="270"/>
    </row>
    <row r="145" spans="1:8" s="141" customFormat="1" ht="26.25" customHeight="1">
      <c r="A145" s="140"/>
      <c r="B145" s="270"/>
      <c r="C145" s="270"/>
      <c r="D145" s="270"/>
      <c r="E145" s="270"/>
      <c r="F145" s="270"/>
      <c r="G145" s="270"/>
      <c r="H145" s="270"/>
    </row>
    <row r="146" spans="1:10" s="88" customFormat="1" ht="26.25" customHeight="1">
      <c r="A146" s="70"/>
      <c r="B146" s="70"/>
      <c r="C146" s="70" t="s">
        <v>167</v>
      </c>
      <c r="D146" s="70"/>
      <c r="E146" s="70"/>
      <c r="F146" s="71"/>
      <c r="H146" s="96"/>
      <c r="J146" s="96"/>
    </row>
    <row r="147" spans="1:10" s="88" customFormat="1" ht="30.75" customHeight="1">
      <c r="A147" s="89" t="s">
        <v>905</v>
      </c>
      <c r="B147" s="89"/>
      <c r="C147" s="89"/>
      <c r="D147" s="89"/>
      <c r="E147" s="89"/>
      <c r="F147" s="89"/>
      <c r="G147" s="89"/>
      <c r="H147" s="89"/>
      <c r="I147" s="89"/>
      <c r="J147" s="89"/>
    </row>
    <row r="148" spans="1:8" s="141" customFormat="1" ht="11.25" customHeight="1">
      <c r="A148" s="140"/>
      <c r="B148" s="270"/>
      <c r="C148" s="270"/>
      <c r="D148" s="270"/>
      <c r="E148" s="270"/>
      <c r="F148" s="270"/>
      <c r="G148" s="270"/>
      <c r="H148" s="270"/>
    </row>
    <row r="149" spans="1:10" s="88" customFormat="1" ht="30.75" customHeight="1">
      <c r="A149" s="90" t="s">
        <v>134</v>
      </c>
      <c r="B149" s="70"/>
      <c r="C149" s="70"/>
      <c r="D149" s="70"/>
      <c r="E149" s="70"/>
      <c r="F149" s="71"/>
      <c r="G149" s="70"/>
      <c r="H149" s="70"/>
      <c r="I149" s="70"/>
      <c r="J149" s="70"/>
    </row>
    <row r="150" spans="1:10" s="88" customFormat="1" ht="30.75" customHeight="1">
      <c r="A150" s="70" t="s">
        <v>135</v>
      </c>
      <c r="B150" s="70"/>
      <c r="C150" s="70"/>
      <c r="D150" s="70"/>
      <c r="E150" s="70"/>
      <c r="F150" s="71"/>
      <c r="G150" s="70"/>
      <c r="H150" s="70"/>
      <c r="I150" s="70"/>
      <c r="J150" s="70"/>
    </row>
    <row r="151" spans="1:10" s="88" customFormat="1" ht="30.75" customHeight="1">
      <c r="A151" s="70" t="s">
        <v>85</v>
      </c>
      <c r="B151" s="70"/>
      <c r="C151" s="70"/>
      <c r="D151" s="70"/>
      <c r="E151" s="70"/>
      <c r="F151" s="71"/>
      <c r="G151" s="70"/>
      <c r="H151" s="70"/>
      <c r="I151" s="70"/>
      <c r="J151" s="70"/>
    </row>
    <row r="152" spans="1:10" s="88" customFormat="1" ht="30.75" customHeight="1">
      <c r="A152" s="70" t="s">
        <v>136</v>
      </c>
      <c r="B152" s="70"/>
      <c r="C152" s="70"/>
      <c r="D152" s="70"/>
      <c r="E152" s="70"/>
      <c r="F152" s="71"/>
      <c r="G152" s="70"/>
      <c r="H152" s="70"/>
      <c r="I152" s="70"/>
      <c r="J152" s="70"/>
    </row>
    <row r="153" spans="1:10" s="88" customFormat="1" ht="30.75" customHeight="1">
      <c r="A153" s="70" t="s">
        <v>933</v>
      </c>
      <c r="B153" s="70"/>
      <c r="C153" s="70"/>
      <c r="D153" s="70"/>
      <c r="E153" s="70"/>
      <c r="F153" s="71"/>
      <c r="G153" s="70"/>
      <c r="H153" s="70"/>
      <c r="I153" s="70"/>
      <c r="J153" s="70"/>
    </row>
    <row r="154" spans="1:10" s="88" customFormat="1" ht="30.75" customHeight="1">
      <c r="A154" s="139" t="s">
        <v>113</v>
      </c>
      <c r="B154" s="70"/>
      <c r="C154" s="70"/>
      <c r="D154" s="70"/>
      <c r="E154" s="70"/>
      <c r="F154" s="71"/>
      <c r="G154" s="70"/>
      <c r="H154" s="70"/>
      <c r="I154" s="70"/>
      <c r="J154" s="70"/>
    </row>
    <row r="155" spans="1:6" s="70" customFormat="1" ht="30.75" customHeight="1">
      <c r="A155" s="70" t="s">
        <v>137</v>
      </c>
      <c r="F155" s="71"/>
    </row>
    <row r="156" spans="1:6" s="70" customFormat="1" ht="30.75" customHeight="1">
      <c r="A156" s="70" t="s">
        <v>13</v>
      </c>
      <c r="F156" s="71"/>
    </row>
    <row r="157" spans="1:6" s="70" customFormat="1" ht="30.75" customHeight="1">
      <c r="A157" s="70" t="s">
        <v>138</v>
      </c>
      <c r="F157" s="71"/>
    </row>
    <row r="158" spans="1:6" s="70" customFormat="1" ht="30.75" customHeight="1">
      <c r="A158" s="70" t="s">
        <v>229</v>
      </c>
      <c r="F158" s="71"/>
    </row>
    <row r="159" spans="1:6" s="70" customFormat="1" ht="30.75" customHeight="1">
      <c r="A159" s="70" t="s">
        <v>230</v>
      </c>
      <c r="F159" s="71"/>
    </row>
    <row r="160" spans="1:6" s="70" customFormat="1" ht="30.75" customHeight="1">
      <c r="A160" s="70" t="s">
        <v>231</v>
      </c>
      <c r="F160" s="71"/>
    </row>
    <row r="161" spans="1:6" s="70" customFormat="1" ht="30.75" customHeight="1">
      <c r="A161" s="139" t="s">
        <v>86</v>
      </c>
      <c r="F161" s="71"/>
    </row>
    <row r="162" spans="1:6" s="70" customFormat="1" ht="30.75" customHeight="1">
      <c r="A162" s="70" t="s">
        <v>114</v>
      </c>
      <c r="F162" s="71"/>
    </row>
    <row r="163" spans="1:6" s="70" customFormat="1" ht="30.75" customHeight="1">
      <c r="A163" s="70" t="s">
        <v>934</v>
      </c>
      <c r="F163" s="71"/>
    </row>
    <row r="164" spans="1:6" s="70" customFormat="1" ht="30.75" customHeight="1">
      <c r="A164" s="139" t="s">
        <v>699</v>
      </c>
      <c r="F164" s="71"/>
    </row>
    <row r="165" spans="1:6" s="70" customFormat="1" ht="30.75" customHeight="1">
      <c r="A165" s="70" t="s">
        <v>863</v>
      </c>
      <c r="F165" s="71"/>
    </row>
    <row r="166" spans="1:6" s="70" customFormat="1" ht="30.75" customHeight="1">
      <c r="A166" s="70" t="s">
        <v>700</v>
      </c>
      <c r="F166" s="71"/>
    </row>
    <row r="167" spans="1:6" s="70" customFormat="1" ht="26.25" customHeight="1">
      <c r="A167" s="70" t="s">
        <v>139</v>
      </c>
      <c r="F167" s="71"/>
    </row>
    <row r="168" spans="1:6" s="70" customFormat="1" ht="26.25" customHeight="1">
      <c r="A168" s="70" t="s">
        <v>654</v>
      </c>
      <c r="F168" s="71"/>
    </row>
    <row r="169" spans="6:10" s="70" customFormat="1" ht="26.25" customHeight="1">
      <c r="F169" s="71"/>
      <c r="H169" s="157"/>
      <c r="I169" s="91"/>
      <c r="J169" s="147" t="s">
        <v>399</v>
      </c>
    </row>
    <row r="170" spans="2:10" s="70" customFormat="1" ht="26.25" customHeight="1">
      <c r="B170" s="90" t="s">
        <v>406</v>
      </c>
      <c r="C170" s="90"/>
      <c r="F170" s="92" t="s">
        <v>614</v>
      </c>
      <c r="H170" s="230" t="s">
        <v>70</v>
      </c>
      <c r="I170" s="185"/>
      <c r="J170" s="230" t="s">
        <v>686</v>
      </c>
    </row>
    <row r="171" spans="2:10" s="70" customFormat="1" ht="26.25" customHeight="1">
      <c r="B171" s="70" t="s">
        <v>448</v>
      </c>
      <c r="F171" s="71" t="s">
        <v>328</v>
      </c>
      <c r="H171" s="369">
        <v>108000000</v>
      </c>
      <c r="I171" s="369"/>
      <c r="J171" s="369">
        <v>108000000</v>
      </c>
    </row>
    <row r="172" spans="2:10" s="70" customFormat="1" ht="26.25" customHeight="1">
      <c r="B172" s="70" t="s">
        <v>449</v>
      </c>
      <c r="F172" s="71" t="s">
        <v>328</v>
      </c>
      <c r="H172" s="369">
        <v>16000000</v>
      </c>
      <c r="I172" s="369"/>
      <c r="J172" s="369">
        <v>16000000</v>
      </c>
    </row>
    <row r="173" spans="2:10" s="70" customFormat="1" ht="26.25" customHeight="1">
      <c r="B173" s="70" t="s">
        <v>629</v>
      </c>
      <c r="F173" s="71" t="s">
        <v>328</v>
      </c>
      <c r="H173" s="369">
        <v>3000000</v>
      </c>
      <c r="I173" s="369"/>
      <c r="J173" s="369">
        <v>3000000</v>
      </c>
    </row>
    <row r="174" spans="2:10" s="70" customFormat="1" ht="26.25" customHeight="1">
      <c r="B174" s="70" t="s">
        <v>450</v>
      </c>
      <c r="F174" s="71" t="s">
        <v>328</v>
      </c>
      <c r="H174" s="369">
        <v>12000000</v>
      </c>
      <c r="I174" s="369"/>
      <c r="J174" s="369">
        <v>12000000</v>
      </c>
    </row>
    <row r="175" spans="2:10" s="70" customFormat="1" ht="26.25" customHeight="1">
      <c r="B175" s="70" t="s">
        <v>452</v>
      </c>
      <c r="F175" s="71" t="s">
        <v>328</v>
      </c>
      <c r="H175" s="369">
        <v>5000000</v>
      </c>
      <c r="I175" s="369"/>
      <c r="J175" s="369">
        <v>5000000</v>
      </c>
    </row>
    <row r="176" spans="2:10" s="70" customFormat="1" ht="26.25" customHeight="1">
      <c r="B176" s="70" t="s">
        <v>453</v>
      </c>
      <c r="F176" s="71" t="s">
        <v>328</v>
      </c>
      <c r="H176" s="369">
        <v>5000000</v>
      </c>
      <c r="I176" s="369"/>
      <c r="J176" s="369">
        <v>5000000</v>
      </c>
    </row>
    <row r="177" spans="2:10" s="70" customFormat="1" ht="26.25" customHeight="1">
      <c r="B177" s="71"/>
      <c r="C177" s="93" t="s">
        <v>395</v>
      </c>
      <c r="F177" s="71"/>
      <c r="H177" s="375">
        <f>SUM(H171:H176)</f>
        <v>149000000</v>
      </c>
      <c r="I177" s="369"/>
      <c r="J177" s="375">
        <f>SUM(J171:J176)</f>
        <v>149000000</v>
      </c>
    </row>
    <row r="178" s="70" customFormat="1" ht="30.75" customHeight="1">
      <c r="F178" s="71"/>
    </row>
    <row r="179" spans="1:10" s="88" customFormat="1" ht="30.75" customHeight="1">
      <c r="A179" s="70"/>
      <c r="B179" s="70"/>
      <c r="C179" s="70" t="s">
        <v>167</v>
      </c>
      <c r="D179" s="70"/>
      <c r="E179" s="70"/>
      <c r="F179" s="71"/>
      <c r="H179" s="96"/>
      <c r="J179" s="96"/>
    </row>
    <row r="180" spans="1:10" s="88" customFormat="1" ht="26.25" customHeight="1">
      <c r="A180" s="89" t="s">
        <v>34</v>
      </c>
      <c r="B180" s="89"/>
      <c r="C180" s="89"/>
      <c r="D180" s="89"/>
      <c r="E180" s="89"/>
      <c r="F180" s="89"/>
      <c r="G180" s="89"/>
      <c r="H180" s="89"/>
      <c r="I180" s="89"/>
      <c r="J180" s="89"/>
    </row>
    <row r="181" spans="1:10" s="88" customFormat="1" ht="26.25" customHeight="1">
      <c r="A181" s="71"/>
      <c r="B181" s="71"/>
      <c r="C181" s="71"/>
      <c r="D181" s="71"/>
      <c r="E181" s="71"/>
      <c r="F181" s="71"/>
      <c r="G181" s="71"/>
      <c r="H181" s="71"/>
      <c r="I181" s="71"/>
      <c r="J181" s="71"/>
    </row>
    <row r="182" spans="1:10" s="88" customFormat="1" ht="26.25" customHeight="1">
      <c r="A182" s="90" t="s">
        <v>140</v>
      </c>
      <c r="B182" s="71"/>
      <c r="C182" s="71"/>
      <c r="D182" s="71"/>
      <c r="E182" s="71"/>
      <c r="F182" s="71"/>
      <c r="G182" s="71"/>
      <c r="H182" s="71"/>
      <c r="I182" s="71"/>
      <c r="J182" s="71"/>
    </row>
    <row r="183" spans="1:10" s="88" customFormat="1" ht="26.25" customHeight="1">
      <c r="A183" s="90"/>
      <c r="B183" s="71"/>
      <c r="C183" s="71"/>
      <c r="D183" s="71"/>
      <c r="E183" s="71"/>
      <c r="F183" s="71"/>
      <c r="G183" s="70"/>
      <c r="H183" s="157"/>
      <c r="I183" s="91"/>
      <c r="J183" s="147" t="s">
        <v>399</v>
      </c>
    </row>
    <row r="184" spans="2:10" s="70" customFormat="1" ht="26.25" customHeight="1">
      <c r="B184" s="90" t="s">
        <v>630</v>
      </c>
      <c r="C184" s="90"/>
      <c r="F184" s="92" t="s">
        <v>614</v>
      </c>
      <c r="H184" s="230" t="s">
        <v>70</v>
      </c>
      <c r="I184" s="185"/>
      <c r="J184" s="230" t="s">
        <v>686</v>
      </c>
    </row>
    <row r="185" spans="2:10" s="70" customFormat="1" ht="26.25" customHeight="1">
      <c r="B185" s="70" t="s">
        <v>451</v>
      </c>
      <c r="F185" s="71" t="s">
        <v>318</v>
      </c>
      <c r="H185" s="386">
        <v>3600000</v>
      </c>
      <c r="I185" s="369"/>
      <c r="J185" s="386">
        <v>3600000</v>
      </c>
    </row>
    <row r="186" spans="1:10" s="70" customFormat="1" ht="26.25" customHeight="1">
      <c r="A186" s="88"/>
      <c r="B186" s="70" t="s">
        <v>627</v>
      </c>
      <c r="D186" s="88"/>
      <c r="E186" s="88"/>
      <c r="F186" s="71" t="s">
        <v>659</v>
      </c>
      <c r="G186" s="88"/>
      <c r="H186" s="387">
        <v>10000000</v>
      </c>
      <c r="I186" s="376"/>
      <c r="J186" s="387">
        <v>10000000</v>
      </c>
    </row>
    <row r="187" spans="1:10" s="70" customFormat="1" ht="26.25" customHeight="1">
      <c r="A187" s="91"/>
      <c r="B187" s="70" t="s">
        <v>454</v>
      </c>
      <c r="D187" s="91"/>
      <c r="E187" s="91"/>
      <c r="F187" s="71" t="s">
        <v>328</v>
      </c>
      <c r="G187" s="91"/>
      <c r="H187" s="387">
        <v>1000000</v>
      </c>
      <c r="I187" s="376"/>
      <c r="J187" s="387">
        <v>1000000</v>
      </c>
    </row>
    <row r="188" spans="1:10" s="88" customFormat="1" ht="26.25" customHeight="1">
      <c r="A188" s="91"/>
      <c r="B188" s="70"/>
      <c r="C188" s="70" t="s">
        <v>395</v>
      </c>
      <c r="D188" s="91"/>
      <c r="E188" s="91"/>
      <c r="F188" s="154"/>
      <c r="G188" s="91"/>
      <c r="H188" s="648">
        <f>SUM(H185:H187)</f>
        <v>14600000</v>
      </c>
      <c r="I188" s="376"/>
      <c r="J188" s="648">
        <f>SUM(J185:J187)</f>
        <v>14600000</v>
      </c>
    </row>
    <row r="189" spans="2:10" ht="26.25" customHeight="1" thickBot="1">
      <c r="B189" s="70" t="s">
        <v>455</v>
      </c>
      <c r="C189" s="70"/>
      <c r="H189" s="649">
        <f>+H177+H188</f>
        <v>163600000</v>
      </c>
      <c r="I189" s="376"/>
      <c r="J189" s="649">
        <f>+J177+J188</f>
        <v>163600000</v>
      </c>
    </row>
    <row r="190" spans="2:3" ht="26.25" customHeight="1" thickTop="1">
      <c r="B190" s="70" t="s">
        <v>115</v>
      </c>
      <c r="C190" s="70"/>
    </row>
    <row r="191" spans="1:10" ht="26.25" customHeight="1">
      <c r="A191" s="70" t="s">
        <v>116</v>
      </c>
      <c r="B191" s="70"/>
      <c r="C191" s="70"/>
      <c r="D191" s="70"/>
      <c r="E191" s="70"/>
      <c r="F191" s="71"/>
      <c r="G191" s="70"/>
      <c r="H191" s="70"/>
      <c r="I191" s="70"/>
      <c r="J191" s="70"/>
    </row>
    <row r="192" spans="2:3" ht="26.25" customHeight="1">
      <c r="B192" s="70" t="s">
        <v>864</v>
      </c>
      <c r="C192" s="70"/>
    </row>
    <row r="193" spans="1:10" ht="26.25" customHeight="1">
      <c r="A193" s="70" t="s">
        <v>865</v>
      </c>
      <c r="B193" s="70"/>
      <c r="C193" s="70"/>
      <c r="D193" s="70"/>
      <c r="E193" s="70"/>
      <c r="F193" s="71"/>
      <c r="G193" s="70"/>
      <c r="H193" s="70"/>
      <c r="I193" s="70"/>
      <c r="J193" s="70"/>
    </row>
    <row r="194" spans="1:10" ht="26.25" customHeight="1">
      <c r="A194" s="70" t="s">
        <v>244</v>
      </c>
      <c r="B194" s="70"/>
      <c r="C194" s="70"/>
      <c r="D194" s="70"/>
      <c r="E194" s="70"/>
      <c r="F194" s="71"/>
      <c r="G194" s="70"/>
      <c r="H194" s="70"/>
      <c r="I194" s="70"/>
      <c r="J194" s="70"/>
    </row>
    <row r="195" ht="26.25" customHeight="1">
      <c r="B195" s="70" t="s">
        <v>185</v>
      </c>
    </row>
    <row r="196" spans="2:3" ht="26.25" customHeight="1">
      <c r="B196" s="71" t="s">
        <v>416</v>
      </c>
      <c r="C196" s="70" t="s">
        <v>938</v>
      </c>
    </row>
    <row r="197" spans="2:3" ht="26.25" customHeight="1">
      <c r="B197" s="71" t="s">
        <v>190</v>
      </c>
      <c r="C197" s="70" t="s">
        <v>186</v>
      </c>
    </row>
    <row r="198" spans="1:10" s="70" customFormat="1" ht="26.25" customHeight="1">
      <c r="A198" s="91"/>
      <c r="B198" s="71" t="s">
        <v>191</v>
      </c>
      <c r="C198" s="70" t="s">
        <v>187</v>
      </c>
      <c r="D198" s="91"/>
      <c r="E198" s="91"/>
      <c r="F198" s="154"/>
      <c r="G198" s="91"/>
      <c r="H198" s="91"/>
      <c r="I198" s="91"/>
      <c r="J198" s="91"/>
    </row>
    <row r="199" spans="2:3" ht="26.25" customHeight="1">
      <c r="B199" s="71" t="s">
        <v>192</v>
      </c>
      <c r="C199" s="70" t="s">
        <v>188</v>
      </c>
    </row>
    <row r="200" spans="1:10" s="70" customFormat="1" ht="26.25" customHeight="1">
      <c r="A200" s="91"/>
      <c r="B200" s="71" t="s">
        <v>193</v>
      </c>
      <c r="C200" s="70" t="s">
        <v>189</v>
      </c>
      <c r="D200" s="91"/>
      <c r="E200" s="91"/>
      <c r="F200" s="154"/>
      <c r="G200" s="91"/>
      <c r="H200" s="91"/>
      <c r="I200" s="91"/>
      <c r="J200" s="91"/>
    </row>
    <row r="201" spans="1:10" s="70" customFormat="1" ht="26.25" customHeight="1">
      <c r="A201" s="91"/>
      <c r="B201" s="71" t="s">
        <v>319</v>
      </c>
      <c r="C201" s="210" t="s">
        <v>321</v>
      </c>
      <c r="D201" s="91"/>
      <c r="E201" s="91"/>
      <c r="F201" s="154"/>
      <c r="G201" s="91"/>
      <c r="H201" s="91"/>
      <c r="I201" s="91"/>
      <c r="J201" s="91"/>
    </row>
    <row r="202" spans="1:10" s="70" customFormat="1" ht="26.25" customHeight="1">
      <c r="A202" s="91"/>
      <c r="B202" s="71"/>
      <c r="C202" s="210"/>
      <c r="D202" s="91"/>
      <c r="E202" s="91"/>
      <c r="F202" s="154"/>
      <c r="G202" s="91"/>
      <c r="H202" s="91"/>
      <c r="I202" s="91"/>
      <c r="J202" s="91"/>
    </row>
    <row r="203" spans="1:10" s="70" customFormat="1" ht="26.25" customHeight="1">
      <c r="A203" s="91"/>
      <c r="B203" s="71"/>
      <c r="C203" s="210"/>
      <c r="D203" s="91"/>
      <c r="E203" s="91"/>
      <c r="F203" s="154"/>
      <c r="G203" s="91"/>
      <c r="H203" s="91"/>
      <c r="I203" s="91"/>
      <c r="J203" s="91"/>
    </row>
    <row r="204" spans="1:10" ht="26.25" customHeight="1">
      <c r="A204" s="89" t="s">
        <v>167</v>
      </c>
      <c r="B204" s="207"/>
      <c r="C204" s="89"/>
      <c r="D204" s="89"/>
      <c r="E204" s="89"/>
      <c r="F204" s="89"/>
      <c r="G204" s="89"/>
      <c r="H204" s="89"/>
      <c r="I204" s="207"/>
      <c r="J204" s="207"/>
    </row>
    <row r="205" ht="26.25" customHeight="1"/>
  </sheetData>
  <sheetProtection/>
  <mergeCells count="4">
    <mergeCell ref="H45:J45"/>
    <mergeCell ref="G44:J44"/>
    <mergeCell ref="G22:J22"/>
    <mergeCell ref="H23:J23"/>
  </mergeCells>
  <printOptions horizontalCentered="1"/>
  <pageMargins left="0.5905511811023623" right="0.15748031496062992" top="0.5905511811023623" bottom="0.3937007874015748" header="0.2362204724409449" footer="0.1968503937007874"/>
  <pageSetup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K198"/>
  <sheetViews>
    <sheetView zoomScale="70" zoomScaleNormal="70" zoomScalePageLayoutView="0" workbookViewId="0" topLeftCell="A151">
      <selection activeCell="D117" sqref="D117:H117"/>
    </sheetView>
  </sheetViews>
  <sheetFormatPr defaultColWidth="9.140625" defaultRowHeight="25.5" customHeight="1"/>
  <cols>
    <col min="1" max="1" width="7.57421875" style="1" customWidth="1"/>
    <col min="2" max="2" width="5.8515625" style="1" customWidth="1"/>
    <col min="3" max="3" width="27.140625" style="1" customWidth="1"/>
    <col min="4" max="4" width="18.00390625" style="1" customWidth="1"/>
    <col min="5" max="5" width="1.57421875" style="1" customWidth="1"/>
    <col min="6" max="6" width="18.00390625" style="1" customWidth="1"/>
    <col min="7" max="7" width="2.28125" style="1" customWidth="1"/>
    <col min="8" max="8" width="16.7109375" style="1" customWidth="1"/>
    <col min="9" max="9" width="1.28515625" style="1" customWidth="1"/>
    <col min="10" max="10" width="16.7109375" style="1" customWidth="1"/>
    <col min="11" max="11" width="6.57421875" style="1" customWidth="1"/>
    <col min="12" max="16384" width="9.140625" style="1" customWidth="1"/>
  </cols>
  <sheetData>
    <row r="1" spans="1:11" ht="28.5" customHeight="1">
      <c r="A1" s="72" t="s">
        <v>743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5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ht="25.5" customHeight="1">
      <c r="A3" s="73" t="s">
        <v>141</v>
      </c>
    </row>
    <row r="4" spans="1:2" ht="25.5" customHeight="1">
      <c r="A4" s="1" t="s">
        <v>460</v>
      </c>
      <c r="B4" s="1" t="s">
        <v>232</v>
      </c>
    </row>
    <row r="5" ht="25.5" customHeight="1">
      <c r="A5" s="1" t="s">
        <v>245</v>
      </c>
    </row>
    <row r="6" ht="25.5" customHeight="1">
      <c r="B6" s="1" t="s">
        <v>87</v>
      </c>
    </row>
    <row r="7" spans="1:10" ht="25.5" customHeight="1">
      <c r="A7" s="1" t="s">
        <v>657</v>
      </c>
      <c r="J7" s="75" t="s">
        <v>399</v>
      </c>
    </row>
    <row r="8" spans="2:10" s="85" customFormat="1" ht="25.5" customHeight="1">
      <c r="B8" s="68"/>
      <c r="C8" s="76"/>
      <c r="D8" s="76"/>
      <c r="E8" s="77"/>
      <c r="F8" s="77"/>
      <c r="G8" s="77"/>
      <c r="H8" s="86"/>
      <c r="I8" s="86" t="s">
        <v>653</v>
      </c>
      <c r="J8" s="86"/>
    </row>
    <row r="9" spans="2:11" s="85" customFormat="1" ht="25.5" customHeight="1">
      <c r="B9" s="68"/>
      <c r="C9" s="76"/>
      <c r="D9" s="76"/>
      <c r="E9" s="77"/>
      <c r="F9" s="77"/>
      <c r="G9" s="77"/>
      <c r="H9" s="681" t="s">
        <v>184</v>
      </c>
      <c r="I9" s="681"/>
      <c r="J9" s="681"/>
      <c r="K9" s="76"/>
    </row>
    <row r="10" spans="1:10" ht="25.5" customHeight="1">
      <c r="A10" s="73" t="s">
        <v>461</v>
      </c>
      <c r="H10" s="570" t="s">
        <v>70</v>
      </c>
      <c r="I10" s="79"/>
      <c r="J10" s="78" t="s">
        <v>686</v>
      </c>
    </row>
    <row r="11" spans="2:10" ht="25.5" customHeight="1">
      <c r="B11" s="1" t="s">
        <v>462</v>
      </c>
      <c r="H11" s="415">
        <v>222585761.95</v>
      </c>
      <c r="I11" s="276"/>
      <c r="J11" s="354">
        <v>200064506.2</v>
      </c>
    </row>
    <row r="12" spans="2:10" ht="25.5" customHeight="1">
      <c r="B12" s="1" t="s">
        <v>1052</v>
      </c>
      <c r="H12" s="415">
        <v>36000000</v>
      </c>
      <c r="I12" s="276"/>
      <c r="J12" s="354">
        <v>0</v>
      </c>
    </row>
    <row r="13" spans="2:10" ht="25.5" customHeight="1">
      <c r="B13" s="1" t="s">
        <v>463</v>
      </c>
      <c r="H13" s="415">
        <v>4479809.11</v>
      </c>
      <c r="I13" s="276"/>
      <c r="J13" s="354">
        <v>4772907.13</v>
      </c>
    </row>
    <row r="14" spans="2:10" ht="25.5" customHeight="1">
      <c r="B14" s="1" t="s">
        <v>935</v>
      </c>
      <c r="H14" s="415">
        <v>127298280.92</v>
      </c>
      <c r="I14" s="276"/>
      <c r="J14" s="354">
        <v>115711550.97</v>
      </c>
    </row>
    <row r="15" spans="2:10" ht="25.5" customHeight="1">
      <c r="B15" s="1" t="s">
        <v>936</v>
      </c>
      <c r="H15" s="415">
        <f>146599158.83+4982500-249124.98</f>
        <v>151332533.85000002</v>
      </c>
      <c r="I15" s="276"/>
      <c r="J15" s="354">
        <v>84221659.37</v>
      </c>
    </row>
    <row r="16" spans="4:11" ht="30.75" customHeight="1">
      <c r="D16" s="572"/>
      <c r="E16" s="244"/>
      <c r="F16" s="574"/>
      <c r="G16" s="87"/>
      <c r="H16" s="572"/>
      <c r="I16" s="244"/>
      <c r="J16" s="75" t="s">
        <v>399</v>
      </c>
      <c r="K16" s="572"/>
    </row>
    <row r="17" spans="4:11" ht="25.5" customHeight="1">
      <c r="D17" s="87"/>
      <c r="E17" s="83" t="s">
        <v>653</v>
      </c>
      <c r="F17" s="388"/>
      <c r="G17" s="388"/>
      <c r="K17" s="82"/>
    </row>
    <row r="18" spans="4:11" ht="25.5" customHeight="1">
      <c r="D18" s="82"/>
      <c r="E18" s="83" t="s">
        <v>184</v>
      </c>
      <c r="F18" s="82"/>
      <c r="G18" s="83"/>
      <c r="K18" s="87"/>
    </row>
    <row r="19" spans="4:10" ht="25.5" customHeight="1">
      <c r="D19" s="438"/>
      <c r="E19" s="643" t="s">
        <v>91</v>
      </c>
      <c r="F19" s="389"/>
      <c r="G19" s="571"/>
      <c r="H19" s="392"/>
      <c r="I19" s="393" t="s">
        <v>755</v>
      </c>
      <c r="J19" s="392"/>
    </row>
    <row r="20" spans="4:10" ht="25.5" customHeight="1">
      <c r="D20" s="570" t="s">
        <v>70</v>
      </c>
      <c r="E20" s="79"/>
      <c r="F20" s="570" t="s">
        <v>78</v>
      </c>
      <c r="G20" s="78"/>
      <c r="H20" s="190"/>
      <c r="I20" s="190"/>
      <c r="J20" s="190"/>
    </row>
    <row r="21" spans="1:11" ht="25.5" customHeight="1">
      <c r="A21" s="73" t="s">
        <v>464</v>
      </c>
      <c r="D21" s="136"/>
      <c r="E21" s="118"/>
      <c r="F21" s="80"/>
      <c r="G21" s="80"/>
      <c r="H21" s="190"/>
      <c r="I21" s="190"/>
      <c r="J21" s="190"/>
      <c r="K21" s="111"/>
    </row>
    <row r="22" spans="2:11" ht="25.5" customHeight="1">
      <c r="B22" s="1" t="s">
        <v>465</v>
      </c>
      <c r="D22" s="572">
        <v>228123.31</v>
      </c>
      <c r="E22" s="137"/>
      <c r="F22" s="572">
        <v>228129.28</v>
      </c>
      <c r="G22" s="573"/>
      <c r="H22" s="190" t="s">
        <v>756</v>
      </c>
      <c r="I22" s="190"/>
      <c r="J22" s="190"/>
      <c r="K22" s="573"/>
    </row>
    <row r="23" spans="2:11" ht="25.5" customHeight="1">
      <c r="B23" s="1" t="s">
        <v>466</v>
      </c>
      <c r="D23" s="572">
        <v>295862858.49</v>
      </c>
      <c r="E23" s="137"/>
      <c r="F23" s="572">
        <v>292787885.38</v>
      </c>
      <c r="G23" s="243"/>
      <c r="H23" s="190" t="s">
        <v>757</v>
      </c>
      <c r="I23" s="395"/>
      <c r="J23" s="395"/>
      <c r="K23" s="573"/>
    </row>
    <row r="24" spans="4:11" ht="25.5" customHeight="1">
      <c r="D24" s="573"/>
      <c r="E24" s="573"/>
      <c r="F24" s="573"/>
      <c r="G24" s="573"/>
      <c r="H24" s="190" t="s">
        <v>758</v>
      </c>
      <c r="I24" s="395"/>
      <c r="J24" s="395"/>
      <c r="K24" s="573"/>
    </row>
    <row r="25" spans="4:11" ht="25.5" customHeight="1">
      <c r="D25" s="573"/>
      <c r="E25" s="573"/>
      <c r="F25" s="573"/>
      <c r="G25" s="573"/>
      <c r="H25" s="190" t="s">
        <v>759</v>
      </c>
      <c r="I25" s="395"/>
      <c r="J25" s="395"/>
      <c r="K25" s="573"/>
    </row>
    <row r="26" spans="4:11" ht="25.5" customHeight="1">
      <c r="D26" s="573"/>
      <c r="E26" s="573"/>
      <c r="F26" s="573"/>
      <c r="G26" s="573"/>
      <c r="H26" s="190" t="s">
        <v>760</v>
      </c>
      <c r="I26" s="395"/>
      <c r="J26" s="395"/>
      <c r="K26" s="573"/>
    </row>
    <row r="27" spans="4:11" ht="25.5" customHeight="1">
      <c r="D27" s="573"/>
      <c r="E27" s="573"/>
      <c r="F27" s="573"/>
      <c r="G27" s="573"/>
      <c r="H27" s="396" t="s">
        <v>761</v>
      </c>
      <c r="I27" s="395"/>
      <c r="J27" s="395"/>
      <c r="K27" s="573"/>
    </row>
    <row r="28" spans="2:11" ht="25.5" customHeight="1">
      <c r="B28" s="1" t="s">
        <v>467</v>
      </c>
      <c r="D28" s="572">
        <v>18328359.25</v>
      </c>
      <c r="E28" s="137"/>
      <c r="F28" s="572">
        <v>17406953.76</v>
      </c>
      <c r="G28" s="243"/>
      <c r="H28" s="190" t="s">
        <v>762</v>
      </c>
      <c r="I28" s="190"/>
      <c r="J28" s="190"/>
      <c r="K28" s="573"/>
    </row>
    <row r="29" spans="2:11" ht="25.5" customHeight="1">
      <c r="B29" s="1" t="s">
        <v>468</v>
      </c>
      <c r="D29" s="572">
        <v>6650657.81</v>
      </c>
      <c r="E29" s="137"/>
      <c r="F29" s="572">
        <v>6636317.61</v>
      </c>
      <c r="G29" s="243"/>
      <c r="H29" s="394" t="s">
        <v>763</v>
      </c>
      <c r="I29" s="395"/>
      <c r="J29" s="395"/>
      <c r="K29" s="573"/>
    </row>
    <row r="30" spans="4:11" ht="25.5" customHeight="1">
      <c r="D30" s="573"/>
      <c r="E30" s="573"/>
      <c r="F30" s="573"/>
      <c r="G30" s="573"/>
      <c r="H30" s="394" t="s">
        <v>764</v>
      </c>
      <c r="I30" s="395"/>
      <c r="J30" s="395"/>
      <c r="K30" s="573"/>
    </row>
    <row r="31" spans="2:11" ht="25.5" customHeight="1">
      <c r="B31" s="1" t="s">
        <v>469</v>
      </c>
      <c r="D31" s="572">
        <v>16065889.02</v>
      </c>
      <c r="E31" s="137"/>
      <c r="F31" s="572">
        <v>14308562.67</v>
      </c>
      <c r="G31" s="243"/>
      <c r="H31" s="190" t="s">
        <v>765</v>
      </c>
      <c r="I31" s="395"/>
      <c r="J31" s="395"/>
      <c r="K31" s="573"/>
    </row>
    <row r="32" spans="4:11" ht="25.5" customHeight="1">
      <c r="D32" s="573"/>
      <c r="E32" s="573"/>
      <c r="F32" s="573"/>
      <c r="G32" s="573"/>
      <c r="H32" s="394" t="s">
        <v>766</v>
      </c>
      <c r="I32" s="395"/>
      <c r="J32" s="395"/>
      <c r="K32" s="573"/>
    </row>
    <row r="33" spans="2:11" ht="25.5" customHeight="1">
      <c r="B33" s="1" t="s">
        <v>470</v>
      </c>
      <c r="D33" s="572">
        <v>13876491</v>
      </c>
      <c r="E33" s="137"/>
      <c r="F33" s="572">
        <v>15023758</v>
      </c>
      <c r="G33" s="243"/>
      <c r="H33" s="394" t="s">
        <v>767</v>
      </c>
      <c r="I33" s="395"/>
      <c r="J33" s="395"/>
      <c r="K33" s="573"/>
    </row>
    <row r="34" spans="8:11" ht="25.5" customHeight="1">
      <c r="H34" s="394" t="s">
        <v>768</v>
      </c>
      <c r="I34" s="395"/>
      <c r="J34" s="395"/>
      <c r="K34" s="573"/>
    </row>
    <row r="35" spans="8:9" ht="23.25" customHeight="1">
      <c r="H35" s="202"/>
      <c r="I35" s="74"/>
    </row>
    <row r="36" spans="8:9" ht="23.25" customHeight="1">
      <c r="H36" s="202"/>
      <c r="I36" s="74"/>
    </row>
    <row r="37" spans="8:9" ht="19.5" customHeight="1">
      <c r="H37" s="80"/>
      <c r="I37" s="74"/>
    </row>
    <row r="38" spans="1:11" s="68" customFormat="1" ht="25.5" customHeight="1">
      <c r="A38" s="89" t="s">
        <v>167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</row>
    <row r="39" spans="1:11" ht="30.75" customHeight="1">
      <c r="A39" s="72" t="s">
        <v>926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</row>
    <row r="40" spans="1:11" ht="31.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</row>
    <row r="41" spans="1:10" ht="31.5" customHeight="1">
      <c r="A41" s="73" t="s">
        <v>142</v>
      </c>
      <c r="B41" s="160"/>
      <c r="C41" s="160"/>
      <c r="D41" s="160"/>
      <c r="E41" s="160"/>
      <c r="F41" s="160"/>
      <c r="G41" s="160"/>
      <c r="H41" s="202"/>
      <c r="J41" s="75" t="s">
        <v>399</v>
      </c>
    </row>
    <row r="42" spans="1:11" ht="30.75" customHeight="1">
      <c r="A42" s="73"/>
      <c r="B42" s="160"/>
      <c r="C42" s="160"/>
      <c r="D42" s="388" t="s">
        <v>653</v>
      </c>
      <c r="E42" s="388"/>
      <c r="F42" s="388"/>
      <c r="G42" s="160"/>
      <c r="K42" s="82"/>
    </row>
    <row r="43" spans="1:11" ht="30.75" customHeight="1">
      <c r="A43" s="73"/>
      <c r="B43" s="160"/>
      <c r="C43" s="160"/>
      <c r="D43" s="680" t="s">
        <v>184</v>
      </c>
      <c r="E43" s="680"/>
      <c r="F43" s="680"/>
      <c r="G43" s="160"/>
      <c r="K43" s="87"/>
    </row>
    <row r="44" spans="1:10" ht="30.75" customHeight="1">
      <c r="A44" s="73"/>
      <c r="B44" s="160"/>
      <c r="C44" s="160"/>
      <c r="D44" s="389" t="s">
        <v>91</v>
      </c>
      <c r="E44" s="389"/>
      <c r="F44" s="389"/>
      <c r="G44" s="160"/>
      <c r="H44" s="392"/>
      <c r="I44" s="393" t="s">
        <v>755</v>
      </c>
      <c r="J44" s="392"/>
    </row>
    <row r="45" spans="1:10" ht="30.75" customHeight="1">
      <c r="A45" s="73"/>
      <c r="B45" s="160"/>
      <c r="C45" s="160"/>
      <c r="D45" s="570" t="s">
        <v>70</v>
      </c>
      <c r="E45" s="79"/>
      <c r="F45" s="570" t="s">
        <v>78</v>
      </c>
      <c r="G45" s="160"/>
      <c r="H45" s="190"/>
      <c r="I45" s="190"/>
      <c r="J45" s="190"/>
    </row>
    <row r="46" spans="1:10" ht="24.75" customHeight="1">
      <c r="A46" s="73" t="s">
        <v>797</v>
      </c>
      <c r="B46" s="160"/>
      <c r="C46" s="160"/>
      <c r="D46" s="160"/>
      <c r="E46" s="160"/>
      <c r="F46" s="160"/>
      <c r="G46" s="160"/>
      <c r="H46" s="190"/>
      <c r="I46" s="190"/>
      <c r="J46" s="190"/>
    </row>
    <row r="47" spans="2:11" ht="30.75" customHeight="1">
      <c r="B47" s="1" t="s">
        <v>472</v>
      </c>
      <c r="D47" s="574">
        <v>0</v>
      </c>
      <c r="E47" s="137"/>
      <c r="F47" s="574">
        <v>0</v>
      </c>
      <c r="G47" s="243"/>
      <c r="H47" s="394" t="s">
        <v>769</v>
      </c>
      <c r="I47" s="395"/>
      <c r="J47" s="395"/>
      <c r="K47" s="573"/>
    </row>
    <row r="48" spans="8:11" ht="30.75" customHeight="1">
      <c r="H48" s="394" t="s">
        <v>770</v>
      </c>
      <c r="I48" s="190"/>
      <c r="J48" s="190"/>
      <c r="K48" s="573"/>
    </row>
    <row r="49" spans="2:11" ht="30.75" customHeight="1">
      <c r="B49" s="1" t="s">
        <v>471</v>
      </c>
      <c r="D49" s="572">
        <v>6835045.97</v>
      </c>
      <c r="E49" s="137"/>
      <c r="F49" s="572">
        <v>5477564.1</v>
      </c>
      <c r="G49" s="243"/>
      <c r="H49" s="396" t="s">
        <v>771</v>
      </c>
      <c r="I49" s="395"/>
      <c r="J49" s="395"/>
      <c r="K49" s="573"/>
    </row>
    <row r="50" spans="8:11" ht="30.75" customHeight="1">
      <c r="H50" s="396" t="s">
        <v>772</v>
      </c>
      <c r="I50" s="395"/>
      <c r="J50" s="395"/>
      <c r="K50" s="573"/>
    </row>
    <row r="51" spans="8:11" ht="30.75" customHeight="1">
      <c r="H51" s="396" t="s">
        <v>773</v>
      </c>
      <c r="I51" s="395"/>
      <c r="J51" s="395"/>
      <c r="K51" s="573"/>
    </row>
    <row r="52" spans="2:11" ht="30.75" customHeight="1">
      <c r="B52" s="1" t="s">
        <v>658</v>
      </c>
      <c r="D52" s="572">
        <v>6546375.74</v>
      </c>
      <c r="E52" s="137"/>
      <c r="F52" s="572">
        <v>5841575.76</v>
      </c>
      <c r="G52" s="243"/>
      <c r="H52" s="190" t="s">
        <v>774</v>
      </c>
      <c r="I52" s="395"/>
      <c r="J52" s="395"/>
      <c r="K52" s="573"/>
    </row>
    <row r="53" spans="8:11" ht="29.25" customHeight="1">
      <c r="H53" s="396" t="s">
        <v>775</v>
      </c>
      <c r="I53" s="395"/>
      <c r="J53" s="395"/>
      <c r="K53" s="573"/>
    </row>
    <row r="54" spans="2:11" ht="30.75" customHeight="1">
      <c r="B54" s="1" t="s">
        <v>631</v>
      </c>
      <c r="D54" s="572">
        <v>7709985</v>
      </c>
      <c r="E54" s="137"/>
      <c r="F54" s="572">
        <v>7383825</v>
      </c>
      <c r="G54" s="243"/>
      <c r="H54" s="521" t="s">
        <v>776</v>
      </c>
      <c r="I54" s="395"/>
      <c r="J54" s="395"/>
      <c r="K54" s="573"/>
    </row>
    <row r="55" spans="2:11" ht="30.75" customHeight="1">
      <c r="B55" s="1" t="s">
        <v>92</v>
      </c>
      <c r="D55" s="574">
        <v>0</v>
      </c>
      <c r="E55" s="137"/>
      <c r="F55" s="572">
        <v>1676434.58</v>
      </c>
      <c r="G55" s="243"/>
      <c r="H55" s="521" t="s">
        <v>1043</v>
      </c>
      <c r="I55" s="395"/>
      <c r="J55" s="395"/>
      <c r="K55" s="573"/>
    </row>
    <row r="56" spans="2:11" ht="30.75" customHeight="1">
      <c r="B56" s="1" t="s">
        <v>95</v>
      </c>
      <c r="I56" s="397"/>
      <c r="J56" s="397"/>
      <c r="K56" s="572"/>
    </row>
    <row r="57" spans="2:11" ht="30.75" customHeight="1">
      <c r="B57" s="1" t="s">
        <v>1044</v>
      </c>
      <c r="D57" s="574">
        <v>0</v>
      </c>
      <c r="E57" s="244"/>
      <c r="F57" s="574">
        <v>0</v>
      </c>
      <c r="G57" s="87"/>
      <c r="H57" s="521" t="s">
        <v>777</v>
      </c>
      <c r="I57" s="397"/>
      <c r="J57" s="397"/>
      <c r="K57" s="572"/>
    </row>
    <row r="58" spans="4:11" ht="30.75" customHeight="1">
      <c r="D58" s="572"/>
      <c r="E58" s="244"/>
      <c r="F58" s="572"/>
      <c r="G58" s="87"/>
      <c r="H58" s="521"/>
      <c r="I58" s="397"/>
      <c r="J58" s="75" t="s">
        <v>399</v>
      </c>
      <c r="K58" s="572"/>
    </row>
    <row r="59" spans="4:7" ht="25.5" customHeight="1">
      <c r="D59" s="86"/>
      <c r="E59" s="86" t="s">
        <v>653</v>
      </c>
      <c r="F59" s="388"/>
      <c r="G59" s="82"/>
    </row>
    <row r="60" spans="4:7" ht="25.5" customHeight="1">
      <c r="D60" s="82"/>
      <c r="E60" s="83" t="s">
        <v>184</v>
      </c>
      <c r="F60" s="82"/>
      <c r="G60" s="87"/>
    </row>
    <row r="61" spans="4:10" ht="25.5" customHeight="1">
      <c r="D61" s="643"/>
      <c r="E61" s="643" t="s">
        <v>84</v>
      </c>
      <c r="F61" s="643"/>
      <c r="H61" s="392"/>
      <c r="I61" s="393" t="s">
        <v>755</v>
      </c>
      <c r="J61" s="392"/>
    </row>
    <row r="62" spans="4:10" ht="25.5" customHeight="1">
      <c r="D62" s="570" t="s">
        <v>70</v>
      </c>
      <c r="E62" s="79"/>
      <c r="F62" s="570" t="s">
        <v>78</v>
      </c>
      <c r="H62" s="190"/>
      <c r="I62" s="190"/>
      <c r="J62" s="190"/>
    </row>
    <row r="63" spans="1:10" ht="25.5" customHeight="1">
      <c r="A63" s="73" t="s">
        <v>464</v>
      </c>
      <c r="D63" s="136"/>
      <c r="E63" s="118"/>
      <c r="F63" s="80"/>
      <c r="G63" s="111"/>
      <c r="H63" s="190"/>
      <c r="I63" s="190"/>
      <c r="J63" s="190"/>
    </row>
    <row r="64" spans="2:10" ht="25.5" customHeight="1">
      <c r="B64" s="1" t="s">
        <v>465</v>
      </c>
      <c r="D64" s="572">
        <v>453745.78</v>
      </c>
      <c r="E64" s="137"/>
      <c r="F64" s="572">
        <v>457450.37</v>
      </c>
      <c r="G64" s="573"/>
      <c r="H64" s="190" t="s">
        <v>756</v>
      </c>
      <c r="I64" s="190"/>
      <c r="J64" s="190"/>
    </row>
    <row r="65" spans="2:10" ht="25.5" customHeight="1">
      <c r="B65" s="1" t="s">
        <v>466</v>
      </c>
      <c r="D65" s="572">
        <v>576600219.34</v>
      </c>
      <c r="E65" s="137"/>
      <c r="F65" s="572">
        <v>571411037.56</v>
      </c>
      <c r="G65" s="573"/>
      <c r="H65" s="190" t="s">
        <v>757</v>
      </c>
      <c r="I65" s="395"/>
      <c r="J65" s="395"/>
    </row>
    <row r="66" spans="4:10" ht="25.5" customHeight="1">
      <c r="D66" s="573"/>
      <c r="E66" s="573"/>
      <c r="F66" s="573"/>
      <c r="G66" s="573"/>
      <c r="H66" s="190" t="s">
        <v>758</v>
      </c>
      <c r="I66" s="395"/>
      <c r="J66" s="395"/>
    </row>
    <row r="67" spans="4:10" ht="25.5" customHeight="1">
      <c r="D67" s="573"/>
      <c r="E67" s="573"/>
      <c r="F67" s="573"/>
      <c r="G67" s="573"/>
      <c r="H67" s="190" t="s">
        <v>759</v>
      </c>
      <c r="I67" s="395"/>
      <c r="J67" s="395"/>
    </row>
    <row r="68" spans="4:10" ht="25.5" customHeight="1">
      <c r="D68" s="573"/>
      <c r="E68" s="573"/>
      <c r="F68" s="573"/>
      <c r="G68" s="573"/>
      <c r="H68" s="190" t="s">
        <v>760</v>
      </c>
      <c r="I68" s="395"/>
      <c r="J68" s="395"/>
    </row>
    <row r="69" spans="4:10" ht="25.5" customHeight="1">
      <c r="D69" s="573"/>
      <c r="E69" s="573"/>
      <c r="F69" s="573"/>
      <c r="G69" s="573"/>
      <c r="H69" s="396" t="s">
        <v>761</v>
      </c>
      <c r="I69" s="395"/>
      <c r="J69" s="395"/>
    </row>
    <row r="70" spans="4:10" ht="25.5" customHeight="1">
      <c r="D70" s="573"/>
      <c r="E70" s="573"/>
      <c r="F70" s="573"/>
      <c r="G70" s="573"/>
      <c r="H70" s="396"/>
      <c r="I70" s="395"/>
      <c r="J70" s="395"/>
    </row>
    <row r="71" spans="8:9" ht="19.5" customHeight="1">
      <c r="H71" s="80"/>
      <c r="I71" s="74"/>
    </row>
    <row r="72" spans="1:11" s="68" customFormat="1" ht="25.5" customHeight="1">
      <c r="A72" s="89" t="s">
        <v>167</v>
      </c>
      <c r="B72" s="89"/>
      <c r="C72" s="89"/>
      <c r="D72" s="89"/>
      <c r="E72" s="89"/>
      <c r="F72" s="89"/>
      <c r="G72" s="89"/>
      <c r="H72" s="89"/>
      <c r="I72" s="89"/>
      <c r="J72" s="89"/>
      <c r="K72" s="89"/>
    </row>
    <row r="73" spans="1:11" ht="30.75" customHeight="1">
      <c r="A73" s="72" t="s">
        <v>35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</row>
    <row r="74" spans="1:11" ht="31.5" customHeight="1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</row>
    <row r="75" spans="1:10" ht="31.5" customHeight="1">
      <c r="A75" s="73" t="s">
        <v>142</v>
      </c>
      <c r="B75" s="160"/>
      <c r="C75" s="160"/>
      <c r="D75" s="160"/>
      <c r="E75" s="160"/>
      <c r="F75" s="160"/>
      <c r="G75" s="160"/>
      <c r="H75" s="202"/>
      <c r="J75" s="75" t="s">
        <v>399</v>
      </c>
    </row>
    <row r="76" spans="1:7" ht="30.75" customHeight="1">
      <c r="A76" s="73"/>
      <c r="B76" s="160"/>
      <c r="C76" s="160"/>
      <c r="D76" s="388"/>
      <c r="E76" s="86" t="s">
        <v>653</v>
      </c>
      <c r="F76" s="388"/>
      <c r="G76" s="82"/>
    </row>
    <row r="77" spans="1:7" ht="30.75" customHeight="1">
      <c r="A77" s="73"/>
      <c r="B77" s="160"/>
      <c r="C77" s="160"/>
      <c r="D77" s="82"/>
      <c r="E77" s="83" t="s">
        <v>184</v>
      </c>
      <c r="F77" s="82"/>
      <c r="G77" s="87"/>
    </row>
    <row r="78" spans="1:10" ht="30.75" customHeight="1">
      <c r="A78" s="73"/>
      <c r="B78" s="160"/>
      <c r="C78" s="160"/>
      <c r="D78" s="643"/>
      <c r="E78" s="643" t="s">
        <v>84</v>
      </c>
      <c r="F78" s="643"/>
      <c r="H78" s="392"/>
      <c r="I78" s="393" t="s">
        <v>755</v>
      </c>
      <c r="J78" s="392"/>
    </row>
    <row r="79" spans="1:10" ht="30.75" customHeight="1">
      <c r="A79" s="73"/>
      <c r="B79" s="160"/>
      <c r="C79" s="160"/>
      <c r="D79" s="570" t="s">
        <v>70</v>
      </c>
      <c r="E79" s="79"/>
      <c r="F79" s="570" t="s">
        <v>78</v>
      </c>
      <c r="H79" s="190"/>
      <c r="I79" s="190"/>
      <c r="J79" s="190"/>
    </row>
    <row r="80" spans="1:10" ht="24.75" customHeight="1">
      <c r="A80" s="73" t="s">
        <v>797</v>
      </c>
      <c r="B80" s="160"/>
      <c r="C80" s="160"/>
      <c r="D80" s="78"/>
      <c r="E80" s="79"/>
      <c r="F80" s="78"/>
      <c r="H80" s="190"/>
      <c r="I80" s="190"/>
      <c r="J80" s="190"/>
    </row>
    <row r="81" spans="2:10" ht="25.5" customHeight="1">
      <c r="B81" s="1" t="s">
        <v>467</v>
      </c>
      <c r="D81" s="572">
        <v>37282849.91</v>
      </c>
      <c r="E81" s="137"/>
      <c r="F81" s="572">
        <v>32285960.97</v>
      </c>
      <c r="G81" s="573"/>
      <c r="H81" s="190" t="s">
        <v>762</v>
      </c>
      <c r="I81" s="190"/>
      <c r="J81" s="190"/>
    </row>
    <row r="82" spans="2:10" ht="25.5" customHeight="1">
      <c r="B82" s="1" t="s">
        <v>468</v>
      </c>
      <c r="D82" s="572">
        <v>13036212.34</v>
      </c>
      <c r="E82" s="137"/>
      <c r="F82" s="572">
        <v>13020693.35</v>
      </c>
      <c r="G82" s="573"/>
      <c r="H82" s="394" t="s">
        <v>763</v>
      </c>
      <c r="I82" s="395"/>
      <c r="J82" s="395"/>
    </row>
    <row r="83" spans="4:10" ht="25.5" customHeight="1">
      <c r="D83" s="573"/>
      <c r="E83" s="573"/>
      <c r="F83" s="573"/>
      <c r="G83" s="573"/>
      <c r="H83" s="394" t="s">
        <v>764</v>
      </c>
      <c r="I83" s="395"/>
      <c r="J83" s="395"/>
    </row>
    <row r="84" spans="2:10" ht="25.5" customHeight="1">
      <c r="B84" s="1" t="s">
        <v>469</v>
      </c>
      <c r="D84" s="572">
        <v>31348238.81</v>
      </c>
      <c r="E84" s="137"/>
      <c r="F84" s="572">
        <v>27429477.29</v>
      </c>
      <c r="G84" s="573"/>
      <c r="H84" s="190" t="s">
        <v>765</v>
      </c>
      <c r="I84" s="395"/>
      <c r="J84" s="395"/>
    </row>
    <row r="85" spans="4:10" ht="25.5" customHeight="1">
      <c r="D85" s="573"/>
      <c r="E85" s="573"/>
      <c r="F85" s="573"/>
      <c r="G85" s="573"/>
      <c r="H85" s="394" t="s">
        <v>766</v>
      </c>
      <c r="I85" s="395"/>
      <c r="J85" s="395"/>
    </row>
    <row r="86" spans="2:10" ht="25.5" customHeight="1">
      <c r="B86" s="1" t="s">
        <v>470</v>
      </c>
      <c r="D86" s="572">
        <v>26718348</v>
      </c>
      <c r="E86" s="137"/>
      <c r="F86" s="572">
        <v>28840006</v>
      </c>
      <c r="G86" s="573"/>
      <c r="H86" s="394" t="s">
        <v>767</v>
      </c>
      <c r="I86" s="395"/>
      <c r="J86" s="395"/>
    </row>
    <row r="87" spans="4:10" ht="25.5" customHeight="1">
      <c r="D87" s="573"/>
      <c r="E87" s="573"/>
      <c r="F87" s="573"/>
      <c r="G87" s="573"/>
      <c r="H87" s="394" t="s">
        <v>768</v>
      </c>
      <c r="I87" s="395"/>
      <c r="J87" s="395"/>
    </row>
    <row r="88" spans="2:10" ht="30.75" customHeight="1">
      <c r="B88" s="1" t="s">
        <v>472</v>
      </c>
      <c r="D88" s="574">
        <v>0</v>
      </c>
      <c r="E88" s="137"/>
      <c r="F88" s="572">
        <v>29726.03</v>
      </c>
      <c r="G88" s="573"/>
      <c r="H88" s="394" t="s">
        <v>769</v>
      </c>
      <c r="I88" s="395"/>
      <c r="J88" s="395"/>
    </row>
    <row r="89" spans="4:10" ht="30.75" customHeight="1">
      <c r="D89" s="573"/>
      <c r="E89" s="573"/>
      <c r="F89" s="573"/>
      <c r="G89" s="573"/>
      <c r="H89" s="394" t="s">
        <v>770</v>
      </c>
      <c r="I89" s="190"/>
      <c r="J89" s="190"/>
    </row>
    <row r="90" spans="2:10" ht="30.75" customHeight="1">
      <c r="B90" s="1" t="s">
        <v>471</v>
      </c>
      <c r="D90" s="572">
        <f>13237385.65+249124.98</f>
        <v>13486510.63</v>
      </c>
      <c r="E90" s="137"/>
      <c r="F90" s="572">
        <v>10276322.19</v>
      </c>
      <c r="G90" s="573"/>
      <c r="H90" s="396" t="s">
        <v>771</v>
      </c>
      <c r="I90" s="395"/>
      <c r="J90" s="395"/>
    </row>
    <row r="91" spans="4:10" ht="30.75" customHeight="1">
      <c r="D91" s="573"/>
      <c r="E91" s="573"/>
      <c r="F91" s="573"/>
      <c r="G91" s="573"/>
      <c r="H91" s="396" t="s">
        <v>772</v>
      </c>
      <c r="I91" s="395"/>
      <c r="J91" s="395"/>
    </row>
    <row r="92" spans="4:10" ht="30.75" customHeight="1">
      <c r="D92" s="573"/>
      <c r="E92" s="573"/>
      <c r="F92" s="573"/>
      <c r="G92" s="573"/>
      <c r="H92" s="396" t="s">
        <v>773</v>
      </c>
      <c r="I92" s="395"/>
      <c r="J92" s="395"/>
    </row>
    <row r="93" spans="2:10" ht="30.75" customHeight="1">
      <c r="B93" s="1" t="s">
        <v>658</v>
      </c>
      <c r="D93" s="572">
        <v>11908538.89</v>
      </c>
      <c r="E93" s="137"/>
      <c r="F93" s="572">
        <v>10897373.27</v>
      </c>
      <c r="G93" s="573"/>
      <c r="H93" s="190" t="s">
        <v>774</v>
      </c>
      <c r="I93" s="395"/>
      <c r="J93" s="395"/>
    </row>
    <row r="94" spans="4:10" ht="29.25" customHeight="1">
      <c r="D94" s="573"/>
      <c r="E94" s="573"/>
      <c r="F94" s="573"/>
      <c r="G94" s="573"/>
      <c r="H94" s="396" t="s">
        <v>775</v>
      </c>
      <c r="I94" s="395"/>
      <c r="J94" s="395"/>
    </row>
    <row r="95" spans="2:10" ht="30.75" customHeight="1">
      <c r="B95" s="1" t="s">
        <v>631</v>
      </c>
      <c r="D95" s="572">
        <v>15727230</v>
      </c>
      <c r="E95" s="137"/>
      <c r="F95" s="572">
        <v>14008539.6</v>
      </c>
      <c r="G95" s="573"/>
      <c r="H95" s="521" t="s">
        <v>776</v>
      </c>
      <c r="I95" s="395"/>
      <c r="J95" s="395"/>
    </row>
    <row r="96" spans="2:10" ht="30.75" customHeight="1">
      <c r="B96" s="1" t="s">
        <v>92</v>
      </c>
      <c r="D96" s="574">
        <v>0</v>
      </c>
      <c r="E96" s="137"/>
      <c r="F96" s="572">
        <v>1676434.58</v>
      </c>
      <c r="G96" s="573"/>
      <c r="H96" s="521" t="s">
        <v>1043</v>
      </c>
      <c r="I96" s="395"/>
      <c r="J96" s="395"/>
    </row>
    <row r="97" spans="2:10" ht="30.75" customHeight="1">
      <c r="B97" s="1" t="s">
        <v>95</v>
      </c>
      <c r="D97" s="573"/>
      <c r="E97" s="572"/>
      <c r="F97" s="575"/>
      <c r="G97" s="572"/>
      <c r="I97" s="397"/>
      <c r="J97" s="397"/>
    </row>
    <row r="98" spans="2:10" ht="30.75" customHeight="1">
      <c r="B98" s="1" t="s">
        <v>1044</v>
      </c>
      <c r="D98" s="574">
        <v>0</v>
      </c>
      <c r="E98" s="244"/>
      <c r="F98" s="572">
        <v>10245000</v>
      </c>
      <c r="G98" s="572"/>
      <c r="H98" s="521" t="s">
        <v>777</v>
      </c>
      <c r="I98" s="397"/>
      <c r="J98" s="397"/>
    </row>
    <row r="99" spans="4:10" ht="30.75" customHeight="1">
      <c r="D99" s="572"/>
      <c r="E99" s="244"/>
      <c r="F99" s="572"/>
      <c r="G99" s="572"/>
      <c r="H99" s="521"/>
      <c r="I99" s="397"/>
      <c r="J99" s="397"/>
    </row>
    <row r="100" spans="4:10" ht="30.75" customHeight="1">
      <c r="D100" s="572"/>
      <c r="E100" s="244"/>
      <c r="F100" s="572"/>
      <c r="G100" s="572"/>
      <c r="H100" s="521"/>
      <c r="I100" s="397"/>
      <c r="J100" s="397"/>
    </row>
    <row r="101" spans="4:10" ht="30.75" customHeight="1">
      <c r="D101" s="572"/>
      <c r="E101" s="244"/>
      <c r="F101" s="572"/>
      <c r="G101" s="572"/>
      <c r="H101" s="521"/>
      <c r="I101" s="397"/>
      <c r="J101" s="397"/>
    </row>
    <row r="102" spans="4:10" ht="30.75" customHeight="1">
      <c r="D102" s="572"/>
      <c r="E102" s="244"/>
      <c r="F102" s="572"/>
      <c r="G102" s="572"/>
      <c r="H102" s="521"/>
      <c r="I102" s="397"/>
      <c r="J102" s="397"/>
    </row>
    <row r="103" spans="1:11" s="68" customFormat="1" ht="25.5" customHeight="1">
      <c r="A103" s="89" t="s">
        <v>167</v>
      </c>
      <c r="B103" s="89"/>
      <c r="C103" s="89"/>
      <c r="D103" s="89"/>
      <c r="E103" s="89"/>
      <c r="F103" s="89"/>
      <c r="G103" s="89"/>
      <c r="H103" s="89"/>
      <c r="I103" s="89"/>
      <c r="J103" s="89"/>
      <c r="K103" s="89"/>
    </row>
    <row r="104" spans="1:11" s="68" customFormat="1" ht="25.5" customHeight="1">
      <c r="A104" s="1"/>
      <c r="B104" s="1"/>
      <c r="C104" s="70"/>
      <c r="D104" s="70"/>
      <c r="E104" s="1"/>
      <c r="F104" s="1"/>
      <c r="G104" s="1"/>
      <c r="K104" s="69"/>
    </row>
    <row r="105" spans="1:11" s="68" customFormat="1" ht="25.5" customHeight="1">
      <c r="A105" s="1"/>
      <c r="B105" s="1"/>
      <c r="C105" s="70"/>
      <c r="D105" s="70"/>
      <c r="E105" s="1"/>
      <c r="F105" s="1"/>
      <c r="G105" s="1"/>
      <c r="K105" s="69"/>
    </row>
    <row r="106" spans="1:11" ht="30.75" customHeight="1">
      <c r="A106" s="72" t="s">
        <v>1059</v>
      </c>
      <c r="B106" s="72"/>
      <c r="C106" s="72"/>
      <c r="D106" s="72"/>
      <c r="E106" s="72"/>
      <c r="F106" s="72"/>
      <c r="G106" s="72"/>
      <c r="H106" s="72"/>
      <c r="I106" s="72"/>
      <c r="J106" s="72"/>
      <c r="K106" s="72"/>
    </row>
    <row r="107" spans="1:11" ht="30.75" customHeight="1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</row>
    <row r="108" spans="1:10" ht="31.5" customHeight="1">
      <c r="A108" s="73" t="s">
        <v>142</v>
      </c>
      <c r="B108" s="160"/>
      <c r="C108" s="160"/>
      <c r="D108" s="160"/>
      <c r="E108" s="160"/>
      <c r="F108" s="160"/>
      <c r="G108" s="160"/>
      <c r="H108" s="202"/>
      <c r="J108" s="75" t="s">
        <v>399</v>
      </c>
    </row>
    <row r="109" spans="4:11" ht="30.75" customHeight="1">
      <c r="D109" s="681" t="s">
        <v>653</v>
      </c>
      <c r="E109" s="681"/>
      <c r="F109" s="681"/>
      <c r="G109" s="681"/>
      <c r="H109" s="681"/>
      <c r="I109" s="681"/>
      <c r="J109" s="681"/>
      <c r="K109" s="572"/>
    </row>
    <row r="110" spans="2:11" ht="30.75" customHeight="1">
      <c r="B110" s="72"/>
      <c r="C110" s="72"/>
      <c r="D110" s="568" t="s">
        <v>91</v>
      </c>
      <c r="E110" s="568"/>
      <c r="F110" s="568"/>
      <c r="G110" s="76"/>
      <c r="H110" s="682" t="s">
        <v>84</v>
      </c>
      <c r="I110" s="682"/>
      <c r="J110" s="682"/>
      <c r="K110" s="390"/>
    </row>
    <row r="111" spans="4:11" ht="30.75" customHeight="1">
      <c r="D111" s="78" t="s">
        <v>70</v>
      </c>
      <c r="E111" s="83"/>
      <c r="F111" s="78" t="s">
        <v>78</v>
      </c>
      <c r="G111" s="76"/>
      <c r="H111" s="78" t="s">
        <v>70</v>
      </c>
      <c r="I111" s="83"/>
      <c r="J111" s="78" t="s">
        <v>78</v>
      </c>
      <c r="K111" s="84"/>
    </row>
    <row r="112" spans="2:10" ht="30.75" customHeight="1">
      <c r="B112" s="1" t="s">
        <v>473</v>
      </c>
      <c r="D112" s="398">
        <f>115474754.3+62450</f>
        <v>115537204.3</v>
      </c>
      <c r="E112" s="569"/>
      <c r="F112" s="398">
        <v>98904129.9</v>
      </c>
      <c r="H112" s="398">
        <f>174324369.55+62450</f>
        <v>174386819.55</v>
      </c>
      <c r="I112" s="74"/>
      <c r="J112" s="398">
        <v>148462253.75</v>
      </c>
    </row>
    <row r="113" spans="8:11" ht="32.25" customHeight="1">
      <c r="H113" s="398"/>
      <c r="I113" s="244"/>
      <c r="J113" s="398"/>
      <c r="K113" s="87"/>
    </row>
    <row r="114" spans="4:11" ht="30.75" customHeight="1">
      <c r="D114" s="681" t="s">
        <v>183</v>
      </c>
      <c r="E114" s="681"/>
      <c r="F114" s="681"/>
      <c r="G114" s="681"/>
      <c r="H114" s="681"/>
      <c r="I114" s="681"/>
      <c r="J114" s="681"/>
      <c r="K114" s="572"/>
    </row>
    <row r="115" spans="2:11" ht="30.75" customHeight="1">
      <c r="B115" s="72"/>
      <c r="C115" s="72"/>
      <c r="D115" s="568" t="s">
        <v>91</v>
      </c>
      <c r="E115" s="568"/>
      <c r="F115" s="568"/>
      <c r="G115" s="76"/>
      <c r="H115" s="682" t="s">
        <v>84</v>
      </c>
      <c r="I115" s="682"/>
      <c r="J115" s="682"/>
      <c r="K115" s="390"/>
    </row>
    <row r="116" spans="4:11" ht="30.75" customHeight="1">
      <c r="D116" s="78" t="s">
        <v>70</v>
      </c>
      <c r="E116" s="83"/>
      <c r="F116" s="78" t="s">
        <v>78</v>
      </c>
      <c r="G116" s="76"/>
      <c r="H116" s="78" t="s">
        <v>70</v>
      </c>
      <c r="I116" s="83"/>
      <c r="J116" s="78" t="s">
        <v>78</v>
      </c>
      <c r="K116" s="84"/>
    </row>
    <row r="117" spans="2:10" ht="30.75" customHeight="1">
      <c r="B117" s="1" t="s">
        <v>473</v>
      </c>
      <c r="D117" s="398">
        <f>419250872.17+62450</f>
        <v>419313322.17</v>
      </c>
      <c r="E117" s="569"/>
      <c r="F117" s="398">
        <v>416468442.65</v>
      </c>
      <c r="H117" s="398">
        <f>508388487.42+62450</f>
        <v>508450937.42</v>
      </c>
      <c r="I117" s="74"/>
      <c r="J117" s="398">
        <v>471636566.5</v>
      </c>
    </row>
    <row r="118" spans="8:11" ht="30.75" customHeight="1">
      <c r="H118" s="398"/>
      <c r="I118" s="244"/>
      <c r="J118" s="398"/>
      <c r="K118" s="87"/>
    </row>
    <row r="119" spans="2:11" ht="29.25" customHeight="1">
      <c r="B119" s="1" t="s">
        <v>1056</v>
      </c>
      <c r="K119" s="74"/>
    </row>
    <row r="120" spans="1:11" ht="30.75" customHeight="1">
      <c r="A120" s="1" t="s">
        <v>1058</v>
      </c>
      <c r="K120" s="74"/>
    </row>
    <row r="121" ht="29.25" customHeight="1">
      <c r="A121" s="1" t="s">
        <v>1057</v>
      </c>
    </row>
    <row r="122" spans="1:10" ht="30" customHeight="1">
      <c r="A122" s="73"/>
      <c r="B122" s="160"/>
      <c r="C122" s="160"/>
      <c r="D122" s="160"/>
      <c r="E122" s="160"/>
      <c r="F122" s="160"/>
      <c r="G122" s="160"/>
      <c r="H122" s="202"/>
      <c r="J122" s="75" t="s">
        <v>399</v>
      </c>
    </row>
    <row r="123" spans="1:6" ht="30" customHeight="1">
      <c r="A123" s="1" t="s">
        <v>657</v>
      </c>
      <c r="D123" s="87"/>
      <c r="E123" s="83" t="s">
        <v>653</v>
      </c>
      <c r="F123" s="388"/>
    </row>
    <row r="124" spans="4:7" ht="30" customHeight="1">
      <c r="D124" s="82"/>
      <c r="E124" s="83" t="s">
        <v>184</v>
      </c>
      <c r="F124" s="82"/>
      <c r="G124" s="77"/>
    </row>
    <row r="125" spans="4:10" ht="30" customHeight="1">
      <c r="D125" s="438"/>
      <c r="E125" s="643" t="s">
        <v>91</v>
      </c>
      <c r="F125" s="389"/>
      <c r="G125" s="77"/>
      <c r="H125" s="392"/>
      <c r="I125" s="393" t="s">
        <v>755</v>
      </c>
      <c r="J125" s="392"/>
    </row>
    <row r="126" spans="4:10" ht="30" customHeight="1">
      <c r="D126" s="570" t="s">
        <v>70</v>
      </c>
      <c r="E126" s="79"/>
      <c r="F126" s="570" t="s">
        <v>78</v>
      </c>
      <c r="G126" s="77"/>
      <c r="H126" s="190"/>
      <c r="I126" s="190"/>
      <c r="J126" s="190"/>
    </row>
    <row r="127" spans="1:10" ht="30" customHeight="1">
      <c r="A127" s="73" t="s">
        <v>474</v>
      </c>
      <c r="H127" s="190"/>
      <c r="I127" s="190"/>
      <c r="J127" s="190"/>
    </row>
    <row r="128" spans="2:10" ht="30" customHeight="1">
      <c r="B128" s="1" t="s">
        <v>96</v>
      </c>
      <c r="D128" s="247">
        <v>346432155.56</v>
      </c>
      <c r="F128" s="247">
        <v>348447041.06</v>
      </c>
      <c r="H128" s="395" t="s">
        <v>778</v>
      </c>
      <c r="I128" s="395"/>
      <c r="J128" s="395"/>
    </row>
    <row r="129" spans="8:10" ht="30" customHeight="1">
      <c r="H129" s="395" t="s">
        <v>779</v>
      </c>
      <c r="I129" s="395"/>
      <c r="J129" s="395"/>
    </row>
    <row r="130" spans="2:10" ht="30" customHeight="1">
      <c r="B130" s="1" t="s">
        <v>97</v>
      </c>
      <c r="D130" s="247">
        <v>2379175.03</v>
      </c>
      <c r="F130" s="247">
        <v>2563645.85</v>
      </c>
      <c r="H130" s="190" t="s">
        <v>780</v>
      </c>
      <c r="I130" s="395"/>
      <c r="J130" s="395"/>
    </row>
    <row r="131" spans="2:10" ht="30" customHeight="1">
      <c r="B131" s="1" t="s">
        <v>475</v>
      </c>
      <c r="D131" s="247">
        <v>3685357.11</v>
      </c>
      <c r="F131" s="247">
        <v>3401253.34</v>
      </c>
      <c r="H131" s="190" t="s">
        <v>781</v>
      </c>
      <c r="I131" s="395"/>
      <c r="J131" s="395"/>
    </row>
    <row r="132" spans="8:10" ht="30" customHeight="1">
      <c r="H132" s="190" t="s">
        <v>782</v>
      </c>
      <c r="I132" s="395"/>
      <c r="J132" s="395"/>
    </row>
    <row r="133" spans="8:10" ht="30" customHeight="1">
      <c r="H133" s="190"/>
      <c r="I133" s="395"/>
      <c r="J133" s="395"/>
    </row>
    <row r="134" spans="8:10" ht="30" customHeight="1">
      <c r="H134" s="190"/>
      <c r="I134" s="395"/>
      <c r="J134" s="395"/>
    </row>
    <row r="135" spans="3:10" ht="30" customHeight="1">
      <c r="C135" s="70"/>
      <c r="D135" s="70"/>
      <c r="H135" s="68"/>
      <c r="I135" s="68"/>
      <c r="J135" s="68"/>
    </row>
    <row r="136" spans="1:11" s="68" customFormat="1" ht="25.5" customHeight="1">
      <c r="A136" s="89" t="s">
        <v>167</v>
      </c>
      <c r="B136" s="89"/>
      <c r="C136" s="89"/>
      <c r="D136" s="89"/>
      <c r="E136" s="89"/>
      <c r="F136" s="89"/>
      <c r="G136" s="89"/>
      <c r="H136" s="89"/>
      <c r="I136" s="89"/>
      <c r="J136" s="89"/>
      <c r="K136" s="89"/>
    </row>
    <row r="137" spans="3:10" ht="30" customHeight="1">
      <c r="C137" s="70"/>
      <c r="D137" s="70"/>
      <c r="H137" s="68"/>
      <c r="I137" s="68"/>
      <c r="J137" s="68"/>
    </row>
    <row r="138" spans="1:11" ht="30.75" customHeight="1">
      <c r="A138" s="72" t="s">
        <v>1060</v>
      </c>
      <c r="B138" s="72"/>
      <c r="C138" s="72"/>
      <c r="D138" s="72"/>
      <c r="E138" s="72"/>
      <c r="F138" s="72"/>
      <c r="G138" s="72"/>
      <c r="H138" s="72"/>
      <c r="I138" s="72"/>
      <c r="J138" s="72"/>
      <c r="K138" s="72"/>
    </row>
    <row r="139" spans="1:11" ht="30.75" customHeight="1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</row>
    <row r="140" spans="1:11" ht="30.75" customHeight="1">
      <c r="A140" s="73" t="s">
        <v>142</v>
      </c>
      <c r="B140" s="72"/>
      <c r="C140" s="72"/>
      <c r="D140" s="160"/>
      <c r="E140" s="160"/>
      <c r="F140" s="160"/>
      <c r="G140" s="160"/>
      <c r="H140" s="202"/>
      <c r="J140" s="75" t="s">
        <v>399</v>
      </c>
      <c r="K140" s="72"/>
    </row>
    <row r="141" spans="4:6" ht="30" customHeight="1">
      <c r="D141" s="87"/>
      <c r="E141" s="83" t="s">
        <v>653</v>
      </c>
      <c r="F141" s="388"/>
    </row>
    <row r="142" spans="4:7" ht="30" customHeight="1">
      <c r="D142" s="82"/>
      <c r="E142" s="83" t="s">
        <v>184</v>
      </c>
      <c r="F142" s="82"/>
      <c r="G142" s="77"/>
    </row>
    <row r="143" spans="4:10" ht="30" customHeight="1">
      <c r="D143" s="438"/>
      <c r="E143" s="643" t="s">
        <v>91</v>
      </c>
      <c r="F143" s="389"/>
      <c r="G143" s="77"/>
      <c r="H143" s="392"/>
      <c r="I143" s="393" t="s">
        <v>755</v>
      </c>
      <c r="J143" s="392"/>
    </row>
    <row r="144" spans="2:10" ht="30" customHeight="1">
      <c r="B144" s="1" t="s">
        <v>476</v>
      </c>
      <c r="D144" s="247">
        <v>2644417</v>
      </c>
      <c r="F144" s="247">
        <v>2707776</v>
      </c>
      <c r="H144" s="190" t="s">
        <v>783</v>
      </c>
      <c r="I144" s="395"/>
      <c r="J144" s="395"/>
    </row>
    <row r="145" spans="8:10" ht="30" customHeight="1">
      <c r="H145" s="190" t="s">
        <v>784</v>
      </c>
      <c r="I145" s="395"/>
      <c r="J145" s="395"/>
    </row>
    <row r="146" spans="2:10" ht="30" customHeight="1">
      <c r="B146" s="1" t="s">
        <v>391</v>
      </c>
      <c r="D146" s="247">
        <v>10301080.96</v>
      </c>
      <c r="F146" s="247">
        <v>6471933.14</v>
      </c>
      <c r="H146" s="190" t="s">
        <v>788</v>
      </c>
      <c r="I146" s="399"/>
      <c r="J146" s="399"/>
    </row>
    <row r="147" spans="2:10" ht="30" customHeight="1">
      <c r="B147" s="1" t="s">
        <v>392</v>
      </c>
      <c r="D147" s="247">
        <v>4281692.49</v>
      </c>
      <c r="F147" s="247">
        <v>4369383</v>
      </c>
      <c r="H147" s="190" t="s">
        <v>789</v>
      </c>
      <c r="I147" s="399"/>
      <c r="J147" s="399"/>
    </row>
    <row r="148" spans="2:10" ht="30" customHeight="1">
      <c r="B148" s="1" t="s">
        <v>393</v>
      </c>
      <c r="D148" s="247">
        <v>1710975</v>
      </c>
      <c r="F148" s="247">
        <v>1641141.13</v>
      </c>
      <c r="H148" s="190"/>
      <c r="I148" s="399"/>
      <c r="J148" s="399"/>
    </row>
    <row r="149" spans="2:10" ht="30" customHeight="1">
      <c r="B149" s="1" t="s">
        <v>618</v>
      </c>
      <c r="D149" s="247">
        <v>18377584.85</v>
      </c>
      <c r="F149" s="247">
        <v>3648034.67</v>
      </c>
      <c r="H149" s="190" t="s">
        <v>785</v>
      </c>
      <c r="I149" s="395"/>
      <c r="J149" s="395"/>
    </row>
    <row r="150" spans="8:10" ht="30" customHeight="1">
      <c r="H150" s="190" t="s">
        <v>786</v>
      </c>
      <c r="I150" s="395"/>
      <c r="J150" s="395"/>
    </row>
    <row r="151" spans="2:10" ht="30" customHeight="1">
      <c r="B151" s="1" t="s">
        <v>117</v>
      </c>
      <c r="D151" s="247">
        <v>0</v>
      </c>
      <c r="F151" s="209">
        <v>505658.12</v>
      </c>
      <c r="H151" s="190" t="s">
        <v>1045</v>
      </c>
      <c r="I151" s="395"/>
      <c r="J151" s="395"/>
    </row>
    <row r="152" spans="4:10" ht="30" customHeight="1">
      <c r="D152" s="247"/>
      <c r="F152" s="209"/>
      <c r="H152" s="190" t="s">
        <v>1046</v>
      </c>
      <c r="I152" s="395"/>
      <c r="J152" s="395"/>
    </row>
    <row r="153" spans="2:10" ht="30" customHeight="1">
      <c r="B153" s="1" t="s">
        <v>394</v>
      </c>
      <c r="D153" s="247">
        <v>7072143.42</v>
      </c>
      <c r="F153" s="247">
        <v>7387138.67</v>
      </c>
      <c r="H153" s="190" t="s">
        <v>788</v>
      </c>
      <c r="I153" s="399"/>
      <c r="J153" s="399"/>
    </row>
    <row r="154" spans="2:10" ht="30" customHeight="1">
      <c r="B154" s="1" t="s">
        <v>611</v>
      </c>
      <c r="D154" s="247">
        <v>38963.48</v>
      </c>
      <c r="F154" s="247">
        <v>75987.03</v>
      </c>
      <c r="H154" s="190" t="s">
        <v>789</v>
      </c>
      <c r="I154" s="399"/>
      <c r="J154" s="399"/>
    </row>
    <row r="155" spans="2:10" ht="30" customHeight="1">
      <c r="B155" s="1" t="s">
        <v>458</v>
      </c>
      <c r="D155" s="247">
        <v>0</v>
      </c>
      <c r="F155" s="247">
        <v>0</v>
      </c>
      <c r="H155" s="1" t="s">
        <v>787</v>
      </c>
      <c r="I155" s="399"/>
      <c r="J155" s="580"/>
    </row>
    <row r="156" spans="8:11" ht="30" customHeight="1">
      <c r="H156" s="202"/>
      <c r="I156" s="87"/>
      <c r="J156" s="75" t="s">
        <v>399</v>
      </c>
      <c r="K156" s="87"/>
    </row>
    <row r="157" spans="1:7" ht="30" customHeight="1">
      <c r="A157" s="1" t="s">
        <v>657</v>
      </c>
      <c r="D157" s="87"/>
      <c r="E157" s="83" t="s">
        <v>653</v>
      </c>
      <c r="F157" s="388"/>
      <c r="G157" s="391"/>
    </row>
    <row r="158" spans="4:7" ht="30" customHeight="1">
      <c r="D158" s="82"/>
      <c r="E158" s="83" t="s">
        <v>184</v>
      </c>
      <c r="F158" s="82"/>
      <c r="G158" s="87"/>
    </row>
    <row r="159" spans="4:10" ht="30" customHeight="1">
      <c r="D159" s="438"/>
      <c r="E159" s="643" t="s">
        <v>84</v>
      </c>
      <c r="F159" s="389"/>
      <c r="G159" s="87"/>
      <c r="H159" s="392"/>
      <c r="I159" s="393" t="s">
        <v>755</v>
      </c>
      <c r="J159" s="392"/>
    </row>
    <row r="160" spans="4:10" ht="30" customHeight="1">
      <c r="D160" s="570" t="s">
        <v>70</v>
      </c>
      <c r="E160" s="79"/>
      <c r="F160" s="570" t="s">
        <v>78</v>
      </c>
      <c r="G160" s="87"/>
      <c r="H160" s="190"/>
      <c r="I160" s="190"/>
      <c r="J160" s="190"/>
    </row>
    <row r="161" spans="1:10" ht="30" customHeight="1">
      <c r="A161" s="73" t="s">
        <v>474</v>
      </c>
      <c r="D161" s="202"/>
      <c r="E161" s="74"/>
      <c r="F161" s="80"/>
      <c r="H161" s="190"/>
      <c r="I161" s="190"/>
      <c r="J161" s="190"/>
    </row>
    <row r="162" spans="2:10" ht="30" customHeight="1">
      <c r="B162" s="1" t="s">
        <v>96</v>
      </c>
      <c r="D162" s="247">
        <v>678589431</v>
      </c>
      <c r="E162" s="247"/>
      <c r="F162" s="247">
        <v>680674843.41</v>
      </c>
      <c r="G162" s="247"/>
      <c r="H162" s="395" t="s">
        <v>778</v>
      </c>
      <c r="I162" s="395"/>
      <c r="J162" s="395"/>
    </row>
    <row r="163" spans="4:10" ht="30" customHeight="1">
      <c r="D163" s="247"/>
      <c r="E163" s="247"/>
      <c r="F163" s="247"/>
      <c r="G163" s="247"/>
      <c r="H163" s="395" t="s">
        <v>779</v>
      </c>
      <c r="I163" s="395"/>
      <c r="J163" s="395"/>
    </row>
    <row r="164" spans="2:10" ht="30" customHeight="1">
      <c r="B164" s="1" t="s">
        <v>97</v>
      </c>
      <c r="D164" s="247">
        <v>4582566.82</v>
      </c>
      <c r="E164" s="247"/>
      <c r="F164" s="247">
        <v>4825849.5</v>
      </c>
      <c r="G164" s="247"/>
      <c r="H164" s="190" t="s">
        <v>780</v>
      </c>
      <c r="I164" s="395"/>
      <c r="J164" s="395"/>
    </row>
    <row r="165" spans="4:10" ht="30" customHeight="1">
      <c r="D165" s="247"/>
      <c r="E165" s="247"/>
      <c r="F165" s="247"/>
      <c r="G165" s="247"/>
      <c r="H165" s="190"/>
      <c r="I165" s="395"/>
      <c r="J165" s="395"/>
    </row>
    <row r="166" spans="4:10" ht="30" customHeight="1">
      <c r="D166" s="247"/>
      <c r="E166" s="247"/>
      <c r="F166" s="247"/>
      <c r="G166" s="247"/>
      <c r="H166" s="190"/>
      <c r="I166" s="395"/>
      <c r="J166" s="395"/>
    </row>
    <row r="167" spans="3:10" ht="30" customHeight="1">
      <c r="C167" s="70"/>
      <c r="D167" s="70"/>
      <c r="H167" s="68"/>
      <c r="I167" s="68"/>
      <c r="J167" s="68"/>
    </row>
    <row r="168" spans="1:11" s="68" customFormat="1" ht="23.25" customHeight="1">
      <c r="A168" s="89" t="s">
        <v>167</v>
      </c>
      <c r="B168" s="89"/>
      <c r="C168" s="89"/>
      <c r="D168" s="89"/>
      <c r="E168" s="89"/>
      <c r="F168" s="89"/>
      <c r="G168" s="89"/>
      <c r="H168" s="89"/>
      <c r="I168" s="89"/>
      <c r="J168" s="89"/>
      <c r="K168" s="89"/>
    </row>
    <row r="169" spans="3:10" ht="30" customHeight="1">
      <c r="C169" s="70"/>
      <c r="D169" s="70"/>
      <c r="H169" s="68"/>
      <c r="I169" s="68"/>
      <c r="J169" s="68"/>
    </row>
    <row r="170" spans="1:11" ht="30" customHeight="1">
      <c r="A170" s="72" t="s">
        <v>837</v>
      </c>
      <c r="B170" s="72"/>
      <c r="C170" s="72"/>
      <c r="D170" s="72"/>
      <c r="E170" s="72"/>
      <c r="F170" s="72"/>
      <c r="G170" s="72"/>
      <c r="H170" s="72"/>
      <c r="I170" s="72"/>
      <c r="J170" s="72"/>
      <c r="K170" s="72"/>
    </row>
    <row r="171" spans="1:11" ht="30" customHeight="1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</row>
    <row r="172" spans="1:11" ht="30" customHeight="1">
      <c r="A172" s="73" t="s">
        <v>142</v>
      </c>
      <c r="B172" s="72"/>
      <c r="C172" s="72"/>
      <c r="D172" s="160"/>
      <c r="E172" s="160"/>
      <c r="F172" s="160"/>
      <c r="G172" s="160"/>
      <c r="H172" s="202"/>
      <c r="J172" s="75" t="s">
        <v>399</v>
      </c>
      <c r="K172" s="72"/>
    </row>
    <row r="173" spans="1:7" ht="30" customHeight="1">
      <c r="A173" s="1" t="s">
        <v>657</v>
      </c>
      <c r="D173" s="87"/>
      <c r="E173" s="83" t="s">
        <v>653</v>
      </c>
      <c r="F173" s="388"/>
      <c r="G173" s="391"/>
    </row>
    <row r="174" spans="4:7" ht="30" customHeight="1">
      <c r="D174" s="82"/>
      <c r="E174" s="83" t="s">
        <v>184</v>
      </c>
      <c r="F174" s="82"/>
      <c r="G174" s="87"/>
    </row>
    <row r="175" spans="4:10" ht="30" customHeight="1">
      <c r="D175" s="438"/>
      <c r="E175" s="643" t="s">
        <v>84</v>
      </c>
      <c r="F175" s="389"/>
      <c r="G175" s="87"/>
      <c r="H175" s="392"/>
      <c r="I175" s="393" t="s">
        <v>755</v>
      </c>
      <c r="J175" s="392"/>
    </row>
    <row r="176" spans="4:10" ht="30" customHeight="1">
      <c r="D176" s="570" t="s">
        <v>70</v>
      </c>
      <c r="E176" s="79"/>
      <c r="F176" s="570" t="s">
        <v>78</v>
      </c>
      <c r="G176" s="87"/>
      <c r="H176" s="190"/>
      <c r="I176" s="190"/>
      <c r="J176" s="190"/>
    </row>
    <row r="177" spans="1:10" ht="30" customHeight="1">
      <c r="A177" s="73" t="s">
        <v>474</v>
      </c>
      <c r="D177" s="202"/>
      <c r="E177" s="74"/>
      <c r="F177" s="80"/>
      <c r="H177" s="190"/>
      <c r="I177" s="190"/>
      <c r="J177" s="190"/>
    </row>
    <row r="178" spans="2:10" ht="30" customHeight="1">
      <c r="B178" s="1" t="s">
        <v>475</v>
      </c>
      <c r="D178" s="247">
        <v>7303684.6</v>
      </c>
      <c r="E178" s="247"/>
      <c r="F178" s="247">
        <v>6727265.15</v>
      </c>
      <c r="G178" s="247"/>
      <c r="H178" s="190" t="s">
        <v>781</v>
      </c>
      <c r="I178" s="395"/>
      <c r="J178" s="395"/>
    </row>
    <row r="179" spans="4:10" ht="30" customHeight="1">
      <c r="D179" s="247"/>
      <c r="E179" s="247"/>
      <c r="F179" s="247"/>
      <c r="G179" s="247"/>
      <c r="H179" s="190" t="s">
        <v>782</v>
      </c>
      <c r="I179" s="395"/>
      <c r="J179" s="395"/>
    </row>
    <row r="180" spans="2:10" ht="30" customHeight="1">
      <c r="B180" s="1" t="s">
        <v>476</v>
      </c>
      <c r="D180" s="247">
        <v>4981404</v>
      </c>
      <c r="E180" s="247"/>
      <c r="F180" s="247">
        <v>4839756</v>
      </c>
      <c r="G180" s="247"/>
      <c r="H180" s="190" t="s">
        <v>783</v>
      </c>
      <c r="I180" s="395"/>
      <c r="J180" s="395"/>
    </row>
    <row r="181" spans="4:10" ht="30" customHeight="1">
      <c r="D181" s="247"/>
      <c r="E181" s="247"/>
      <c r="F181" s="247"/>
      <c r="G181" s="247"/>
      <c r="H181" s="190" t="s">
        <v>784</v>
      </c>
      <c r="I181" s="395"/>
      <c r="J181" s="395"/>
    </row>
    <row r="182" spans="2:10" ht="30" customHeight="1">
      <c r="B182" s="1" t="s">
        <v>391</v>
      </c>
      <c r="D182" s="247">
        <v>32174341.86</v>
      </c>
      <c r="E182" s="247"/>
      <c r="F182" s="247">
        <v>12753651.57</v>
      </c>
      <c r="G182" s="247"/>
      <c r="H182" s="190" t="s">
        <v>788</v>
      </c>
      <c r="I182" s="399"/>
      <c r="J182" s="399"/>
    </row>
    <row r="183" spans="2:10" ht="30" customHeight="1">
      <c r="B183" s="1" t="s">
        <v>392</v>
      </c>
      <c r="D183" s="247">
        <v>8623922.07</v>
      </c>
      <c r="E183" s="247"/>
      <c r="F183" s="247">
        <v>8402694</v>
      </c>
      <c r="G183" s="247"/>
      <c r="H183" s="190" t="s">
        <v>789</v>
      </c>
      <c r="I183" s="399"/>
      <c r="J183" s="399"/>
    </row>
    <row r="184" spans="2:10" ht="30" customHeight="1">
      <c r="B184" s="1" t="s">
        <v>393</v>
      </c>
      <c r="D184" s="247">
        <v>3235738.42</v>
      </c>
      <c r="E184" s="247"/>
      <c r="F184" s="247">
        <v>3069935.13</v>
      </c>
      <c r="G184" s="247"/>
      <c r="H184" s="190"/>
      <c r="I184" s="399"/>
      <c r="J184" s="399"/>
    </row>
    <row r="185" spans="2:10" ht="30" customHeight="1">
      <c r="B185" s="1" t="s">
        <v>618</v>
      </c>
      <c r="D185" s="247">
        <v>29730618.93</v>
      </c>
      <c r="E185" s="247"/>
      <c r="F185" s="247">
        <v>12766612.88</v>
      </c>
      <c r="G185" s="247"/>
      <c r="H185" s="190" t="s">
        <v>785</v>
      </c>
      <c r="I185" s="395"/>
      <c r="J185" s="395"/>
    </row>
    <row r="186" spans="4:10" ht="30" customHeight="1">
      <c r="D186" s="247"/>
      <c r="E186" s="247"/>
      <c r="F186" s="247"/>
      <c r="G186" s="247"/>
      <c r="H186" s="190" t="s">
        <v>786</v>
      </c>
      <c r="I186" s="395"/>
      <c r="J186" s="395"/>
    </row>
    <row r="187" spans="2:10" ht="30" customHeight="1">
      <c r="B187" s="1" t="s">
        <v>117</v>
      </c>
      <c r="D187" s="247">
        <v>0</v>
      </c>
      <c r="E187" s="247"/>
      <c r="F187" s="247">
        <v>505658.12</v>
      </c>
      <c r="G187" s="247"/>
      <c r="H187" s="190" t="s">
        <v>1045</v>
      </c>
      <c r="I187" s="395"/>
      <c r="J187" s="395"/>
    </row>
    <row r="188" spans="4:10" ht="30" customHeight="1">
      <c r="D188" s="247"/>
      <c r="E188" s="247"/>
      <c r="F188" s="247"/>
      <c r="G188" s="247"/>
      <c r="H188" s="190" t="s">
        <v>1046</v>
      </c>
      <c r="I188" s="395"/>
      <c r="J188" s="395"/>
    </row>
    <row r="189" spans="2:10" ht="30" customHeight="1">
      <c r="B189" s="1" t="s">
        <v>394</v>
      </c>
      <c r="D189" s="247">
        <v>13627955.75</v>
      </c>
      <c r="E189" s="247"/>
      <c r="F189" s="247">
        <v>13518286.28</v>
      </c>
      <c r="G189" s="247"/>
      <c r="H189" s="190" t="s">
        <v>788</v>
      </c>
      <c r="I189" s="399"/>
      <c r="J189" s="399"/>
    </row>
    <row r="190" spans="2:10" ht="30" customHeight="1">
      <c r="B190" s="1" t="s">
        <v>611</v>
      </c>
      <c r="D190" s="247">
        <v>1608919.83</v>
      </c>
      <c r="E190" s="247"/>
      <c r="F190" s="247">
        <v>1129106.3</v>
      </c>
      <c r="G190" s="247"/>
      <c r="H190" s="190" t="s">
        <v>789</v>
      </c>
      <c r="I190" s="399"/>
      <c r="J190" s="399"/>
    </row>
    <row r="191" spans="2:10" ht="30" customHeight="1">
      <c r="B191" s="1" t="s">
        <v>458</v>
      </c>
      <c r="D191" s="247">
        <v>0</v>
      </c>
      <c r="E191" s="247"/>
      <c r="F191" s="247">
        <v>726164.41</v>
      </c>
      <c r="G191" s="247"/>
      <c r="H191" s="1" t="s">
        <v>787</v>
      </c>
      <c r="I191" s="399"/>
      <c r="J191" s="580"/>
    </row>
    <row r="192" spans="2:10" ht="30" customHeight="1">
      <c r="B192" s="1" t="s">
        <v>119</v>
      </c>
      <c r="H192" s="74"/>
      <c r="I192" s="74"/>
      <c r="J192" s="81"/>
    </row>
    <row r="193" ht="30" customHeight="1">
      <c r="A193" s="1" t="s">
        <v>118</v>
      </c>
    </row>
    <row r="194" spans="1:11" ht="30" customHeight="1">
      <c r="A194" s="1" t="s">
        <v>751</v>
      </c>
      <c r="K194" s="69"/>
    </row>
    <row r="195" ht="30" customHeight="1">
      <c r="K195" s="69"/>
    </row>
    <row r="196" ht="30" customHeight="1">
      <c r="K196" s="69"/>
    </row>
    <row r="197" spans="3:4" ht="30" customHeight="1">
      <c r="C197" s="70"/>
      <c r="D197" s="70"/>
    </row>
    <row r="198" spans="1:11" s="68" customFormat="1" ht="23.25">
      <c r="A198" s="89" t="s">
        <v>167</v>
      </c>
      <c r="B198" s="89"/>
      <c r="C198" s="89"/>
      <c r="D198" s="89"/>
      <c r="E198" s="89"/>
      <c r="F198" s="89"/>
      <c r="G198" s="89"/>
      <c r="H198" s="89"/>
      <c r="I198" s="89"/>
      <c r="J198" s="89"/>
      <c r="K198" s="89"/>
    </row>
    <row r="199" ht="30" customHeight="1"/>
    <row r="200" ht="30" customHeight="1"/>
    <row r="201" ht="30" customHeight="1"/>
    <row r="202" ht="30" customHeight="1"/>
    <row r="203" ht="30" customHeight="1"/>
    <row r="204" ht="30" customHeight="1"/>
  </sheetData>
  <sheetProtection/>
  <mergeCells count="6">
    <mergeCell ref="D43:F43"/>
    <mergeCell ref="D109:J109"/>
    <mergeCell ref="H110:J110"/>
    <mergeCell ref="H9:J9"/>
    <mergeCell ref="D114:J114"/>
    <mergeCell ref="H115:J115"/>
  </mergeCells>
  <printOptions/>
  <pageMargins left="0.5905511811023623" right="0.1968503937007874" top="0.5905511811023623" bottom="0.1968503937007874" header="0.4724409448818898" footer="0.2362204724409449"/>
  <pageSetup horizontalDpi="600" verticalDpi="6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R25"/>
  <sheetViews>
    <sheetView zoomScale="85" zoomScaleNormal="85" zoomScalePageLayoutView="0" workbookViewId="0" topLeftCell="A10">
      <selection activeCell="R21" sqref="R21"/>
    </sheetView>
  </sheetViews>
  <sheetFormatPr defaultColWidth="9.140625" defaultRowHeight="24" customHeight="1"/>
  <cols>
    <col min="1" max="1" width="28.421875" style="120" customWidth="1"/>
    <col min="2" max="2" width="17.140625" style="120" customWidth="1"/>
    <col min="3" max="3" width="0.85546875" style="120" customWidth="1"/>
    <col min="4" max="4" width="13.421875" style="120" customWidth="1"/>
    <col min="5" max="5" width="0.85546875" style="120" customWidth="1"/>
    <col min="6" max="6" width="13.57421875" style="120" customWidth="1"/>
    <col min="7" max="7" width="0.85546875" style="120" customWidth="1"/>
    <col min="8" max="8" width="11.7109375" style="120" customWidth="1"/>
    <col min="9" max="9" width="0.85546875" style="120" customWidth="1"/>
    <col min="10" max="10" width="11.7109375" style="120" customWidth="1"/>
    <col min="11" max="11" width="0.85546875" style="120" customWidth="1"/>
    <col min="12" max="12" width="10.8515625" style="120" customWidth="1"/>
    <col min="13" max="13" width="0.85546875" style="120" customWidth="1"/>
    <col min="14" max="14" width="10.8515625" style="120" customWidth="1"/>
    <col min="15" max="15" width="1.28515625" style="120" customWidth="1"/>
    <col min="16" max="16" width="13.7109375" style="120" customWidth="1"/>
    <col min="17" max="17" width="1.1484375" style="120" customWidth="1"/>
    <col min="18" max="18" width="13.7109375" style="120" customWidth="1"/>
    <col min="19" max="19" width="1.421875" style="120" customWidth="1"/>
    <col min="20" max="16384" width="9.140625" style="120" customWidth="1"/>
  </cols>
  <sheetData>
    <row r="1" spans="1:18" ht="24" customHeight="1">
      <c r="A1" s="119" t="s">
        <v>1064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3" ht="24" customHeight="1">
      <c r="A3" s="623" t="s">
        <v>143</v>
      </c>
    </row>
    <row r="4" ht="24" customHeight="1">
      <c r="A4" s="120" t="s">
        <v>144</v>
      </c>
    </row>
    <row r="5" ht="24" customHeight="1">
      <c r="A5" s="120" t="s">
        <v>145</v>
      </c>
    </row>
    <row r="6" ht="24" customHeight="1">
      <c r="R6" s="121" t="s">
        <v>456</v>
      </c>
    </row>
    <row r="7" spans="4:18" ht="24" customHeight="1">
      <c r="D7" s="122" t="s">
        <v>744</v>
      </c>
      <c r="E7" s="122"/>
      <c r="F7" s="122"/>
      <c r="H7" s="122" t="s">
        <v>457</v>
      </c>
      <c r="I7" s="122"/>
      <c r="J7" s="122"/>
      <c r="L7" s="122" t="s">
        <v>314</v>
      </c>
      <c r="M7" s="122"/>
      <c r="N7" s="122"/>
      <c r="P7" s="122" t="s">
        <v>395</v>
      </c>
      <c r="Q7" s="122"/>
      <c r="R7" s="122"/>
    </row>
    <row r="8" spans="4:18" ht="24" customHeight="1">
      <c r="D8" s="377" t="s">
        <v>793</v>
      </c>
      <c r="E8" s="378"/>
      <c r="F8" s="377" t="s">
        <v>202</v>
      </c>
      <c r="G8" s="128"/>
      <c r="H8" s="377" t="s">
        <v>793</v>
      </c>
      <c r="I8" s="378"/>
      <c r="J8" s="377" t="s">
        <v>202</v>
      </c>
      <c r="K8" s="128"/>
      <c r="L8" s="377" t="s">
        <v>793</v>
      </c>
      <c r="M8" s="378"/>
      <c r="N8" s="377" t="s">
        <v>202</v>
      </c>
      <c r="O8" s="128"/>
      <c r="P8" s="377" t="s">
        <v>793</v>
      </c>
      <c r="Q8" s="378"/>
      <c r="R8" s="377" t="s">
        <v>202</v>
      </c>
    </row>
    <row r="9" spans="4:18" ht="24" customHeight="1">
      <c r="D9" s="379"/>
      <c r="E9" s="124"/>
      <c r="F9" s="379" t="s">
        <v>745</v>
      </c>
      <c r="H9" s="123"/>
      <c r="I9" s="124"/>
      <c r="J9" s="379" t="s">
        <v>745</v>
      </c>
      <c r="L9" s="123"/>
      <c r="M9" s="124"/>
      <c r="N9" s="379" t="s">
        <v>745</v>
      </c>
      <c r="P9" s="379"/>
      <c r="Q9" s="124"/>
      <c r="R9" s="379" t="s">
        <v>745</v>
      </c>
    </row>
    <row r="10" spans="1:18" ht="24" customHeight="1">
      <c r="A10" s="120" t="s">
        <v>674</v>
      </c>
      <c r="D10" s="127">
        <v>707670</v>
      </c>
      <c r="E10" s="127"/>
      <c r="F10" s="127">
        <v>629579</v>
      </c>
      <c r="G10" s="127"/>
      <c r="H10" s="127">
        <v>907383</v>
      </c>
      <c r="I10" s="127"/>
      <c r="J10" s="127">
        <v>881739</v>
      </c>
      <c r="K10" s="127"/>
      <c r="L10" s="236">
        <v>0</v>
      </c>
      <c r="M10" s="127"/>
      <c r="N10" s="236">
        <v>10245</v>
      </c>
      <c r="O10" s="127"/>
      <c r="P10" s="127">
        <f>D10+H10+L10</f>
        <v>1615053</v>
      </c>
      <c r="Q10" s="127"/>
      <c r="R10" s="127">
        <f>F10+J10+N10</f>
        <v>1521563</v>
      </c>
    </row>
    <row r="11" spans="1:18" ht="24" customHeight="1">
      <c r="A11" s="120" t="s">
        <v>675</v>
      </c>
      <c r="D11" s="126">
        <v>-25182</v>
      </c>
      <c r="E11" s="125"/>
      <c r="F11" s="126">
        <v>-23700</v>
      </c>
      <c r="G11" s="125"/>
      <c r="H11" s="126">
        <v>-806106</v>
      </c>
      <c r="I11" s="125"/>
      <c r="J11" s="126">
        <v>-799064</v>
      </c>
      <c r="K11" s="125"/>
      <c r="L11" s="126">
        <v>0</v>
      </c>
      <c r="M11" s="125"/>
      <c r="N11" s="126">
        <v>-348</v>
      </c>
      <c r="O11" s="125"/>
      <c r="P11" s="126">
        <f>D11+H11+L11</f>
        <v>-831288</v>
      </c>
      <c r="Q11" s="125"/>
      <c r="R11" s="126">
        <f>F11+J11+N11</f>
        <v>-823112</v>
      </c>
    </row>
    <row r="12" spans="1:18" ht="24" customHeight="1">
      <c r="A12" s="120" t="s">
        <v>676</v>
      </c>
      <c r="D12" s="327">
        <f>SUM(D10:D11)</f>
        <v>682488</v>
      </c>
      <c r="E12" s="127"/>
      <c r="F12" s="127">
        <f>+F10+F11</f>
        <v>605879</v>
      </c>
      <c r="G12" s="127"/>
      <c r="H12" s="327">
        <f>SUM(H10:H11)</f>
        <v>101277</v>
      </c>
      <c r="I12" s="127"/>
      <c r="J12" s="127">
        <f>+J10+J11</f>
        <v>82675</v>
      </c>
      <c r="K12" s="127"/>
      <c r="L12" s="646">
        <f>SUM(L10:L11)</f>
        <v>0</v>
      </c>
      <c r="M12" s="127"/>
      <c r="N12" s="236">
        <f>SUM(N10:N11)</f>
        <v>9897</v>
      </c>
      <c r="O12" s="127"/>
      <c r="P12" s="327">
        <f>D12+H12+L12</f>
        <v>783765</v>
      </c>
      <c r="Q12" s="127"/>
      <c r="R12" s="127">
        <f>+R10+R11</f>
        <v>698451</v>
      </c>
    </row>
    <row r="13" spans="1:18" ht="24" customHeight="1">
      <c r="A13" s="120" t="s">
        <v>677</v>
      </c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>
        <v>-148567</v>
      </c>
      <c r="Q13" s="127"/>
      <c r="R13" s="127">
        <v>-141147</v>
      </c>
    </row>
    <row r="14" spans="1:18" ht="24" customHeight="1">
      <c r="A14" s="120" t="s">
        <v>678</v>
      </c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>
        <v>-13139</v>
      </c>
      <c r="Q14" s="127"/>
      <c r="R14" s="127">
        <v>-12110</v>
      </c>
    </row>
    <row r="15" spans="1:18" ht="24" customHeight="1" thickBot="1">
      <c r="A15" s="120" t="s">
        <v>679</v>
      </c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89">
        <f>SUM(P12:P14)</f>
        <v>622059</v>
      </c>
      <c r="Q15" s="125"/>
      <c r="R15" s="189">
        <f>SUM(R12:R14)</f>
        <v>545194</v>
      </c>
    </row>
    <row r="16" spans="1:18" ht="24" customHeight="1" thickTop="1">
      <c r="A16" s="120" t="s">
        <v>680</v>
      </c>
      <c r="D16" s="127">
        <v>82378</v>
      </c>
      <c r="E16" s="127"/>
      <c r="F16" s="127">
        <v>72090</v>
      </c>
      <c r="G16" s="127"/>
      <c r="H16" s="127">
        <v>529647</v>
      </c>
      <c r="I16" s="127"/>
      <c r="J16" s="127">
        <v>280257</v>
      </c>
      <c r="K16" s="127"/>
      <c r="L16" s="127">
        <v>14910</v>
      </c>
      <c r="M16" s="127"/>
      <c r="N16" s="127">
        <v>221302</v>
      </c>
      <c r="O16" s="127"/>
      <c r="P16" s="328">
        <f>D16+H16+L16</f>
        <v>626935</v>
      </c>
      <c r="Q16" s="125"/>
      <c r="R16" s="125">
        <f>F16+J16+N16</f>
        <v>573649</v>
      </c>
    </row>
    <row r="17" spans="1:18" ht="24" customHeight="1">
      <c r="A17" s="120" t="s">
        <v>681</v>
      </c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5"/>
      <c r="P17" s="125">
        <f>P18-P16</f>
        <v>14793920</v>
      </c>
      <c r="Q17" s="125"/>
      <c r="R17" s="125">
        <f>R18-R16</f>
        <v>13618563</v>
      </c>
    </row>
    <row r="18" spans="1:18" ht="24" customHeight="1" thickBot="1">
      <c r="A18" s="120" t="s">
        <v>682</v>
      </c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5"/>
      <c r="P18" s="189">
        <v>15420855</v>
      </c>
      <c r="Q18" s="125"/>
      <c r="R18" s="189">
        <v>14192212</v>
      </c>
    </row>
    <row r="19" spans="1:18" ht="24" customHeight="1" thickTop="1">
      <c r="A19" s="120" t="s">
        <v>683</v>
      </c>
      <c r="D19" s="127">
        <v>15600</v>
      </c>
      <c r="E19" s="127"/>
      <c r="F19" s="127">
        <v>15600</v>
      </c>
      <c r="G19" s="127"/>
      <c r="H19" s="127">
        <v>382772</v>
      </c>
      <c r="I19" s="127"/>
      <c r="J19" s="127">
        <v>277749</v>
      </c>
      <c r="K19" s="127"/>
      <c r="L19" s="127">
        <v>0</v>
      </c>
      <c r="M19" s="127"/>
      <c r="N19" s="127">
        <v>0</v>
      </c>
      <c r="O19" s="127"/>
      <c r="P19" s="328">
        <f>D19+H19+L19</f>
        <v>398372</v>
      </c>
      <c r="Q19" s="125"/>
      <c r="R19" s="125">
        <f>F19+J19+N19</f>
        <v>293349</v>
      </c>
    </row>
    <row r="20" spans="1:18" ht="24" customHeight="1">
      <c r="A20" s="120" t="s">
        <v>684</v>
      </c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>
        <f>P21-P19</f>
        <v>903824</v>
      </c>
      <c r="Q20" s="125"/>
      <c r="R20" s="125">
        <f>R21-R19</f>
        <v>689739</v>
      </c>
    </row>
    <row r="21" spans="1:18" ht="24" customHeight="1" thickBot="1">
      <c r="A21" s="120" t="s">
        <v>685</v>
      </c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89">
        <v>1302196</v>
      </c>
      <c r="Q21" s="125"/>
      <c r="R21" s="189">
        <v>983088</v>
      </c>
    </row>
    <row r="22" spans="16:18" ht="8.25" customHeight="1" thickTop="1">
      <c r="P22" s="128"/>
      <c r="R22" s="128"/>
    </row>
    <row r="23" spans="16:18" ht="24" customHeight="1">
      <c r="P23" s="128"/>
      <c r="R23" s="128"/>
    </row>
    <row r="24" spans="4:10" ht="24" customHeight="1">
      <c r="D24" s="120" t="s">
        <v>167</v>
      </c>
      <c r="F24" s="124"/>
      <c r="H24" s="124"/>
      <c r="J24" s="124"/>
    </row>
    <row r="25" ht="24" customHeight="1">
      <c r="D25" s="190"/>
    </row>
    <row r="69" ht="9" customHeight="1"/>
  </sheetData>
  <sheetProtection/>
  <printOptions/>
  <pageMargins left="0.6" right="0.16" top="0.45" bottom="0.31" header="0.24" footer="0.27"/>
  <pageSetup horizontalDpi="600" verticalDpi="600" orientation="landscape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R25"/>
  <sheetViews>
    <sheetView zoomScale="85" zoomScaleNormal="85" zoomScalePageLayoutView="0" workbookViewId="0" topLeftCell="A7">
      <selection activeCell="I16" sqref="H16:I16"/>
    </sheetView>
  </sheetViews>
  <sheetFormatPr defaultColWidth="9.140625" defaultRowHeight="24" customHeight="1"/>
  <cols>
    <col min="1" max="1" width="28.421875" style="192" customWidth="1"/>
    <col min="2" max="2" width="18.7109375" style="192" customWidth="1"/>
    <col min="3" max="3" width="0.85546875" style="192" customWidth="1"/>
    <col min="4" max="4" width="10.8515625" style="192" customWidth="1"/>
    <col min="5" max="5" width="0.85546875" style="192" customWidth="1"/>
    <col min="6" max="6" width="10.8515625" style="192" customWidth="1"/>
    <col min="7" max="7" width="0.85546875" style="192" customWidth="1"/>
    <col min="8" max="8" width="11.7109375" style="192" customWidth="1"/>
    <col min="9" max="9" width="0.85546875" style="192" customWidth="1"/>
    <col min="10" max="10" width="11.7109375" style="192" customWidth="1"/>
    <col min="11" max="11" width="0.85546875" style="192" customWidth="1"/>
    <col min="12" max="12" width="10.8515625" style="192" customWidth="1"/>
    <col min="13" max="13" width="0.85546875" style="192" customWidth="1"/>
    <col min="14" max="14" width="10.8515625" style="192" customWidth="1"/>
    <col min="15" max="15" width="1.28515625" style="192" customWidth="1"/>
    <col min="16" max="16" width="13.7109375" style="192" customWidth="1"/>
    <col min="17" max="17" width="1.1484375" style="192" customWidth="1"/>
    <col min="18" max="18" width="13.7109375" style="192" customWidth="1"/>
    <col min="19" max="19" width="2.00390625" style="192" customWidth="1"/>
    <col min="20" max="16384" width="9.140625" style="192" customWidth="1"/>
  </cols>
  <sheetData>
    <row r="1" spans="1:18" ht="24" customHeight="1">
      <c r="A1" s="191" t="s">
        <v>1065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</row>
    <row r="3" ht="24" customHeight="1">
      <c r="A3" s="624" t="s">
        <v>146</v>
      </c>
    </row>
    <row r="4" ht="24" customHeight="1">
      <c r="A4" s="192" t="s">
        <v>147</v>
      </c>
    </row>
    <row r="5" ht="24" customHeight="1">
      <c r="A5" s="120" t="s">
        <v>148</v>
      </c>
    </row>
    <row r="6" ht="24" customHeight="1">
      <c r="R6" s="193" t="s">
        <v>456</v>
      </c>
    </row>
    <row r="7" spans="4:18" ht="24" customHeight="1">
      <c r="D7" s="194" t="s">
        <v>744</v>
      </c>
      <c r="E7" s="194"/>
      <c r="F7" s="194"/>
      <c r="H7" s="194" t="s">
        <v>457</v>
      </c>
      <c r="I7" s="194"/>
      <c r="J7" s="194"/>
      <c r="L7" s="122" t="s">
        <v>314</v>
      </c>
      <c r="M7" s="194"/>
      <c r="N7" s="194"/>
      <c r="P7" s="194" t="s">
        <v>395</v>
      </c>
      <c r="Q7" s="194"/>
      <c r="R7" s="194"/>
    </row>
    <row r="8" spans="4:18" s="120" customFormat="1" ht="24" customHeight="1">
      <c r="D8" s="377" t="s">
        <v>793</v>
      </c>
      <c r="E8" s="378"/>
      <c r="F8" s="377" t="s">
        <v>202</v>
      </c>
      <c r="G8" s="128"/>
      <c r="H8" s="377" t="s">
        <v>793</v>
      </c>
      <c r="I8" s="378"/>
      <c r="J8" s="377" t="s">
        <v>202</v>
      </c>
      <c r="K8" s="128"/>
      <c r="L8" s="377" t="s">
        <v>793</v>
      </c>
      <c r="M8" s="378"/>
      <c r="N8" s="377" t="s">
        <v>202</v>
      </c>
      <c r="O8" s="128"/>
      <c r="P8" s="377" t="s">
        <v>793</v>
      </c>
      <c r="Q8" s="378"/>
      <c r="R8" s="377" t="s">
        <v>202</v>
      </c>
    </row>
    <row r="9" spans="4:18" s="120" customFormat="1" ht="24" customHeight="1">
      <c r="D9" s="379"/>
      <c r="E9" s="124"/>
      <c r="F9" s="379" t="s">
        <v>745</v>
      </c>
      <c r="H9" s="123"/>
      <c r="I9" s="124"/>
      <c r="J9" s="379" t="s">
        <v>745</v>
      </c>
      <c r="L9" s="123"/>
      <c r="M9" s="124"/>
      <c r="N9" s="379" t="s">
        <v>745</v>
      </c>
      <c r="P9" s="379"/>
      <c r="Q9" s="124"/>
      <c r="R9" s="379" t="s">
        <v>745</v>
      </c>
    </row>
    <row r="10" spans="1:18" ht="24" customHeight="1">
      <c r="A10" s="192" t="s">
        <v>674</v>
      </c>
      <c r="D10" s="127">
        <v>550077</v>
      </c>
      <c r="E10" s="127"/>
      <c r="F10" s="127">
        <v>480282</v>
      </c>
      <c r="G10" s="127"/>
      <c r="H10" s="127">
        <v>907383</v>
      </c>
      <c r="I10" s="127"/>
      <c r="J10" s="127">
        <v>881739</v>
      </c>
      <c r="K10" s="127"/>
      <c r="L10" s="236">
        <v>0</v>
      </c>
      <c r="M10" s="127"/>
      <c r="N10" s="236">
        <v>10245</v>
      </c>
      <c r="O10" s="127"/>
      <c r="P10" s="127">
        <f>D10+H10+L10</f>
        <v>1457460</v>
      </c>
      <c r="Q10" s="198"/>
      <c r="R10" s="198">
        <f>F10+J10+N10</f>
        <v>1372266</v>
      </c>
    </row>
    <row r="11" spans="1:18" ht="24" customHeight="1">
      <c r="A11" s="192" t="s">
        <v>675</v>
      </c>
      <c r="D11" s="126">
        <v>-20971</v>
      </c>
      <c r="E11" s="127"/>
      <c r="F11" s="126">
        <v>-22040</v>
      </c>
      <c r="G11" s="127"/>
      <c r="H11" s="126">
        <v>-806106</v>
      </c>
      <c r="I11" s="127"/>
      <c r="J11" s="126">
        <v>-799064</v>
      </c>
      <c r="K11" s="127"/>
      <c r="L11" s="126">
        <v>0</v>
      </c>
      <c r="M11" s="127"/>
      <c r="N11" s="126">
        <v>-348</v>
      </c>
      <c r="O11" s="127"/>
      <c r="P11" s="126">
        <f>D11+H11+L11</f>
        <v>-827077</v>
      </c>
      <c r="Q11" s="198"/>
      <c r="R11" s="197">
        <f>F11+J11+N11</f>
        <v>-821452</v>
      </c>
    </row>
    <row r="12" spans="1:18" ht="24" customHeight="1">
      <c r="A12" s="192" t="s">
        <v>676</v>
      </c>
      <c r="D12" s="127">
        <f>SUM(D10:D11)</f>
        <v>529106</v>
      </c>
      <c r="E12" s="127"/>
      <c r="F12" s="127">
        <f>+F10+F11</f>
        <v>458242</v>
      </c>
      <c r="G12" s="127"/>
      <c r="H12" s="127">
        <f>SUM(H10:H11)</f>
        <v>101277</v>
      </c>
      <c r="I12" s="127"/>
      <c r="J12" s="127">
        <f>+J10+J11</f>
        <v>82675</v>
      </c>
      <c r="K12" s="127"/>
      <c r="L12" s="236">
        <f>SUM(L10:L11)</f>
        <v>0</v>
      </c>
      <c r="M12" s="127"/>
      <c r="N12" s="236">
        <f>SUM(N10:N11)</f>
        <v>9897</v>
      </c>
      <c r="O12" s="127"/>
      <c r="P12" s="198">
        <f>SUM(P10:P11)</f>
        <v>630383</v>
      </c>
      <c r="Q12" s="198"/>
      <c r="R12" s="198">
        <f>SUM(R10:R11)</f>
        <v>550814</v>
      </c>
    </row>
    <row r="13" spans="1:18" ht="24" customHeight="1">
      <c r="A13" s="192" t="s">
        <v>677</v>
      </c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>
        <v>-148567</v>
      </c>
      <c r="Q13" s="198"/>
      <c r="R13" s="198">
        <v>-141147</v>
      </c>
    </row>
    <row r="14" spans="1:18" ht="24" customHeight="1">
      <c r="A14" s="192" t="s">
        <v>678</v>
      </c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>
        <v>-13139</v>
      </c>
      <c r="Q14" s="198"/>
      <c r="R14" s="198">
        <v>-12110</v>
      </c>
    </row>
    <row r="15" spans="1:18" ht="24" customHeight="1" thickBot="1">
      <c r="A15" s="192" t="s">
        <v>679</v>
      </c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5"/>
      <c r="P15" s="199">
        <f>SUM(P12:P14)</f>
        <v>468677</v>
      </c>
      <c r="Q15" s="196"/>
      <c r="R15" s="199">
        <f>SUM(R12:R14)</f>
        <v>397557</v>
      </c>
    </row>
    <row r="16" spans="1:18" ht="24" customHeight="1" thickTop="1">
      <c r="A16" s="192" t="s">
        <v>680</v>
      </c>
      <c r="D16" s="127">
        <v>82378</v>
      </c>
      <c r="E16" s="127"/>
      <c r="F16" s="127">
        <v>72090</v>
      </c>
      <c r="G16" s="127"/>
      <c r="H16" s="127">
        <v>529647</v>
      </c>
      <c r="I16" s="127"/>
      <c r="J16" s="127">
        <v>280257</v>
      </c>
      <c r="K16" s="127"/>
      <c r="L16" s="127">
        <v>14910</v>
      </c>
      <c r="M16" s="127"/>
      <c r="N16" s="127">
        <v>221302</v>
      </c>
      <c r="O16" s="127"/>
      <c r="P16" s="127">
        <f>D16+H16+L16</f>
        <v>626935</v>
      </c>
      <c r="Q16" s="198"/>
      <c r="R16" s="198">
        <f>F16+J16+N16</f>
        <v>573649</v>
      </c>
    </row>
    <row r="17" spans="1:18" ht="24" customHeight="1">
      <c r="A17" s="192" t="s">
        <v>681</v>
      </c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5"/>
      <c r="P17" s="198">
        <f>P18-P16</f>
        <v>6863377</v>
      </c>
      <c r="Q17" s="198"/>
      <c r="R17" s="198">
        <f>R18-R16</f>
        <v>5979427</v>
      </c>
    </row>
    <row r="18" spans="1:18" ht="24" customHeight="1" thickBot="1">
      <c r="A18" s="192" t="s">
        <v>682</v>
      </c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5"/>
      <c r="P18" s="199">
        <v>7490312</v>
      </c>
      <c r="Q18" s="196"/>
      <c r="R18" s="199">
        <v>6553076</v>
      </c>
    </row>
    <row r="19" spans="1:18" ht="24" customHeight="1" thickTop="1">
      <c r="A19" s="192" t="s">
        <v>683</v>
      </c>
      <c r="D19" s="127">
        <v>15600</v>
      </c>
      <c r="E19" s="127"/>
      <c r="F19" s="127">
        <v>15600</v>
      </c>
      <c r="G19" s="127"/>
      <c r="H19" s="127">
        <v>382772</v>
      </c>
      <c r="I19" s="127"/>
      <c r="J19" s="127">
        <v>277749</v>
      </c>
      <c r="K19" s="127"/>
      <c r="L19" s="127">
        <v>0</v>
      </c>
      <c r="M19" s="127"/>
      <c r="N19" s="127">
        <v>0</v>
      </c>
      <c r="O19" s="127"/>
      <c r="P19" s="127">
        <f>D19+H19+L19</f>
        <v>398372</v>
      </c>
      <c r="Q19" s="198"/>
      <c r="R19" s="198">
        <f>F19+J19+N19</f>
        <v>293349</v>
      </c>
    </row>
    <row r="20" spans="1:18" ht="24" customHeight="1">
      <c r="A20" s="192" t="s">
        <v>684</v>
      </c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5"/>
      <c r="P20" s="198">
        <f>P21-P19</f>
        <v>903824</v>
      </c>
      <c r="Q20" s="198"/>
      <c r="R20" s="198">
        <f>R21-R19</f>
        <v>689739</v>
      </c>
    </row>
    <row r="21" spans="1:18" ht="24" customHeight="1" thickBot="1">
      <c r="A21" s="192" t="s">
        <v>685</v>
      </c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89">
        <v>1302196</v>
      </c>
      <c r="Q21" s="196"/>
      <c r="R21" s="199">
        <v>983088</v>
      </c>
    </row>
    <row r="22" spans="16:18" ht="24" customHeight="1" thickTop="1">
      <c r="P22" s="198"/>
      <c r="R22" s="198"/>
    </row>
    <row r="23" spans="16:18" ht="24" customHeight="1">
      <c r="P23" s="198"/>
      <c r="R23" s="198"/>
    </row>
    <row r="24" spans="4:18" ht="24" customHeight="1">
      <c r="D24" s="120" t="s">
        <v>167</v>
      </c>
      <c r="P24" s="200"/>
      <c r="R24" s="200"/>
    </row>
    <row r="25" spans="4:10" ht="24" customHeight="1">
      <c r="D25" s="190"/>
      <c r="F25" s="195"/>
      <c r="H25" s="195"/>
      <c r="J25" s="195"/>
    </row>
    <row r="54" ht="9" customHeight="1"/>
  </sheetData>
  <sheetProtection/>
  <printOptions/>
  <pageMargins left="0.75" right="0.36" top="0.48" bottom="0.31" header="0.24" footer="0.27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G70"/>
  <sheetViews>
    <sheetView zoomScale="90" zoomScaleNormal="90" zoomScalePageLayoutView="0" workbookViewId="0" topLeftCell="A46">
      <selection activeCell="J52" sqref="J52"/>
    </sheetView>
  </sheetViews>
  <sheetFormatPr defaultColWidth="9.140625" defaultRowHeight="25.5" customHeight="1"/>
  <cols>
    <col min="1" max="1" width="7.00390625" style="1" customWidth="1"/>
    <col min="2" max="2" width="36.57421875" style="1" customWidth="1"/>
    <col min="3" max="3" width="17.57421875" style="1" customWidth="1"/>
    <col min="4" max="4" width="19.421875" style="1" customWidth="1"/>
    <col min="5" max="5" width="2.57421875" style="1" customWidth="1"/>
    <col min="6" max="6" width="18.8515625" style="1" customWidth="1"/>
    <col min="7" max="7" width="3.140625" style="1" customWidth="1"/>
    <col min="8" max="8" width="2.57421875" style="1" customWidth="1"/>
    <col min="9" max="16384" width="9.140625" style="1" customWidth="1"/>
  </cols>
  <sheetData>
    <row r="1" spans="1:7" ht="26.25" customHeight="1">
      <c r="A1" s="72" t="s">
        <v>1066</v>
      </c>
      <c r="B1" s="72"/>
      <c r="C1" s="72"/>
      <c r="D1" s="72"/>
      <c r="E1" s="72"/>
      <c r="F1" s="72"/>
      <c r="G1" s="436"/>
    </row>
    <row r="2" spans="1:7" ht="26.25" customHeight="1">
      <c r="A2" s="72"/>
      <c r="B2" s="72"/>
      <c r="C2" s="72"/>
      <c r="D2" s="72"/>
      <c r="E2" s="72"/>
      <c r="F2" s="72"/>
      <c r="G2" s="72"/>
    </row>
    <row r="3" ht="26.25" customHeight="1">
      <c r="A3" s="73" t="s">
        <v>149</v>
      </c>
    </row>
    <row r="4" spans="1:6" ht="26.25" customHeight="1">
      <c r="A4" s="1" t="s">
        <v>150</v>
      </c>
      <c r="F4" s="209"/>
    </row>
    <row r="5" ht="26.25" customHeight="1">
      <c r="A5" s="1" t="s">
        <v>180</v>
      </c>
    </row>
    <row r="6" ht="26.25" customHeight="1">
      <c r="B6" s="1" t="s">
        <v>939</v>
      </c>
    </row>
    <row r="7" ht="26.25" customHeight="1">
      <c r="A7" s="1" t="s">
        <v>151</v>
      </c>
    </row>
    <row r="8" ht="26.25" customHeight="1">
      <c r="A8" s="1" t="s">
        <v>179</v>
      </c>
    </row>
    <row r="9" ht="26.25" customHeight="1">
      <c r="A9" s="1" t="s">
        <v>152</v>
      </c>
    </row>
    <row r="10" ht="26.25" customHeight="1">
      <c r="A10" s="1" t="s">
        <v>246</v>
      </c>
    </row>
    <row r="11" ht="26.25" customHeight="1">
      <c r="A11" s="1" t="s">
        <v>662</v>
      </c>
    </row>
    <row r="12" ht="26.25" customHeight="1">
      <c r="A12" s="1" t="s">
        <v>153</v>
      </c>
    </row>
    <row r="13" ht="26.25" customHeight="1">
      <c r="A13" s="1" t="s">
        <v>181</v>
      </c>
    </row>
    <row r="14" ht="26.25" customHeight="1">
      <c r="A14" s="1" t="s">
        <v>176</v>
      </c>
    </row>
    <row r="15" ht="26.25" customHeight="1">
      <c r="A15" s="1" t="s">
        <v>154</v>
      </c>
    </row>
    <row r="16" ht="26.25" customHeight="1">
      <c r="A16" s="1" t="s">
        <v>182</v>
      </c>
    </row>
    <row r="17" ht="26.25" customHeight="1">
      <c r="A17" s="1" t="s">
        <v>233</v>
      </c>
    </row>
    <row r="18" ht="26.25" customHeight="1">
      <c r="A18" s="1" t="s">
        <v>177</v>
      </c>
    </row>
    <row r="19" ht="26.25" customHeight="1">
      <c r="A19" s="1" t="s">
        <v>155</v>
      </c>
    </row>
    <row r="20" ht="26.25" customHeight="1">
      <c r="A20" s="1" t="s">
        <v>247</v>
      </c>
    </row>
    <row r="21" ht="26.25" customHeight="1">
      <c r="A21" s="1" t="s">
        <v>234</v>
      </c>
    </row>
    <row r="22" ht="26.25" customHeight="1">
      <c r="A22" s="1" t="s">
        <v>248</v>
      </c>
    </row>
    <row r="23" ht="26.25" customHeight="1"/>
    <row r="24" s="526" customFormat="1" ht="26.25" customHeight="1">
      <c r="A24" s="527" t="s">
        <v>156</v>
      </c>
    </row>
    <row r="25" s="526" customFormat="1" ht="26.25" customHeight="1">
      <c r="B25" s="526" t="s">
        <v>88</v>
      </c>
    </row>
    <row r="26" s="526" customFormat="1" ht="26.25" customHeight="1">
      <c r="A26" s="526" t="s">
        <v>89</v>
      </c>
    </row>
    <row r="27" s="526" customFormat="1" ht="26.25" customHeight="1">
      <c r="A27" s="526" t="s">
        <v>846</v>
      </c>
    </row>
    <row r="28" s="526" customFormat="1" ht="26.25" customHeight="1"/>
    <row r="29" s="526" customFormat="1" ht="26.25" customHeight="1"/>
    <row r="30" s="526" customFormat="1" ht="26.25" customHeight="1"/>
    <row r="31" s="526" customFormat="1" ht="26.25" customHeight="1"/>
    <row r="32" ht="26.25" customHeight="1">
      <c r="A32" s="1" t="s">
        <v>620</v>
      </c>
    </row>
    <row r="33" ht="26.25" customHeight="1"/>
    <row r="36" spans="1:7" s="526" customFormat="1" ht="21" customHeight="1">
      <c r="A36" s="530" t="s">
        <v>1067</v>
      </c>
      <c r="B36" s="530"/>
      <c r="C36" s="530"/>
      <c r="D36" s="530"/>
      <c r="E36" s="530"/>
      <c r="F36" s="530"/>
      <c r="G36" s="531"/>
    </row>
    <row r="37" spans="1:7" s="526" customFormat="1" ht="21" customHeight="1">
      <c r="A37" s="530"/>
      <c r="B37" s="530"/>
      <c r="C37" s="530"/>
      <c r="D37" s="530"/>
      <c r="E37" s="530"/>
      <c r="F37" s="530"/>
      <c r="G37" s="531"/>
    </row>
    <row r="38" spans="1:7" s="526" customFormat="1" ht="21" customHeight="1">
      <c r="A38" s="527" t="s">
        <v>157</v>
      </c>
      <c r="B38" s="530"/>
      <c r="C38" s="530"/>
      <c r="D38" s="530"/>
      <c r="E38" s="530"/>
      <c r="F38" s="530"/>
      <c r="G38" s="531"/>
    </row>
    <row r="39" spans="3:6" s="526" customFormat="1" ht="21" customHeight="1">
      <c r="C39" s="532"/>
      <c r="D39" s="532"/>
      <c r="E39" s="532"/>
      <c r="F39" s="533" t="s">
        <v>814</v>
      </c>
    </row>
    <row r="40" spans="3:7" s="526" customFormat="1" ht="21" customHeight="1">
      <c r="C40" s="683" t="s">
        <v>928</v>
      </c>
      <c r="D40" s="683"/>
      <c r="E40" s="683"/>
      <c r="F40" s="683"/>
      <c r="G40" s="683"/>
    </row>
    <row r="41" spans="3:7" s="526" customFormat="1" ht="21" customHeight="1">
      <c r="C41" s="534"/>
      <c r="D41" s="535" t="s">
        <v>184</v>
      </c>
      <c r="E41" s="535"/>
      <c r="F41" s="535"/>
      <c r="G41" s="534"/>
    </row>
    <row r="42" spans="3:7" s="526" customFormat="1" ht="23.25">
      <c r="C42" s="684" t="s">
        <v>688</v>
      </c>
      <c r="D42" s="684"/>
      <c r="E42" s="684"/>
      <c r="F42" s="684"/>
      <c r="G42" s="536"/>
    </row>
    <row r="43" spans="2:6" s="526" customFormat="1" ht="21" customHeight="1">
      <c r="B43" s="537"/>
      <c r="C43" s="538" t="s">
        <v>843</v>
      </c>
      <c r="D43" s="538" t="s">
        <v>826</v>
      </c>
      <c r="E43" s="538"/>
      <c r="F43" s="538" t="s">
        <v>844</v>
      </c>
    </row>
    <row r="44" s="526" customFormat="1" ht="23.25">
      <c r="B44" s="539" t="s">
        <v>21</v>
      </c>
    </row>
    <row r="45" spans="2:6" s="526" customFormat="1" ht="23.25">
      <c r="B45" s="540" t="s">
        <v>55</v>
      </c>
      <c r="C45" s="541">
        <v>2792692816.48</v>
      </c>
      <c r="D45" s="541">
        <f>777649.59+6997600</f>
        <v>7775249.59</v>
      </c>
      <c r="F45" s="542">
        <f>SUM(C45:D45)</f>
        <v>2800468066.07</v>
      </c>
    </row>
    <row r="46" spans="2:6" s="526" customFormat="1" ht="23.25">
      <c r="B46" s="540" t="s">
        <v>56</v>
      </c>
      <c r="C46" s="541">
        <v>98760862</v>
      </c>
      <c r="D46" s="543">
        <f>-777649.59+-6997600</f>
        <v>-7775249.59</v>
      </c>
      <c r="F46" s="542">
        <f>SUM(C46:D46)</f>
        <v>90985612.41</v>
      </c>
    </row>
    <row r="47" spans="2:7" s="526" customFormat="1" ht="23.25">
      <c r="B47" s="540" t="s">
        <v>841</v>
      </c>
      <c r="C47" s="542">
        <v>1230559321.6</v>
      </c>
      <c r="D47" s="543">
        <v>-564101860.41</v>
      </c>
      <c r="E47" s="543"/>
      <c r="F47" s="542">
        <f aca="true" t="shared" si="0" ref="F47:F54">SUM(C47:D47)</f>
        <v>666457461.1899999</v>
      </c>
      <c r="G47" s="541"/>
    </row>
    <row r="48" spans="2:7" s="526" customFormat="1" ht="23.25">
      <c r="B48" s="540" t="s">
        <v>842</v>
      </c>
      <c r="C48" s="542">
        <v>1035243358.09</v>
      </c>
      <c r="D48" s="543">
        <v>-450415255.81</v>
      </c>
      <c r="E48" s="543"/>
      <c r="F48" s="542">
        <f t="shared" si="0"/>
        <v>584828102.28</v>
      </c>
      <c r="G48" s="541"/>
    </row>
    <row r="49" spans="2:7" s="526" customFormat="1" ht="23.25">
      <c r="B49" s="526" t="s">
        <v>880</v>
      </c>
      <c r="C49" s="574">
        <v>0</v>
      </c>
      <c r="D49" s="542">
        <v>1014517116.22</v>
      </c>
      <c r="E49" s="542"/>
      <c r="F49" s="542">
        <f t="shared" si="0"/>
        <v>1014517116.22</v>
      </c>
      <c r="G49" s="541"/>
    </row>
    <row r="50" spans="2:7" s="526" customFormat="1" ht="23.25">
      <c r="B50" s="526" t="s">
        <v>67</v>
      </c>
      <c r="C50" s="542">
        <v>77237169.77</v>
      </c>
      <c r="D50" s="543">
        <v>-7310152.14</v>
      </c>
      <c r="E50" s="542"/>
      <c r="F50" s="542">
        <f t="shared" si="0"/>
        <v>69927017.63</v>
      </c>
      <c r="G50" s="541"/>
    </row>
    <row r="51" spans="2:7" s="526" customFormat="1" ht="21" customHeight="1">
      <c r="B51" s="526" t="s">
        <v>68</v>
      </c>
      <c r="C51" s="574">
        <v>0</v>
      </c>
      <c r="D51" s="542">
        <v>7310152.14</v>
      </c>
      <c r="E51" s="542"/>
      <c r="F51" s="542">
        <f>SUM(C51:D51)</f>
        <v>7310152.14</v>
      </c>
      <c r="G51" s="541"/>
    </row>
    <row r="52" spans="2:7" s="526" customFormat="1" ht="23.25">
      <c r="B52" s="526" t="s">
        <v>22</v>
      </c>
      <c r="C52" s="542">
        <v>57543839.07</v>
      </c>
      <c r="D52" s="543">
        <v>-57543839.07</v>
      </c>
      <c r="E52" s="542"/>
      <c r="F52" s="574">
        <f t="shared" si="0"/>
        <v>0</v>
      </c>
      <c r="G52" s="541"/>
    </row>
    <row r="53" spans="2:7" s="526" customFormat="1" ht="23.25">
      <c r="B53" s="526" t="s">
        <v>23</v>
      </c>
      <c r="C53" s="574">
        <v>0</v>
      </c>
      <c r="D53" s="542">
        <v>47448041.18</v>
      </c>
      <c r="E53" s="542"/>
      <c r="F53" s="542">
        <f t="shared" si="0"/>
        <v>47448041.18</v>
      </c>
      <c r="G53" s="541"/>
    </row>
    <row r="54" spans="2:7" s="526" customFormat="1" ht="23.25">
      <c r="B54" s="526" t="s">
        <v>24</v>
      </c>
      <c r="C54" s="574">
        <v>0</v>
      </c>
      <c r="D54" s="542">
        <v>10095797.89</v>
      </c>
      <c r="E54" s="542"/>
      <c r="F54" s="542">
        <f t="shared" si="0"/>
        <v>10095797.89</v>
      </c>
      <c r="G54" s="541"/>
    </row>
    <row r="55" spans="3:6" s="526" customFormat="1" ht="21" customHeight="1">
      <c r="C55" s="532"/>
      <c r="D55" s="532"/>
      <c r="E55" s="532"/>
      <c r="F55" s="533" t="s">
        <v>814</v>
      </c>
    </row>
    <row r="56" spans="3:7" s="526" customFormat="1" ht="21" customHeight="1">
      <c r="C56" s="683" t="s">
        <v>61</v>
      </c>
      <c r="D56" s="683"/>
      <c r="E56" s="683"/>
      <c r="F56" s="683"/>
      <c r="G56" s="683"/>
    </row>
    <row r="57" spans="3:7" s="526" customFormat="1" ht="21" customHeight="1">
      <c r="C57" s="534"/>
      <c r="D57" s="535" t="s">
        <v>184</v>
      </c>
      <c r="E57" s="535"/>
      <c r="F57" s="535"/>
      <c r="G57" s="534"/>
    </row>
    <row r="58" spans="3:7" s="526" customFormat="1" ht="23.25">
      <c r="C58" s="684" t="s">
        <v>90</v>
      </c>
      <c r="D58" s="684"/>
      <c r="E58" s="684"/>
      <c r="F58" s="684"/>
      <c r="G58" s="536"/>
    </row>
    <row r="59" spans="2:7" s="526" customFormat="1" ht="21" customHeight="1">
      <c r="B59" s="539" t="s">
        <v>845</v>
      </c>
      <c r="C59" s="541"/>
      <c r="D59" s="541"/>
      <c r="E59" s="541"/>
      <c r="F59" s="541"/>
      <c r="G59" s="541"/>
    </row>
    <row r="60" spans="2:6" s="526" customFormat="1" ht="21" customHeight="1">
      <c r="B60" s="526" t="s">
        <v>45</v>
      </c>
      <c r="C60" s="541">
        <v>69831379.42</v>
      </c>
      <c r="D60" s="543">
        <v>8456978.81</v>
      </c>
      <c r="E60" s="543"/>
      <c r="F60" s="541">
        <f>SUM(C60:D60)</f>
        <v>78288358.23</v>
      </c>
    </row>
    <row r="61" spans="2:6" s="526" customFormat="1" ht="21" customHeight="1">
      <c r="B61" s="526" t="s">
        <v>46</v>
      </c>
      <c r="C61" s="541">
        <v>120514975.77</v>
      </c>
      <c r="D61" s="543">
        <v>-8456978.81</v>
      </c>
      <c r="E61" s="543"/>
      <c r="F61" s="541">
        <f>SUM(C61:D61)</f>
        <v>112057996.96</v>
      </c>
    </row>
    <row r="62" spans="1:7" s="526" customFormat="1" ht="21" customHeight="1">
      <c r="A62" s="544"/>
      <c r="B62" s="544"/>
      <c r="C62" s="544"/>
      <c r="D62" s="544"/>
      <c r="E62" s="544"/>
      <c r="F62" s="544"/>
      <c r="G62" s="544"/>
    </row>
    <row r="63" spans="1:7" s="526" customFormat="1" ht="21" customHeight="1">
      <c r="A63" s="527" t="s">
        <v>60</v>
      </c>
      <c r="B63" s="527"/>
      <c r="C63" s="527"/>
      <c r="D63" s="527"/>
      <c r="E63" s="527"/>
      <c r="F63" s="527"/>
      <c r="G63" s="527"/>
    </row>
    <row r="64" s="526" customFormat="1" ht="23.25">
      <c r="B64" s="526" t="s">
        <v>120</v>
      </c>
    </row>
    <row r="65" s="526" customFormat="1" ht="21" customHeight="1"/>
    <row r="66" s="526" customFormat="1" ht="21" customHeight="1"/>
    <row r="70" s="526" customFormat="1" ht="21" customHeight="1">
      <c r="A70" s="526" t="s">
        <v>620</v>
      </c>
    </row>
  </sheetData>
  <sheetProtection/>
  <mergeCells count="4">
    <mergeCell ref="C40:G40"/>
    <mergeCell ref="C56:G56"/>
    <mergeCell ref="C42:F42"/>
    <mergeCell ref="C58:F58"/>
  </mergeCells>
  <printOptions horizontalCentered="1"/>
  <pageMargins left="0.3937007874015748" right="0" top="0.6299212598425197" bottom="0.1968503937007874" header="0.3937007874015748" footer="0.1574803149606299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72"/>
  <sheetViews>
    <sheetView zoomScale="90" zoomScaleNormal="90" zoomScaleSheetLayoutView="100" zoomScalePageLayoutView="0" workbookViewId="0" topLeftCell="A1">
      <selection activeCell="L109" sqref="L109"/>
    </sheetView>
  </sheetViews>
  <sheetFormatPr defaultColWidth="9.140625" defaultRowHeight="25.5" customHeight="1"/>
  <cols>
    <col min="1" max="1" width="5.57421875" style="444" customWidth="1"/>
    <col min="2" max="3" width="9.140625" style="444" customWidth="1"/>
    <col min="4" max="4" width="26.140625" style="444" customWidth="1"/>
    <col min="5" max="5" width="17.00390625" style="444" customWidth="1"/>
    <col min="6" max="6" width="1.421875" style="599" customWidth="1"/>
    <col min="7" max="7" width="17.140625" style="444" customWidth="1"/>
    <col min="8" max="8" width="3.28125" style="444" customWidth="1"/>
    <col min="9" max="9" width="16.57421875" style="444" customWidth="1"/>
    <col min="10" max="10" width="6.00390625" style="444" customWidth="1"/>
    <col min="11" max="11" width="9.140625" style="444" customWidth="1"/>
    <col min="12" max="12" width="12.140625" style="444" bestFit="1" customWidth="1"/>
    <col min="13" max="16384" width="9.140625" style="444" customWidth="1"/>
  </cols>
  <sheetData>
    <row r="1" spans="1:9" s="443" customFormat="1" ht="25.5" customHeight="1">
      <c r="A1" s="651" t="s">
        <v>819</v>
      </c>
      <c r="B1" s="651"/>
      <c r="C1" s="651"/>
      <c r="D1" s="651"/>
      <c r="E1" s="651"/>
      <c r="F1" s="651"/>
      <c r="G1" s="651"/>
      <c r="H1" s="651"/>
      <c r="I1" s="651"/>
    </row>
    <row r="2" spans="1:9" s="443" customFormat="1" ht="25.5" customHeight="1">
      <c r="A2" s="444"/>
      <c r="B2" s="444"/>
      <c r="C2" s="442"/>
      <c r="D2" s="442"/>
      <c r="E2" s="442"/>
      <c r="F2" s="442"/>
      <c r="G2" s="442"/>
      <c r="H2" s="442"/>
      <c r="I2" s="442"/>
    </row>
    <row r="3" spans="1:10" s="446" customFormat="1" ht="25.5" customHeight="1">
      <c r="A3" s="445" t="s">
        <v>944</v>
      </c>
      <c r="B3" s="444"/>
      <c r="C3" s="442"/>
      <c r="D3" s="442"/>
      <c r="E3" s="442"/>
      <c r="F3" s="442"/>
      <c r="G3" s="442"/>
      <c r="H3" s="442"/>
      <c r="I3" s="442"/>
      <c r="J3" s="443"/>
    </row>
    <row r="4" spans="1:12" s="331" customFormat="1" ht="25.5" customHeight="1">
      <c r="A4" s="461" t="s">
        <v>1000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</row>
    <row r="5" spans="1:12" s="331" customFormat="1" ht="25.5" customHeight="1">
      <c r="A5" s="405"/>
      <c r="B5" s="285" t="s">
        <v>41</v>
      </c>
      <c r="D5" s="405"/>
      <c r="E5" s="405"/>
      <c r="F5" s="405"/>
      <c r="G5" s="405"/>
      <c r="H5" s="405"/>
      <c r="I5" s="405"/>
      <c r="J5" s="405"/>
      <c r="K5" s="405"/>
      <c r="L5" s="405"/>
    </row>
    <row r="6" spans="2:12" s="331" customFormat="1" ht="25.5" customHeight="1">
      <c r="B6" s="405" t="s">
        <v>1023</v>
      </c>
      <c r="C6" s="405"/>
      <c r="D6" s="405"/>
      <c r="E6" s="405"/>
      <c r="F6" s="405"/>
      <c r="G6" s="405"/>
      <c r="H6" s="405"/>
      <c r="I6" s="405"/>
      <c r="J6" s="405"/>
      <c r="K6" s="405"/>
      <c r="L6" s="405"/>
    </row>
    <row r="7" spans="2:12" s="331" customFormat="1" ht="25.5" customHeight="1">
      <c r="B7" s="405" t="s">
        <v>0</v>
      </c>
      <c r="C7" s="405"/>
      <c r="D7" s="405"/>
      <c r="E7" s="405"/>
      <c r="F7" s="405"/>
      <c r="G7" s="405"/>
      <c r="H7" s="405"/>
      <c r="I7" s="405"/>
      <c r="J7" s="405"/>
      <c r="K7" s="405"/>
      <c r="L7" s="405"/>
    </row>
    <row r="8" spans="1:12" s="331" customFormat="1" ht="25.5" customHeight="1">
      <c r="A8" s="405"/>
      <c r="B8" s="285" t="s">
        <v>52</v>
      </c>
      <c r="D8" s="405"/>
      <c r="E8" s="405"/>
      <c r="F8" s="405"/>
      <c r="G8" s="405"/>
      <c r="H8" s="405"/>
      <c r="I8" s="405"/>
      <c r="J8" s="405"/>
      <c r="K8" s="405"/>
      <c r="L8" s="405"/>
    </row>
    <row r="9" spans="2:12" s="331" customFormat="1" ht="25.5" customHeight="1">
      <c r="B9" s="405" t="s">
        <v>51</v>
      </c>
      <c r="C9" s="405"/>
      <c r="D9" s="405"/>
      <c r="E9" s="405"/>
      <c r="F9" s="405"/>
      <c r="G9" s="405"/>
      <c r="H9" s="405"/>
      <c r="I9" s="405"/>
      <c r="J9" s="405"/>
      <c r="K9" s="405"/>
      <c r="L9" s="405"/>
    </row>
    <row r="10" spans="1:9" s="446" customFormat="1" ht="25.5" customHeight="1">
      <c r="A10" s="459" t="s">
        <v>1018</v>
      </c>
      <c r="B10" s="447"/>
      <c r="C10" s="448"/>
      <c r="D10" s="448"/>
      <c r="E10" s="448"/>
      <c r="F10" s="448"/>
      <c r="G10" s="448"/>
      <c r="H10" s="448"/>
      <c r="I10" s="458"/>
    </row>
    <row r="11" spans="1:9" s="446" customFormat="1" ht="25.5" customHeight="1">
      <c r="A11" s="448"/>
      <c r="B11" s="449" t="s">
        <v>854</v>
      </c>
      <c r="C11" s="450"/>
      <c r="D11" s="450"/>
      <c r="E11" s="448"/>
      <c r="F11" s="448"/>
      <c r="G11" s="448"/>
      <c r="H11" s="448"/>
      <c r="I11" s="458"/>
    </row>
    <row r="12" spans="1:9" s="446" customFormat="1" ht="25.5" customHeight="1">
      <c r="A12" s="448"/>
      <c r="B12" s="449" t="s">
        <v>853</v>
      </c>
      <c r="C12" s="450"/>
      <c r="D12" s="450"/>
      <c r="E12" s="448"/>
      <c r="F12" s="448"/>
      <c r="G12" s="448"/>
      <c r="H12" s="448"/>
      <c r="I12" s="458"/>
    </row>
    <row r="13" spans="1:9" s="446" customFormat="1" ht="25.5" customHeight="1">
      <c r="A13" s="448"/>
      <c r="B13" s="449" t="s">
        <v>855</v>
      </c>
      <c r="C13" s="450"/>
      <c r="D13" s="450"/>
      <c r="E13" s="448"/>
      <c r="F13" s="448"/>
      <c r="G13" s="448"/>
      <c r="H13" s="448"/>
      <c r="I13" s="458"/>
    </row>
    <row r="14" spans="1:9" s="446" customFormat="1" ht="25.5" customHeight="1">
      <c r="A14" s="448"/>
      <c r="B14" s="449" t="s">
        <v>856</v>
      </c>
      <c r="C14" s="450"/>
      <c r="D14" s="450"/>
      <c r="E14" s="448"/>
      <c r="F14" s="448"/>
      <c r="G14" s="448"/>
      <c r="H14" s="448"/>
      <c r="I14" s="458"/>
    </row>
    <row r="15" spans="1:9" s="446" customFormat="1" ht="25.5" customHeight="1">
      <c r="A15" s="448"/>
      <c r="B15" s="449" t="s">
        <v>827</v>
      </c>
      <c r="C15" s="450"/>
      <c r="D15" s="450"/>
      <c r="E15" s="448"/>
      <c r="F15" s="448"/>
      <c r="G15" s="448"/>
      <c r="H15" s="448"/>
      <c r="I15" s="458"/>
    </row>
    <row r="16" spans="1:9" s="446" customFormat="1" ht="25.5" customHeight="1">
      <c r="A16" s="448"/>
      <c r="B16" s="449" t="s">
        <v>106</v>
      </c>
      <c r="C16" s="450"/>
      <c r="D16" s="450"/>
      <c r="E16" s="448"/>
      <c r="F16" s="448"/>
      <c r="G16" s="448"/>
      <c r="H16" s="448"/>
      <c r="I16" s="458"/>
    </row>
    <row r="17" spans="1:9" s="446" customFormat="1" ht="25.5" customHeight="1">
      <c r="A17" s="448"/>
      <c r="B17" s="581" t="s">
        <v>1024</v>
      </c>
      <c r="C17" s="450"/>
      <c r="D17" s="450"/>
      <c r="E17" s="448"/>
      <c r="F17" s="448"/>
      <c r="G17" s="448"/>
      <c r="H17" s="448"/>
      <c r="I17" s="458"/>
    </row>
    <row r="18" ht="25.5" customHeight="1">
      <c r="B18" s="444" t="s">
        <v>1025</v>
      </c>
    </row>
    <row r="19" spans="1:10" ht="25.5" customHeight="1">
      <c r="A19" s="445" t="s">
        <v>945</v>
      </c>
      <c r="B19" s="447"/>
      <c r="C19" s="447"/>
      <c r="D19" s="447"/>
      <c r="E19" s="447"/>
      <c r="F19" s="447"/>
      <c r="G19" s="447"/>
      <c r="H19" s="447"/>
      <c r="I19" s="447"/>
      <c r="J19" s="447"/>
    </row>
    <row r="20" spans="1:10" ht="25.5" customHeight="1">
      <c r="A20" s="445"/>
      <c r="B20" s="447" t="s">
        <v>1022</v>
      </c>
      <c r="C20" s="447"/>
      <c r="D20" s="447"/>
      <c r="E20" s="447"/>
      <c r="F20" s="447"/>
      <c r="G20" s="447"/>
      <c r="H20" s="447"/>
      <c r="I20" s="447"/>
      <c r="J20" s="447"/>
    </row>
    <row r="21" spans="1:10" ht="25.5" customHeight="1">
      <c r="A21" s="447" t="s">
        <v>1021</v>
      </c>
      <c r="B21" s="447"/>
      <c r="C21" s="447"/>
      <c r="D21" s="447"/>
      <c r="E21" s="447"/>
      <c r="F21" s="447"/>
      <c r="G21" s="447"/>
      <c r="H21" s="447"/>
      <c r="I21" s="447"/>
      <c r="J21" s="447"/>
    </row>
    <row r="22" spans="1:10" ht="25.5" customHeight="1">
      <c r="A22" s="460" t="s">
        <v>1020</v>
      </c>
      <c r="D22" s="447"/>
      <c r="E22" s="447"/>
      <c r="F22" s="447"/>
      <c r="G22" s="447"/>
      <c r="H22" s="447"/>
      <c r="J22" s="447"/>
    </row>
    <row r="23" spans="1:10" ht="25.5" customHeight="1">
      <c r="A23" s="460"/>
      <c r="D23" s="447"/>
      <c r="E23" s="447"/>
      <c r="F23" s="447"/>
      <c r="G23" s="600"/>
      <c r="H23" s="600"/>
      <c r="I23" s="512" t="s">
        <v>814</v>
      </c>
      <c r="J23" s="447"/>
    </row>
    <row r="24" spans="1:9" ht="25.5" customHeight="1">
      <c r="A24" s="447"/>
      <c r="B24" s="447"/>
      <c r="C24" s="447"/>
      <c r="D24" s="447"/>
      <c r="G24" s="513" t="s">
        <v>815</v>
      </c>
      <c r="H24" s="514"/>
      <c r="I24" s="513" t="s">
        <v>817</v>
      </c>
    </row>
    <row r="25" spans="1:9" ht="25.5" customHeight="1">
      <c r="A25" s="447"/>
      <c r="B25" s="601" t="s">
        <v>47</v>
      </c>
      <c r="C25" s="447"/>
      <c r="D25" s="447"/>
      <c r="G25" s="515" t="s">
        <v>816</v>
      </c>
      <c r="H25" s="600"/>
      <c r="I25" s="515" t="s">
        <v>818</v>
      </c>
    </row>
    <row r="26" spans="1:9" ht="25.5" customHeight="1">
      <c r="A26" s="447"/>
      <c r="B26" s="602" t="s">
        <v>121</v>
      </c>
      <c r="C26" s="448"/>
      <c r="D26" s="448"/>
      <c r="G26" s="448"/>
      <c r="H26" s="448"/>
      <c r="I26" s="448"/>
    </row>
    <row r="27" spans="1:9" ht="25.5" customHeight="1">
      <c r="A27" s="447"/>
      <c r="B27" s="443" t="s">
        <v>8</v>
      </c>
      <c r="C27" s="448"/>
      <c r="D27" s="448"/>
      <c r="G27" s="603">
        <v>9648498943.73</v>
      </c>
      <c r="H27" s="603"/>
      <c r="I27" s="603">
        <v>2788355095.36</v>
      </c>
    </row>
    <row r="28" spans="1:9" ht="25.5" customHeight="1">
      <c r="A28" s="447"/>
      <c r="B28" s="443" t="s">
        <v>927</v>
      </c>
      <c r="C28" s="448"/>
      <c r="D28" s="448"/>
      <c r="G28" s="603"/>
      <c r="H28" s="603"/>
      <c r="I28" s="603"/>
    </row>
    <row r="29" spans="1:9" ht="25.5" customHeight="1">
      <c r="A29" s="447"/>
      <c r="B29" s="447" t="s">
        <v>20</v>
      </c>
      <c r="C29" s="448"/>
      <c r="D29" s="448"/>
      <c r="G29" s="604">
        <v>-64896235.32</v>
      </c>
      <c r="H29" s="603"/>
      <c r="I29" s="604">
        <v>-64896235.32</v>
      </c>
    </row>
    <row r="30" spans="1:9" ht="25.5" customHeight="1">
      <c r="A30" s="447"/>
      <c r="B30" s="443" t="s">
        <v>890</v>
      </c>
      <c r="C30" s="448"/>
      <c r="D30" s="448"/>
      <c r="G30" s="603">
        <f>SUM(G27:G29)</f>
        <v>9583602708.41</v>
      </c>
      <c r="H30" s="603"/>
      <c r="I30" s="603">
        <f>SUM(I27:I29)</f>
        <v>2723458860.04</v>
      </c>
    </row>
    <row r="31" spans="1:9" ht="25.5" customHeight="1">
      <c r="A31" s="447"/>
      <c r="B31" s="447" t="s">
        <v>889</v>
      </c>
      <c r="C31" s="448"/>
      <c r="D31" s="448"/>
      <c r="G31" s="605">
        <v>-66482393.86</v>
      </c>
      <c r="H31" s="605"/>
      <c r="I31" s="605">
        <v>-66482393.86</v>
      </c>
    </row>
    <row r="32" spans="1:9" ht="25.5" customHeight="1">
      <c r="A32" s="447"/>
      <c r="B32" s="447" t="s">
        <v>9</v>
      </c>
      <c r="C32" s="448"/>
      <c r="D32" s="448"/>
      <c r="G32" s="605">
        <f>-328734879.97-28708735.13</f>
        <v>-357443615.1</v>
      </c>
      <c r="H32" s="605"/>
      <c r="I32" s="605">
        <v>0</v>
      </c>
    </row>
    <row r="33" spans="1:9" ht="25.5" customHeight="1" thickBot="1">
      <c r="A33" s="447" t="s">
        <v>643</v>
      </c>
      <c r="B33" s="449" t="s">
        <v>891</v>
      </c>
      <c r="C33" s="448"/>
      <c r="D33" s="448"/>
      <c r="G33" s="606">
        <f>SUM(G30:G32)</f>
        <v>9159676699.449999</v>
      </c>
      <c r="H33" s="458"/>
      <c r="I33" s="606">
        <f>SUM(I30:I32)</f>
        <v>2656976466.18</v>
      </c>
    </row>
    <row r="34" spans="1:10" ht="25.5" customHeight="1" thickTop="1">
      <c r="A34" s="447"/>
      <c r="B34" s="447"/>
      <c r="C34" s="447"/>
      <c r="D34" s="447"/>
      <c r="E34" s="447"/>
      <c r="F34" s="447"/>
      <c r="G34" s="447"/>
      <c r="H34" s="447"/>
      <c r="I34" s="447"/>
      <c r="J34" s="447"/>
    </row>
    <row r="35" spans="1:10" ht="25.5" customHeight="1">
      <c r="A35" s="447"/>
      <c r="B35" s="447"/>
      <c r="C35" s="447"/>
      <c r="D35" s="447"/>
      <c r="E35" s="447"/>
      <c r="F35" s="447"/>
      <c r="G35" s="447"/>
      <c r="H35" s="447"/>
      <c r="I35" s="447"/>
      <c r="J35" s="447"/>
    </row>
    <row r="36" spans="1:10" ht="25.5" customHeight="1">
      <c r="A36" s="447"/>
      <c r="B36" s="602"/>
      <c r="C36" s="453" t="s">
        <v>698</v>
      </c>
      <c r="D36" s="447"/>
      <c r="E36" s="447"/>
      <c r="F36" s="447"/>
      <c r="G36" s="447"/>
      <c r="H36" s="447"/>
      <c r="I36" s="447"/>
      <c r="J36" s="447"/>
    </row>
    <row r="37" spans="1:10" s="446" customFormat="1" ht="27.75" customHeight="1">
      <c r="A37" s="651" t="s">
        <v>828</v>
      </c>
      <c r="B37" s="651"/>
      <c r="C37" s="651"/>
      <c r="D37" s="651"/>
      <c r="E37" s="651"/>
      <c r="F37" s="651"/>
      <c r="G37" s="651"/>
      <c r="H37" s="651"/>
      <c r="I37" s="651"/>
      <c r="J37" s="442"/>
    </row>
    <row r="38" spans="1:10" ht="27.75" customHeight="1">
      <c r="A38" s="447"/>
      <c r="B38" s="602"/>
      <c r="C38" s="447"/>
      <c r="D38" s="447"/>
      <c r="E38" s="447"/>
      <c r="F38" s="447"/>
      <c r="G38" s="447"/>
      <c r="H38" s="447"/>
      <c r="I38" s="447"/>
      <c r="J38" s="447"/>
    </row>
    <row r="39" spans="1:10" ht="27.75" customHeight="1">
      <c r="A39" s="445" t="s">
        <v>946</v>
      </c>
      <c r="B39" s="602"/>
      <c r="C39" s="447"/>
      <c r="D39" s="447"/>
      <c r="E39" s="447"/>
      <c r="F39" s="447"/>
      <c r="G39" s="447"/>
      <c r="H39" s="447"/>
      <c r="I39" s="447"/>
      <c r="J39" s="447"/>
    </row>
    <row r="40" spans="1:10" ht="27.75" customHeight="1">
      <c r="A40" s="459" t="s">
        <v>1</v>
      </c>
      <c r="B40" s="607"/>
      <c r="C40" s="607"/>
      <c r="D40" s="607"/>
      <c r="E40" s="607"/>
      <c r="F40" s="607"/>
      <c r="G40" s="607"/>
      <c r="H40" s="607"/>
      <c r="I40" s="607"/>
      <c r="J40" s="607"/>
    </row>
    <row r="41" spans="1:10" ht="27.75" customHeight="1">
      <c r="A41" s="459"/>
      <c r="B41" s="607"/>
      <c r="C41" s="607"/>
      <c r="D41" s="607"/>
      <c r="E41" s="608"/>
      <c r="F41" s="608"/>
      <c r="G41" s="608"/>
      <c r="H41" s="608"/>
      <c r="I41" s="516" t="s">
        <v>814</v>
      </c>
      <c r="J41" s="607"/>
    </row>
    <row r="42" spans="1:10" s="456" customFormat="1" ht="27.75" customHeight="1">
      <c r="A42" s="609"/>
      <c r="B42" s="610"/>
      <c r="C42" s="442"/>
      <c r="D42" s="442"/>
      <c r="E42" s="650" t="s">
        <v>928</v>
      </c>
      <c r="F42" s="650"/>
      <c r="G42" s="650"/>
      <c r="H42" s="650"/>
      <c r="I42" s="650"/>
      <c r="J42" s="609"/>
    </row>
    <row r="43" spans="1:10" s="456" customFormat="1" ht="27.75" customHeight="1">
      <c r="A43" s="611"/>
      <c r="B43" s="612"/>
      <c r="C43" s="448"/>
      <c r="D43" s="448"/>
      <c r="E43" s="652" t="s">
        <v>688</v>
      </c>
      <c r="F43" s="652"/>
      <c r="G43" s="652"/>
      <c r="H43" s="652"/>
      <c r="I43" s="652"/>
      <c r="J43" s="611"/>
    </row>
    <row r="44" spans="1:10" s="456" customFormat="1" ht="27.75" customHeight="1">
      <c r="A44" s="611"/>
      <c r="B44" s="612"/>
      <c r="C44" s="448"/>
      <c r="D44" s="448"/>
      <c r="E44" s="613" t="s">
        <v>820</v>
      </c>
      <c r="F44" s="517"/>
      <c r="G44" s="613" t="s">
        <v>821</v>
      </c>
      <c r="H44" s="517"/>
      <c r="I44" s="518" t="s">
        <v>822</v>
      </c>
      <c r="J44" s="611"/>
    </row>
    <row r="45" spans="2:9" s="456" customFormat="1" ht="27.75" customHeight="1">
      <c r="B45" s="447" t="s">
        <v>929</v>
      </c>
      <c r="C45" s="448"/>
      <c r="D45" s="448"/>
      <c r="E45" s="614">
        <v>23635129.21</v>
      </c>
      <c r="F45" s="442"/>
      <c r="G45" s="614">
        <v>37024743.89</v>
      </c>
      <c r="H45" s="442"/>
      <c r="I45" s="614">
        <f>G45-E45</f>
        <v>13389614.68</v>
      </c>
    </row>
    <row r="46" spans="2:9" s="456" customFormat="1" ht="27.75" customHeight="1">
      <c r="B46" s="447" t="s">
        <v>930</v>
      </c>
      <c r="C46" s="448"/>
      <c r="D46" s="448"/>
      <c r="E46" s="614">
        <v>0</v>
      </c>
      <c r="F46" s="442"/>
      <c r="G46" s="614">
        <v>78285850</v>
      </c>
      <c r="H46" s="442"/>
      <c r="I46" s="614">
        <f>G46-E46</f>
        <v>78285850</v>
      </c>
    </row>
    <row r="47" spans="2:9" s="456" customFormat="1" ht="27.75" customHeight="1">
      <c r="B47" s="447" t="s">
        <v>931</v>
      </c>
      <c r="C47" s="448"/>
      <c r="D47" s="448"/>
      <c r="E47" s="614">
        <v>9648498943.73</v>
      </c>
      <c r="F47" s="442"/>
      <c r="G47" s="614">
        <v>9583602708.41</v>
      </c>
      <c r="H47" s="442"/>
      <c r="I47" s="614">
        <f>G47-E47</f>
        <v>-64896235.319999695</v>
      </c>
    </row>
    <row r="48" spans="2:9" s="456" customFormat="1" ht="27.75" customHeight="1">
      <c r="B48" s="610"/>
      <c r="C48" s="442"/>
      <c r="D48" s="442"/>
      <c r="E48" s="652" t="s">
        <v>932</v>
      </c>
      <c r="F48" s="652"/>
      <c r="G48" s="652"/>
      <c r="H48" s="652"/>
      <c r="I48" s="652"/>
    </row>
    <row r="49" spans="2:9" s="456" customFormat="1" ht="27.75" customHeight="1">
      <c r="B49" s="610"/>
      <c r="C49" s="442"/>
      <c r="D49" s="442"/>
      <c r="E49" s="652" t="s">
        <v>688</v>
      </c>
      <c r="F49" s="652"/>
      <c r="G49" s="652"/>
      <c r="H49" s="652"/>
      <c r="I49" s="652"/>
    </row>
    <row r="50" spans="2:9" s="456" customFormat="1" ht="27.75" customHeight="1">
      <c r="B50" s="612"/>
      <c r="C50" s="448"/>
      <c r="D50" s="448"/>
      <c r="E50" s="613" t="s">
        <v>820</v>
      </c>
      <c r="F50" s="517"/>
      <c r="G50" s="613" t="s">
        <v>821</v>
      </c>
      <c r="H50" s="517"/>
      <c r="I50" s="518" t="s">
        <v>822</v>
      </c>
    </row>
    <row r="51" spans="2:9" s="456" customFormat="1" ht="27.75" customHeight="1">
      <c r="B51" s="447" t="s">
        <v>929</v>
      </c>
      <c r="C51" s="448"/>
      <c r="D51" s="448"/>
      <c r="E51" s="614">
        <v>23635129.21</v>
      </c>
      <c r="F51" s="442"/>
      <c r="G51" s="614">
        <v>37024743.89</v>
      </c>
      <c r="H51" s="442"/>
      <c r="I51" s="614">
        <f>G51-E51</f>
        <v>13389614.68</v>
      </c>
    </row>
    <row r="52" spans="2:9" s="456" customFormat="1" ht="27.75" customHeight="1">
      <c r="B52" s="447" t="s">
        <v>930</v>
      </c>
      <c r="C52" s="448"/>
      <c r="D52" s="448"/>
      <c r="E52" s="614">
        <v>0</v>
      </c>
      <c r="F52" s="442"/>
      <c r="G52" s="614">
        <v>78285850</v>
      </c>
      <c r="H52" s="442"/>
      <c r="I52" s="614">
        <f>G52-E52</f>
        <v>78285850</v>
      </c>
    </row>
    <row r="53" spans="2:9" s="456" customFormat="1" ht="27.75" customHeight="1">
      <c r="B53" s="447" t="s">
        <v>931</v>
      </c>
      <c r="C53" s="448"/>
      <c r="D53" s="448"/>
      <c r="E53" s="614">
        <v>2788355095.36</v>
      </c>
      <c r="F53" s="442"/>
      <c r="G53" s="614">
        <v>2723458860.04</v>
      </c>
      <c r="H53" s="442"/>
      <c r="I53" s="614">
        <f>G53-E53</f>
        <v>-64896235.32000017</v>
      </c>
    </row>
    <row r="54" spans="2:9" s="456" customFormat="1" ht="27.75" customHeight="1">
      <c r="B54" s="448"/>
      <c r="C54" s="448"/>
      <c r="D54" s="448"/>
      <c r="E54" s="650" t="s">
        <v>831</v>
      </c>
      <c r="F54" s="650"/>
      <c r="G54" s="650"/>
      <c r="H54" s="650"/>
      <c r="I54" s="650"/>
    </row>
    <row r="55" spans="2:9" s="456" customFormat="1" ht="27.75" customHeight="1">
      <c r="B55" s="448"/>
      <c r="C55" s="448"/>
      <c r="D55" s="448"/>
      <c r="E55" s="650" t="s">
        <v>122</v>
      </c>
      <c r="F55" s="650"/>
      <c r="G55" s="650"/>
      <c r="H55" s="650"/>
      <c r="I55" s="650"/>
    </row>
    <row r="56" spans="2:9" s="456" customFormat="1" ht="27.75" customHeight="1">
      <c r="B56" s="448"/>
      <c r="C56" s="448"/>
      <c r="D56" s="448"/>
      <c r="E56" s="613" t="s">
        <v>820</v>
      </c>
      <c r="F56" s="517"/>
      <c r="G56" s="613" t="s">
        <v>821</v>
      </c>
      <c r="H56" s="517"/>
      <c r="I56" s="518" t="s">
        <v>822</v>
      </c>
    </row>
    <row r="57" spans="2:9" s="456" customFormat="1" ht="27.75" customHeight="1">
      <c r="B57" s="447" t="s">
        <v>823</v>
      </c>
      <c r="C57" s="448"/>
      <c r="D57" s="448"/>
      <c r="E57" s="614">
        <v>30113900</v>
      </c>
      <c r="F57" s="442"/>
      <c r="G57" s="614">
        <v>10245000</v>
      </c>
      <c r="H57" s="442"/>
      <c r="I57" s="614">
        <f>G57-E57</f>
        <v>-19868900</v>
      </c>
    </row>
    <row r="58" spans="2:9" s="619" customFormat="1" ht="27.75" customHeight="1">
      <c r="B58" s="615" t="s">
        <v>824</v>
      </c>
      <c r="C58" s="616"/>
      <c r="D58" s="616"/>
      <c r="E58" s="617">
        <v>1750100.76</v>
      </c>
      <c r="F58" s="618"/>
      <c r="G58" s="617">
        <v>347648.91</v>
      </c>
      <c r="H58" s="618"/>
      <c r="I58" s="617">
        <f>G58-E58</f>
        <v>-1402451.85</v>
      </c>
    </row>
    <row r="59" spans="2:9" s="619" customFormat="1" ht="27.75" customHeight="1">
      <c r="B59" s="615" t="s">
        <v>825</v>
      </c>
      <c r="C59" s="616"/>
      <c r="D59" s="616"/>
      <c r="E59" s="617">
        <v>563660478.62</v>
      </c>
      <c r="F59" s="618"/>
      <c r="G59" s="617">
        <v>545194030.4700005</v>
      </c>
      <c r="H59" s="618"/>
      <c r="I59" s="617">
        <f>G59-E59</f>
        <v>-18466448.1499995</v>
      </c>
    </row>
    <row r="60" spans="2:9" s="456" customFormat="1" ht="27.75" customHeight="1">
      <c r="B60" s="447" t="s">
        <v>225</v>
      </c>
      <c r="C60" s="448"/>
      <c r="D60" s="448"/>
      <c r="E60" s="614">
        <v>0.46</v>
      </c>
      <c r="F60" s="442"/>
      <c r="G60" s="614">
        <v>0.45</v>
      </c>
      <c r="H60" s="442"/>
      <c r="I60" s="614">
        <f>G60-E60</f>
        <v>-0.010000000000000009</v>
      </c>
    </row>
    <row r="61" spans="2:9" s="456" customFormat="1" ht="27.75" customHeight="1">
      <c r="B61" s="448"/>
      <c r="C61" s="448"/>
      <c r="D61" s="448"/>
      <c r="E61" s="650" t="s">
        <v>10</v>
      </c>
      <c r="F61" s="650"/>
      <c r="G61" s="650"/>
      <c r="H61" s="650"/>
      <c r="I61" s="650"/>
    </row>
    <row r="62" spans="2:9" s="456" customFormat="1" ht="27.75" customHeight="1">
      <c r="B62" s="448"/>
      <c r="C62" s="448"/>
      <c r="D62" s="448"/>
      <c r="E62" s="650" t="s">
        <v>122</v>
      </c>
      <c r="F62" s="650"/>
      <c r="G62" s="650"/>
      <c r="H62" s="650"/>
      <c r="I62" s="650"/>
    </row>
    <row r="63" spans="2:9" s="456" customFormat="1" ht="27.75" customHeight="1">
      <c r="B63" s="448"/>
      <c r="C63" s="448"/>
      <c r="D63" s="448"/>
      <c r="E63" s="613" t="s">
        <v>820</v>
      </c>
      <c r="F63" s="517"/>
      <c r="G63" s="613" t="s">
        <v>821</v>
      </c>
      <c r="H63" s="517"/>
      <c r="I63" s="518" t="s">
        <v>822</v>
      </c>
    </row>
    <row r="64" spans="2:9" s="456" customFormat="1" ht="27.75" customHeight="1">
      <c r="B64" s="447" t="s">
        <v>823</v>
      </c>
      <c r="C64" s="448"/>
      <c r="D64" s="448"/>
      <c r="E64" s="614">
        <v>30113900</v>
      </c>
      <c r="F64" s="442"/>
      <c r="G64" s="614">
        <v>10245000</v>
      </c>
      <c r="H64" s="458"/>
      <c r="I64" s="614">
        <f>G64-E64</f>
        <v>-19868900</v>
      </c>
    </row>
    <row r="65" spans="2:9" s="456" customFormat="1" ht="27.75" customHeight="1">
      <c r="B65" s="447" t="s">
        <v>824</v>
      </c>
      <c r="C65" s="448"/>
      <c r="D65" s="448"/>
      <c r="E65" s="617">
        <v>1750100.76</v>
      </c>
      <c r="F65" s="618"/>
      <c r="G65" s="617">
        <v>347648.91</v>
      </c>
      <c r="H65" s="458"/>
      <c r="I65" s="614">
        <f>G65-E65</f>
        <v>-1402451.85</v>
      </c>
    </row>
    <row r="66" spans="2:9" s="456" customFormat="1" ht="27.75" customHeight="1">
      <c r="B66" s="447" t="s">
        <v>825</v>
      </c>
      <c r="C66" s="448"/>
      <c r="D66" s="448"/>
      <c r="E66" s="614">
        <v>416023782.95</v>
      </c>
      <c r="F66" s="458"/>
      <c r="G66" s="614">
        <v>397557334.8000003</v>
      </c>
      <c r="H66" s="458"/>
      <c r="I66" s="614">
        <f>G66-E66</f>
        <v>-18466448.149999678</v>
      </c>
    </row>
    <row r="67" spans="2:9" s="456" customFormat="1" ht="27.75" customHeight="1">
      <c r="B67" s="447" t="s">
        <v>225</v>
      </c>
      <c r="C67" s="448"/>
      <c r="D67" s="448"/>
      <c r="E67" s="614">
        <v>0.06</v>
      </c>
      <c r="F67" s="458"/>
      <c r="G67" s="614">
        <v>0.06</v>
      </c>
      <c r="H67" s="458"/>
      <c r="I67" s="614">
        <f>G67-E67</f>
        <v>0</v>
      </c>
    </row>
    <row r="68" spans="2:9" s="456" customFormat="1" ht="27.75" customHeight="1">
      <c r="B68" s="611"/>
      <c r="C68" s="457"/>
      <c r="D68" s="457"/>
      <c r="E68" s="620"/>
      <c r="F68" s="457"/>
      <c r="G68" s="620"/>
      <c r="H68" s="457"/>
      <c r="I68" s="621"/>
    </row>
    <row r="69" spans="2:9" s="456" customFormat="1" ht="27.75" customHeight="1">
      <c r="B69" s="611"/>
      <c r="C69" s="457"/>
      <c r="D69" s="457"/>
      <c r="E69" s="620"/>
      <c r="F69" s="457"/>
      <c r="G69" s="620"/>
      <c r="H69" s="457"/>
      <c r="I69" s="621"/>
    </row>
    <row r="70" spans="1:10" s="446" customFormat="1" ht="27.75" customHeight="1">
      <c r="A70" s="451"/>
      <c r="B70" s="452"/>
      <c r="C70" s="453" t="s">
        <v>698</v>
      </c>
      <c r="D70" s="454"/>
      <c r="E70" s="443"/>
      <c r="F70" s="443"/>
      <c r="G70" s="443"/>
      <c r="H70" s="443"/>
      <c r="I70" s="443"/>
      <c r="J70" s="455"/>
    </row>
    <row r="71" spans="1:10" s="446" customFormat="1" ht="25.5" customHeight="1">
      <c r="A71" s="451"/>
      <c r="B71" s="452"/>
      <c r="C71" s="453"/>
      <c r="D71" s="454"/>
      <c r="E71" s="443"/>
      <c r="F71" s="443"/>
      <c r="G71" s="443"/>
      <c r="H71" s="443"/>
      <c r="I71" s="443"/>
      <c r="J71" s="455"/>
    </row>
    <row r="72" spans="1:10" s="446" customFormat="1" ht="25.5" customHeight="1">
      <c r="A72" s="451"/>
      <c r="B72" s="452"/>
      <c r="C72" s="453"/>
      <c r="D72" s="454"/>
      <c r="E72" s="443"/>
      <c r="F72" s="443"/>
      <c r="G72" s="443"/>
      <c r="H72" s="443"/>
      <c r="I72" s="443"/>
      <c r="J72" s="455"/>
    </row>
  </sheetData>
  <sheetProtection/>
  <mergeCells count="10">
    <mergeCell ref="E54:I54"/>
    <mergeCell ref="E55:I55"/>
    <mergeCell ref="E61:I61"/>
    <mergeCell ref="E62:I62"/>
    <mergeCell ref="A1:I1"/>
    <mergeCell ref="A37:I37"/>
    <mergeCell ref="E42:I42"/>
    <mergeCell ref="E43:I43"/>
    <mergeCell ref="E48:I48"/>
    <mergeCell ref="E49:I49"/>
  </mergeCells>
  <printOptions/>
  <pageMargins left="0.8661417322834646" right="0.2362204724409449" top="0.5905511811023623" bottom="0.4724409448818898" header="0.2362204724409449" footer="0.196850393700787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78"/>
  <sheetViews>
    <sheetView zoomScale="90" zoomScaleNormal="90" zoomScaleSheetLayoutView="100" zoomScalePageLayoutView="0" workbookViewId="0" topLeftCell="A1">
      <selection activeCell="G58" sqref="G58"/>
    </sheetView>
  </sheetViews>
  <sheetFormatPr defaultColWidth="9.140625" defaultRowHeight="27" customHeight="1"/>
  <cols>
    <col min="1" max="1" width="6.8515625" style="222" customWidth="1"/>
    <col min="2" max="2" width="9.140625" style="222" customWidth="1"/>
    <col min="3" max="3" width="16.57421875" style="222" customWidth="1"/>
    <col min="4" max="4" width="25.7109375" style="222" customWidth="1"/>
    <col min="5" max="5" width="17.00390625" style="222" customWidth="1"/>
    <col min="6" max="6" width="1.421875" style="155" customWidth="1"/>
    <col min="7" max="7" width="18.7109375" style="222" customWidth="1"/>
    <col min="8" max="8" width="2.140625" style="222" customWidth="1"/>
    <col min="9" max="9" width="18.7109375" style="222" customWidth="1"/>
    <col min="10" max="10" width="6.00390625" style="222" customWidth="1"/>
    <col min="11" max="16384" width="9.140625" style="222" customWidth="1"/>
  </cols>
  <sheetData>
    <row r="1" spans="1:9" s="187" customFormat="1" ht="24.75" customHeight="1">
      <c r="A1" s="406" t="s">
        <v>741</v>
      </c>
      <c r="B1" s="219"/>
      <c r="C1" s="219"/>
      <c r="D1" s="219"/>
      <c r="E1" s="219"/>
      <c r="F1" s="219"/>
      <c r="G1" s="219"/>
      <c r="H1" s="219"/>
      <c r="I1" s="219"/>
    </row>
    <row r="2" spans="1:9" s="187" customFormat="1" ht="12" customHeight="1">
      <c r="A2" s="406"/>
      <c r="B2" s="219"/>
      <c r="C2" s="219"/>
      <c r="D2" s="219"/>
      <c r="E2" s="219"/>
      <c r="F2" s="219"/>
      <c r="G2" s="219"/>
      <c r="H2" s="219"/>
      <c r="I2" s="219"/>
    </row>
    <row r="3" spans="1:9" s="187" customFormat="1" ht="24.75" customHeight="1">
      <c r="A3" s="445" t="s">
        <v>946</v>
      </c>
      <c r="B3" s="222"/>
      <c r="C3" s="219"/>
      <c r="D3" s="219"/>
      <c r="E3" s="219"/>
      <c r="F3" s="219"/>
      <c r="G3" s="219"/>
      <c r="H3" s="219"/>
      <c r="I3" s="219"/>
    </row>
    <row r="4" ht="24.75" customHeight="1">
      <c r="A4" s="472" t="s">
        <v>1019</v>
      </c>
    </row>
    <row r="5" spans="2:9" ht="24.75" customHeight="1">
      <c r="B5" s="424" t="s">
        <v>892</v>
      </c>
      <c r="G5" s="340"/>
      <c r="H5" s="334"/>
      <c r="I5" s="340" t="s">
        <v>399</v>
      </c>
    </row>
    <row r="6" spans="2:9" ht="24.75" customHeight="1">
      <c r="B6" s="424"/>
      <c r="G6" s="520"/>
      <c r="H6" s="334"/>
      <c r="I6" s="520" t="s">
        <v>815</v>
      </c>
    </row>
    <row r="7" spans="7:9" ht="24.75" customHeight="1">
      <c r="G7" s="83"/>
      <c r="H7" s="419"/>
      <c r="I7" s="83" t="s">
        <v>816</v>
      </c>
    </row>
    <row r="8" spans="7:9" ht="24.75" customHeight="1">
      <c r="G8" s="83"/>
      <c r="H8" s="519"/>
      <c r="I8" s="504" t="s">
        <v>184</v>
      </c>
    </row>
    <row r="9" ht="24.75" customHeight="1">
      <c r="B9" s="582" t="s">
        <v>893</v>
      </c>
    </row>
    <row r="10" spans="2:9" ht="24.75" customHeight="1">
      <c r="B10" s="187" t="s">
        <v>839</v>
      </c>
      <c r="G10" s="412"/>
      <c r="I10" s="412">
        <f>-559907687.63-4194172.78</f>
        <v>-564101860.41</v>
      </c>
    </row>
    <row r="11" spans="2:9" ht="24.75" customHeight="1">
      <c r="B11" s="187" t="s">
        <v>236</v>
      </c>
      <c r="G11" s="425"/>
      <c r="I11" s="425">
        <v>1014517116.22</v>
      </c>
    </row>
    <row r="12" spans="2:9" ht="24.75" customHeight="1">
      <c r="B12" s="187" t="s">
        <v>692</v>
      </c>
      <c r="G12" s="412"/>
      <c r="I12" s="412">
        <v>-450415255.81</v>
      </c>
    </row>
    <row r="13" spans="2:9" ht="15.75" customHeight="1">
      <c r="B13" s="405"/>
      <c r="G13" s="412"/>
      <c r="I13" s="412"/>
    </row>
    <row r="14" spans="1:10" s="418" customFormat="1" ht="24.75" customHeight="1">
      <c r="A14" s="334" t="s">
        <v>906</v>
      </c>
      <c r="B14" s="332"/>
      <c r="C14" s="416"/>
      <c r="D14" s="416"/>
      <c r="E14" s="417"/>
      <c r="F14" s="332"/>
      <c r="G14" s="338"/>
      <c r="H14" s="337"/>
      <c r="I14" s="338"/>
      <c r="J14" s="332"/>
    </row>
    <row r="15" spans="1:10" s="418" customFormat="1" ht="24.75" customHeight="1">
      <c r="A15" s="333" t="s">
        <v>866</v>
      </c>
      <c r="B15" s="332"/>
      <c r="C15" s="416"/>
      <c r="D15" s="416"/>
      <c r="E15" s="417"/>
      <c r="F15" s="332"/>
      <c r="G15" s="338"/>
      <c r="H15" s="337"/>
      <c r="I15" s="338"/>
      <c r="J15" s="332"/>
    </row>
    <row r="16" spans="1:10" s="418" customFormat="1" ht="24.75" customHeight="1">
      <c r="A16" s="337" t="s">
        <v>867</v>
      </c>
      <c r="B16" s="332"/>
      <c r="C16" s="416"/>
      <c r="D16" s="416"/>
      <c r="E16" s="417"/>
      <c r="F16" s="332"/>
      <c r="G16" s="339"/>
      <c r="H16" s="334"/>
      <c r="I16" s="340" t="s">
        <v>399</v>
      </c>
      <c r="J16" s="332"/>
    </row>
    <row r="17" spans="1:10" s="418" customFormat="1" ht="24.75" customHeight="1">
      <c r="A17" s="337"/>
      <c r="B17" s="332"/>
      <c r="C17" s="416"/>
      <c r="D17" s="416"/>
      <c r="E17" s="417"/>
      <c r="G17" s="419"/>
      <c r="H17" s="419" t="s">
        <v>653</v>
      </c>
      <c r="I17" s="419"/>
      <c r="J17" s="419"/>
    </row>
    <row r="18" spans="1:10" s="332" customFormat="1" ht="24.75" customHeight="1">
      <c r="A18" s="337"/>
      <c r="C18" s="416"/>
      <c r="D18" s="416"/>
      <c r="E18" s="417"/>
      <c r="F18" s="420"/>
      <c r="G18" s="653" t="s">
        <v>184</v>
      </c>
      <c r="H18" s="653"/>
      <c r="I18" s="653"/>
      <c r="J18" s="420"/>
    </row>
    <row r="19" spans="1:9" s="332" customFormat="1" ht="24.75" customHeight="1">
      <c r="A19" s="337"/>
      <c r="C19" s="416"/>
      <c r="D19" s="416"/>
      <c r="E19" s="417"/>
      <c r="G19" s="230" t="s">
        <v>70</v>
      </c>
      <c r="H19" s="185"/>
      <c r="I19" s="230" t="s">
        <v>686</v>
      </c>
    </row>
    <row r="20" spans="1:9" s="332" customFormat="1" ht="24.75" customHeight="1">
      <c r="A20" s="337"/>
      <c r="B20" s="332" t="s">
        <v>868</v>
      </c>
      <c r="C20" s="416"/>
      <c r="D20" s="416"/>
      <c r="E20" s="417"/>
      <c r="G20" s="341">
        <v>1319521.91</v>
      </c>
      <c r="H20" s="341"/>
      <c r="I20" s="341">
        <v>1485909.84</v>
      </c>
    </row>
    <row r="21" spans="1:9" s="332" customFormat="1" ht="24.75" customHeight="1">
      <c r="A21" s="337"/>
      <c r="B21" s="332" t="s">
        <v>869</v>
      </c>
      <c r="C21" s="416"/>
      <c r="D21" s="416"/>
      <c r="E21" s="417"/>
      <c r="G21" s="341">
        <v>1141935.73</v>
      </c>
      <c r="H21" s="341"/>
      <c r="I21" s="341">
        <v>938594.93</v>
      </c>
    </row>
    <row r="22" spans="1:9" s="332" customFormat="1" ht="24.75" customHeight="1">
      <c r="A22" s="337"/>
      <c r="B22" s="332" t="s">
        <v>870</v>
      </c>
      <c r="C22" s="416"/>
      <c r="D22" s="416"/>
      <c r="E22" s="417"/>
      <c r="G22" s="341">
        <v>55244128.73</v>
      </c>
      <c r="H22" s="341"/>
      <c r="I22" s="341">
        <v>38062702.66</v>
      </c>
    </row>
    <row r="23" spans="1:9" s="332" customFormat="1" ht="24.75" customHeight="1" thickBot="1">
      <c r="A23" s="337"/>
      <c r="C23" s="416" t="s">
        <v>395</v>
      </c>
      <c r="D23" s="416"/>
      <c r="E23" s="417"/>
      <c r="G23" s="421">
        <f>SUM(G20:G22)</f>
        <v>57705586.37</v>
      </c>
      <c r="H23" s="341"/>
      <c r="I23" s="421">
        <f>SUM(I20:I22)</f>
        <v>40487207.43</v>
      </c>
    </row>
    <row r="24" spans="1:10" s="331" customFormat="1" ht="16.5" customHeight="1" thickTop="1">
      <c r="A24" s="406"/>
      <c r="B24" s="219"/>
      <c r="C24" s="219"/>
      <c r="D24" s="219"/>
      <c r="E24" s="219"/>
      <c r="F24" s="219"/>
      <c r="G24" s="219"/>
      <c r="H24" s="219"/>
      <c r="I24" s="219"/>
      <c r="J24" s="187"/>
    </row>
    <row r="25" spans="1:5" s="332" customFormat="1" ht="24.75" customHeight="1">
      <c r="A25" s="334" t="s">
        <v>907</v>
      </c>
      <c r="C25" s="335"/>
      <c r="D25" s="335"/>
      <c r="E25" s="336"/>
    </row>
    <row r="26" spans="1:5" s="332" customFormat="1" ht="24.75" customHeight="1">
      <c r="A26" s="161" t="s">
        <v>71</v>
      </c>
      <c r="C26" s="342"/>
      <c r="D26" s="342"/>
      <c r="E26" s="343"/>
    </row>
    <row r="27" spans="1:8" s="332" customFormat="1" ht="21.75" customHeight="1">
      <c r="A27" s="333" t="s">
        <v>460</v>
      </c>
      <c r="C27" s="335"/>
      <c r="D27" s="335"/>
      <c r="E27" s="336"/>
      <c r="G27" s="339"/>
      <c r="H27" s="334"/>
    </row>
    <row r="28" spans="1:9" s="332" customFormat="1" ht="24.75" customHeight="1">
      <c r="A28" s="333"/>
      <c r="C28" s="335"/>
      <c r="D28" s="335"/>
      <c r="E28" s="336"/>
      <c r="G28" s="339"/>
      <c r="H28" s="334"/>
      <c r="I28" s="340" t="s">
        <v>399</v>
      </c>
    </row>
    <row r="29" spans="1:10" s="332" customFormat="1" ht="24.75" customHeight="1">
      <c r="A29" s="333"/>
      <c r="C29" s="335"/>
      <c r="D29" s="335"/>
      <c r="E29" s="336"/>
      <c r="G29" s="339"/>
      <c r="H29" s="339" t="s">
        <v>653</v>
      </c>
      <c r="I29" s="339"/>
      <c r="J29" s="339"/>
    </row>
    <row r="30" spans="1:9" s="332" customFormat="1" ht="24.75" customHeight="1">
      <c r="A30" s="333"/>
      <c r="C30" s="335"/>
      <c r="D30" s="335"/>
      <c r="E30" s="336"/>
      <c r="G30" s="653" t="s">
        <v>184</v>
      </c>
      <c r="H30" s="653"/>
      <c r="I30" s="653"/>
    </row>
    <row r="31" spans="1:9" s="332" customFormat="1" ht="24.75" customHeight="1">
      <c r="A31" s="337"/>
      <c r="C31" s="335"/>
      <c r="D31" s="335"/>
      <c r="E31" s="336"/>
      <c r="G31" s="230" t="s">
        <v>70</v>
      </c>
      <c r="H31" s="185"/>
      <c r="I31" s="230" t="s">
        <v>686</v>
      </c>
    </row>
    <row r="32" spans="1:9" s="332" customFormat="1" ht="24.75" customHeight="1">
      <c r="A32" s="337"/>
      <c r="B32" s="332" t="s">
        <v>400</v>
      </c>
      <c r="C32" s="335"/>
      <c r="D32" s="335"/>
      <c r="E32" s="336"/>
      <c r="G32" s="344">
        <f>155766626.85+13589493.48+3500000+63811.19</f>
        <v>172919931.51999998</v>
      </c>
      <c r="H32" s="344"/>
      <c r="I32" s="344">
        <v>155199851.78</v>
      </c>
    </row>
    <row r="33" spans="1:9" s="332" customFormat="1" ht="24.75" customHeight="1">
      <c r="A33" s="337"/>
      <c r="B33" s="332" t="s">
        <v>401</v>
      </c>
      <c r="C33" s="335"/>
      <c r="D33" s="335"/>
      <c r="E33" s="336"/>
      <c r="G33" s="344">
        <f>21257677.62-13589493.48</f>
        <v>7668184.140000001</v>
      </c>
      <c r="H33" s="344"/>
      <c r="I33" s="344">
        <v>75249.54</v>
      </c>
    </row>
    <row r="34" spans="1:9" s="332" customFormat="1" ht="24.75" customHeight="1">
      <c r="A34" s="337"/>
      <c r="B34" s="332" t="s">
        <v>402</v>
      </c>
      <c r="C34" s="335"/>
      <c r="D34" s="335"/>
      <c r="E34" s="336"/>
      <c r="G34" s="404">
        <f>3817929.52-3500000</f>
        <v>317929.52</v>
      </c>
      <c r="H34" s="344"/>
      <c r="I34" s="344">
        <v>6389534.21</v>
      </c>
    </row>
    <row r="35" spans="1:9" s="332" customFormat="1" ht="24.75" customHeight="1">
      <c r="A35" s="337"/>
      <c r="B35" s="332" t="s">
        <v>403</v>
      </c>
      <c r="C35" s="335"/>
      <c r="D35" s="335"/>
      <c r="E35" s="336"/>
      <c r="G35" s="344">
        <f>6453345.4-63811.19</f>
        <v>6389534.21</v>
      </c>
      <c r="H35" s="344"/>
      <c r="I35" s="344">
        <v>28800896.6</v>
      </c>
    </row>
    <row r="36" spans="1:9" s="332" customFormat="1" ht="24.75" customHeight="1">
      <c r="A36" s="337"/>
      <c r="B36" s="332" t="s">
        <v>622</v>
      </c>
      <c r="C36" s="335"/>
      <c r="D36" s="335"/>
      <c r="E36" s="336"/>
      <c r="G36" s="345">
        <v>35290182.56</v>
      </c>
      <c r="H36" s="344"/>
      <c r="I36" s="345">
        <v>9598974.07</v>
      </c>
    </row>
    <row r="37" spans="1:9" s="332" customFormat="1" ht="24.75" customHeight="1">
      <c r="A37" s="337"/>
      <c r="C37" s="332" t="s">
        <v>395</v>
      </c>
      <c r="E37" s="336"/>
      <c r="G37" s="344">
        <f>SUM(G32:G36)</f>
        <v>222585761.95</v>
      </c>
      <c r="H37" s="344"/>
      <c r="I37" s="344">
        <f>SUM(I32:I36)</f>
        <v>200064506.2</v>
      </c>
    </row>
    <row r="38" spans="1:9" s="332" customFormat="1" ht="24.75" customHeight="1">
      <c r="A38" s="337"/>
      <c r="B38" s="332" t="s">
        <v>624</v>
      </c>
      <c r="C38" s="335"/>
      <c r="D38" s="335"/>
      <c r="E38" s="336"/>
      <c r="G38" s="344">
        <v>-41682434.57</v>
      </c>
      <c r="H38" s="344"/>
      <c r="I38" s="344">
        <v>-44789404.88</v>
      </c>
    </row>
    <row r="39" spans="1:9" s="332" customFormat="1" ht="24.75" customHeight="1" thickBot="1">
      <c r="A39" s="337"/>
      <c r="B39" s="332" t="s">
        <v>459</v>
      </c>
      <c r="C39" s="335"/>
      <c r="D39" s="335"/>
      <c r="E39" s="336"/>
      <c r="G39" s="346">
        <f>SUM(G37:G38)</f>
        <v>180903327.38</v>
      </c>
      <c r="H39" s="344"/>
      <c r="I39" s="346">
        <f>SUM(I37:I38)</f>
        <v>155275101.32</v>
      </c>
    </row>
    <row r="40" spans="1:9" s="332" customFormat="1" ht="24.75" customHeight="1" thickTop="1">
      <c r="A40" s="337"/>
      <c r="C40" s="335"/>
      <c r="D40" s="335"/>
      <c r="E40" s="336"/>
      <c r="G40" s="415"/>
      <c r="H40" s="344"/>
      <c r="I40" s="415"/>
    </row>
    <row r="41" spans="1:9" s="332" customFormat="1" ht="24.75" customHeight="1">
      <c r="A41" s="337"/>
      <c r="C41" s="335"/>
      <c r="D41" s="335"/>
      <c r="E41" s="336"/>
      <c r="G41" s="415"/>
      <c r="H41" s="344"/>
      <c r="I41" s="415"/>
    </row>
    <row r="42" spans="1:10" s="331" customFormat="1" ht="24.75" customHeight="1">
      <c r="A42" s="250"/>
      <c r="B42" s="285"/>
      <c r="C42" s="286" t="s">
        <v>698</v>
      </c>
      <c r="D42" s="287"/>
      <c r="E42" s="187"/>
      <c r="F42" s="145"/>
      <c r="G42" s="145"/>
      <c r="H42" s="187"/>
      <c r="I42" s="187"/>
      <c r="J42" s="249"/>
    </row>
    <row r="43" spans="1:10" s="331" customFormat="1" ht="27" customHeight="1">
      <c r="A43" s="406" t="s">
        <v>829</v>
      </c>
      <c r="B43" s="219"/>
      <c r="C43" s="219"/>
      <c r="D43" s="219"/>
      <c r="E43" s="219"/>
      <c r="F43" s="219"/>
      <c r="G43" s="219"/>
      <c r="H43" s="219"/>
      <c r="I43" s="219"/>
      <c r="J43" s="187"/>
    </row>
    <row r="44" spans="1:10" s="331" customFormat="1" ht="27" customHeight="1">
      <c r="A44" s="406"/>
      <c r="B44" s="219"/>
      <c r="C44" s="219"/>
      <c r="D44" s="219"/>
      <c r="E44" s="219"/>
      <c r="F44" s="219"/>
      <c r="G44" s="219"/>
      <c r="H44" s="219"/>
      <c r="I44" s="219"/>
      <c r="J44" s="187"/>
    </row>
    <row r="45" spans="1:8" s="145" customFormat="1" ht="27" customHeight="1">
      <c r="A45" s="221" t="s">
        <v>908</v>
      </c>
      <c r="B45" s="222"/>
      <c r="C45" s="155"/>
      <c r="D45" s="155"/>
      <c r="E45" s="156"/>
      <c r="F45" s="156"/>
      <c r="G45" s="161"/>
      <c r="H45" s="156"/>
    </row>
    <row r="46" spans="2:8" s="145" customFormat="1" ht="27" customHeight="1">
      <c r="B46" s="222" t="s">
        <v>72</v>
      </c>
      <c r="C46" s="155"/>
      <c r="D46" s="155"/>
      <c r="E46" s="156"/>
      <c r="F46" s="156"/>
      <c r="G46" s="161"/>
      <c r="H46" s="156"/>
    </row>
    <row r="47" spans="2:9" s="145" customFormat="1" ht="27" customHeight="1">
      <c r="B47" s="222"/>
      <c r="C47" s="155"/>
      <c r="D47" s="155"/>
      <c r="E47" s="156"/>
      <c r="G47" s="185"/>
      <c r="H47" s="228"/>
      <c r="I47" s="186" t="s">
        <v>399</v>
      </c>
    </row>
    <row r="48" spans="2:10" s="145" customFormat="1" ht="27" customHeight="1">
      <c r="B48" s="222"/>
      <c r="C48" s="155"/>
      <c r="D48" s="155"/>
      <c r="E48" s="156"/>
      <c r="G48" s="185"/>
      <c r="H48" s="185" t="s">
        <v>653</v>
      </c>
      <c r="I48" s="185"/>
      <c r="J48" s="185"/>
    </row>
    <row r="49" spans="2:9" s="145" customFormat="1" ht="27" customHeight="1">
      <c r="B49" s="222"/>
      <c r="C49" s="155"/>
      <c r="D49" s="155"/>
      <c r="E49" s="156"/>
      <c r="G49" s="654" t="s">
        <v>184</v>
      </c>
      <c r="H49" s="654"/>
      <c r="I49" s="654"/>
    </row>
    <row r="50" spans="1:9" s="145" customFormat="1" ht="27" customHeight="1">
      <c r="A50" s="222"/>
      <c r="B50" s="222"/>
      <c r="C50" s="231"/>
      <c r="D50" s="231"/>
      <c r="E50" s="232"/>
      <c r="G50" s="230" t="s">
        <v>70</v>
      </c>
      <c r="H50" s="279"/>
      <c r="I50" s="278" t="s">
        <v>686</v>
      </c>
    </row>
    <row r="51" spans="2:9" s="145" customFormat="1" ht="27" customHeight="1">
      <c r="B51" s="222" t="s">
        <v>400</v>
      </c>
      <c r="C51" s="233"/>
      <c r="D51" s="233"/>
      <c r="E51" s="184"/>
      <c r="G51" s="347">
        <f>25361911.02+4868.5+-6404.4</f>
        <v>25360375.12</v>
      </c>
      <c r="H51" s="348"/>
      <c r="I51" s="347">
        <v>25004003.56</v>
      </c>
    </row>
    <row r="52" spans="2:9" s="145" customFormat="1" ht="27" customHeight="1">
      <c r="B52" s="222" t="s">
        <v>401</v>
      </c>
      <c r="C52" s="233"/>
      <c r="D52" s="233"/>
      <c r="E52" s="184"/>
      <c r="G52" s="347">
        <v>137352.61</v>
      </c>
      <c r="H52" s="348"/>
      <c r="I52" s="347">
        <v>4735445.34</v>
      </c>
    </row>
    <row r="53" spans="2:9" s="145" customFormat="1" ht="27" customHeight="1">
      <c r="B53" s="222" t="s">
        <v>402</v>
      </c>
      <c r="C53" s="233"/>
      <c r="D53" s="233"/>
      <c r="E53" s="184"/>
      <c r="G53" s="347">
        <f>4868.5-4868.5</f>
        <v>0</v>
      </c>
      <c r="H53" s="348"/>
      <c r="I53" s="347">
        <v>586561.77</v>
      </c>
    </row>
    <row r="54" spans="2:9" s="145" customFormat="1" ht="27" customHeight="1">
      <c r="B54" s="222" t="s">
        <v>403</v>
      </c>
      <c r="C54" s="233"/>
      <c r="D54" s="233"/>
      <c r="E54" s="184"/>
      <c r="G54" s="349">
        <f>28595.6+6404.4</f>
        <v>35000</v>
      </c>
      <c r="H54" s="350"/>
      <c r="I54" s="349">
        <v>0</v>
      </c>
    </row>
    <row r="55" spans="1:9" s="145" customFormat="1" ht="27" customHeight="1">
      <c r="A55" s="225"/>
      <c r="B55" s="145" t="s">
        <v>622</v>
      </c>
      <c r="C55" s="229"/>
      <c r="D55" s="229"/>
      <c r="E55" s="183"/>
      <c r="G55" s="351">
        <v>0</v>
      </c>
      <c r="H55" s="352"/>
      <c r="I55" s="351">
        <v>496.87</v>
      </c>
    </row>
    <row r="56" spans="1:9" s="145" customFormat="1" ht="27" customHeight="1">
      <c r="A56" s="225"/>
      <c r="C56" s="145" t="s">
        <v>395</v>
      </c>
      <c r="E56" s="183"/>
      <c r="G56" s="352">
        <f>SUM(G51:G55)</f>
        <v>25532727.73</v>
      </c>
      <c r="H56" s="352"/>
      <c r="I56" s="352">
        <f>SUM(I51:I55)</f>
        <v>30326507.54</v>
      </c>
    </row>
    <row r="57" spans="1:9" s="145" customFormat="1" ht="27" customHeight="1">
      <c r="A57" s="225"/>
      <c r="B57" s="145" t="s">
        <v>624</v>
      </c>
      <c r="C57" s="229"/>
      <c r="D57" s="229"/>
      <c r="E57" s="183"/>
      <c r="G57" s="352">
        <v>0</v>
      </c>
      <c r="H57" s="352"/>
      <c r="I57" s="352">
        <v>-5925116.87</v>
      </c>
    </row>
    <row r="58" spans="1:9" s="145" customFormat="1" ht="27" customHeight="1" thickBot="1">
      <c r="A58" s="225"/>
      <c r="B58" s="145" t="s">
        <v>670</v>
      </c>
      <c r="C58" s="229"/>
      <c r="D58" s="229"/>
      <c r="E58" s="183"/>
      <c r="G58" s="353">
        <f>SUM(G56:G57)</f>
        <v>25532727.73</v>
      </c>
      <c r="H58" s="352"/>
      <c r="I58" s="353">
        <f>SUM(I56:I57)</f>
        <v>24401390.669999998</v>
      </c>
    </row>
    <row r="59" spans="1:9" s="145" customFormat="1" ht="27" customHeight="1" thickTop="1">
      <c r="A59" s="226"/>
      <c r="B59" s="226"/>
      <c r="C59" s="226"/>
      <c r="D59" s="226"/>
      <c r="E59" s="226"/>
      <c r="F59" s="226"/>
      <c r="G59" s="226"/>
      <c r="H59" s="226"/>
      <c r="I59" s="226"/>
    </row>
    <row r="60" spans="1:9" s="146" customFormat="1" ht="27" customHeight="1">
      <c r="A60" s="382"/>
      <c r="B60" s="145"/>
      <c r="C60" s="145"/>
      <c r="D60" s="145"/>
      <c r="E60" s="145"/>
      <c r="F60" s="145"/>
      <c r="G60" s="381"/>
      <c r="H60" s="380"/>
      <c r="I60" s="381"/>
    </row>
    <row r="61" spans="1:9" s="146" customFormat="1" ht="27" customHeight="1">
      <c r="A61" s="382"/>
      <c r="B61" s="145"/>
      <c r="C61" s="145"/>
      <c r="D61" s="145"/>
      <c r="E61" s="145"/>
      <c r="F61" s="145"/>
      <c r="G61" s="145"/>
      <c r="H61" s="145"/>
      <c r="I61" s="381"/>
    </row>
    <row r="62" spans="1:9" s="146" customFormat="1" ht="27" customHeight="1">
      <c r="A62" s="382"/>
      <c r="B62" s="145"/>
      <c r="C62" s="145"/>
      <c r="D62" s="145"/>
      <c r="E62" s="145"/>
      <c r="F62" s="145"/>
      <c r="G62" s="145"/>
      <c r="H62" s="145"/>
      <c r="I62" s="381"/>
    </row>
    <row r="63" spans="1:9" s="146" customFormat="1" ht="27" customHeight="1">
      <c r="A63" s="382"/>
      <c r="B63" s="145"/>
      <c r="C63" s="145"/>
      <c r="D63" s="145"/>
      <c r="E63" s="145"/>
      <c r="F63" s="145"/>
      <c r="G63" s="145"/>
      <c r="H63" s="145"/>
      <c r="I63" s="381"/>
    </row>
    <row r="64" spans="1:9" s="146" customFormat="1" ht="27" customHeight="1">
      <c r="A64" s="382"/>
      <c r="B64" s="145"/>
      <c r="C64" s="145"/>
      <c r="D64" s="145"/>
      <c r="E64" s="145"/>
      <c r="F64" s="145"/>
      <c r="G64" s="145"/>
      <c r="H64" s="145"/>
      <c r="I64" s="381"/>
    </row>
    <row r="65" spans="1:9" s="146" customFormat="1" ht="27" customHeight="1">
      <c r="A65" s="382"/>
      <c r="B65" s="145"/>
      <c r="C65" s="145"/>
      <c r="D65" s="145"/>
      <c r="E65" s="145"/>
      <c r="F65" s="145"/>
      <c r="G65" s="145"/>
      <c r="H65" s="145"/>
      <c r="I65" s="381"/>
    </row>
    <row r="66" spans="1:9" s="146" customFormat="1" ht="27" customHeight="1">
      <c r="A66" s="382"/>
      <c r="B66" s="145"/>
      <c r="C66" s="145"/>
      <c r="D66" s="145"/>
      <c r="E66" s="145"/>
      <c r="F66" s="145"/>
      <c r="G66" s="145"/>
      <c r="H66" s="145"/>
      <c r="I66" s="381"/>
    </row>
    <row r="67" spans="1:9" s="146" customFormat="1" ht="27" customHeight="1">
      <c r="A67" s="382"/>
      <c r="B67" s="145"/>
      <c r="C67" s="145"/>
      <c r="D67" s="145"/>
      <c r="E67" s="145"/>
      <c r="F67" s="145"/>
      <c r="G67" s="145"/>
      <c r="H67" s="145"/>
      <c r="I67" s="381"/>
    </row>
    <row r="68" spans="1:9" s="146" customFormat="1" ht="27" customHeight="1">
      <c r="A68" s="382"/>
      <c r="B68" s="145"/>
      <c r="C68" s="145"/>
      <c r="D68" s="145"/>
      <c r="E68" s="145"/>
      <c r="F68" s="145"/>
      <c r="G68" s="145"/>
      <c r="H68" s="145"/>
      <c r="I68" s="381"/>
    </row>
    <row r="69" spans="1:9" s="146" customFormat="1" ht="27" customHeight="1">
      <c r="A69" s="382"/>
      <c r="B69" s="145"/>
      <c r="C69" s="145"/>
      <c r="D69" s="145"/>
      <c r="E69" s="145"/>
      <c r="F69" s="145"/>
      <c r="G69" s="145"/>
      <c r="H69" s="145"/>
      <c r="I69" s="381"/>
    </row>
    <row r="70" spans="1:9" s="146" customFormat="1" ht="27" customHeight="1">
      <c r="A70" s="382"/>
      <c r="B70" s="145"/>
      <c r="C70" s="145"/>
      <c r="D70" s="145"/>
      <c r="E70" s="145"/>
      <c r="F70" s="145"/>
      <c r="G70" s="145"/>
      <c r="H70" s="145"/>
      <c r="I70" s="381"/>
    </row>
    <row r="71" spans="1:9" s="146" customFormat="1" ht="27" customHeight="1">
      <c r="A71" s="382"/>
      <c r="B71" s="145"/>
      <c r="C71" s="145"/>
      <c r="D71" s="145"/>
      <c r="E71" s="145"/>
      <c r="F71" s="145"/>
      <c r="G71" s="145"/>
      <c r="H71" s="145"/>
      <c r="I71" s="381"/>
    </row>
    <row r="72" spans="1:9" s="146" customFormat="1" ht="27" customHeight="1">
      <c r="A72" s="382"/>
      <c r="B72" s="145"/>
      <c r="C72" s="145"/>
      <c r="D72" s="145"/>
      <c r="E72" s="145"/>
      <c r="F72" s="145"/>
      <c r="G72" s="145"/>
      <c r="H72" s="145"/>
      <c r="I72" s="381"/>
    </row>
    <row r="73" spans="1:9" s="146" customFormat="1" ht="27" customHeight="1">
      <c r="A73" s="382"/>
      <c r="B73" s="145"/>
      <c r="C73" s="145"/>
      <c r="D73" s="145"/>
      <c r="E73" s="145"/>
      <c r="F73" s="145"/>
      <c r="G73" s="145"/>
      <c r="H73" s="145"/>
      <c r="I73" s="381"/>
    </row>
    <row r="74" spans="1:9" s="146" customFormat="1" ht="27" customHeight="1">
      <c r="A74" s="382"/>
      <c r="F74" s="145"/>
      <c r="G74" s="381"/>
      <c r="H74" s="380"/>
      <c r="I74" s="381"/>
    </row>
    <row r="75" spans="1:9" s="146" customFormat="1" ht="27" customHeight="1">
      <c r="A75" s="382"/>
      <c r="F75" s="145"/>
      <c r="G75" s="381"/>
      <c r="H75" s="380"/>
      <c r="I75" s="381"/>
    </row>
    <row r="76" spans="1:9" s="145" customFormat="1" ht="27" customHeight="1">
      <c r="A76" s="222"/>
      <c r="C76" s="221"/>
      <c r="E76" s="184"/>
      <c r="G76" s="215"/>
      <c r="H76" s="234"/>
      <c r="I76" s="215"/>
    </row>
    <row r="77" spans="1:9" s="145" customFormat="1" ht="27" customHeight="1">
      <c r="A77" s="225"/>
      <c r="C77" s="145" t="s">
        <v>167</v>
      </c>
      <c r="E77" s="183"/>
      <c r="G77" s="184"/>
      <c r="H77" s="222"/>
      <c r="I77" s="184"/>
    </row>
    <row r="78" spans="1:9" s="145" customFormat="1" ht="27" customHeight="1">
      <c r="A78" s="225"/>
      <c r="E78" s="183"/>
      <c r="G78" s="184"/>
      <c r="H78" s="222"/>
      <c r="I78" s="184"/>
    </row>
  </sheetData>
  <sheetProtection/>
  <mergeCells count="3">
    <mergeCell ref="G30:I30"/>
    <mergeCell ref="G49:I49"/>
    <mergeCell ref="G18:I18"/>
  </mergeCells>
  <printOptions/>
  <pageMargins left="0.8661417322834646" right="0.2362204724409449" top="0.5905511811023623" bottom="0.4724409448818898" header="0.2362204724409449" footer="0.196850393700787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Y122"/>
  <sheetViews>
    <sheetView zoomScale="90" zoomScaleNormal="90" zoomScaleSheetLayoutView="90" zoomScalePageLayoutView="0" workbookViewId="0" topLeftCell="A1">
      <selection activeCell="E41" sqref="E41"/>
    </sheetView>
  </sheetViews>
  <sheetFormatPr defaultColWidth="13.421875" defaultRowHeight="18" customHeight="1"/>
  <cols>
    <col min="1" max="1" width="6.8515625" style="290" customWidth="1"/>
    <col min="2" max="2" width="7.7109375" style="290" customWidth="1"/>
    <col min="3" max="3" width="22.57421875" style="290" customWidth="1"/>
    <col min="4" max="4" width="14.8515625" style="290" customWidth="1"/>
    <col min="5" max="5" width="11.140625" style="290" customWidth="1"/>
    <col min="6" max="6" width="11.421875" style="290" customWidth="1"/>
    <col min="7" max="7" width="1.28515625" style="290" customWidth="1"/>
    <col min="8" max="8" width="11.421875" style="290" customWidth="1"/>
    <col min="9" max="9" width="1.28515625" style="293" customWidth="1"/>
    <col min="10" max="10" width="9.7109375" style="290" customWidth="1"/>
    <col min="11" max="11" width="1.1484375" style="290" customWidth="1"/>
    <col min="12" max="12" width="9.28125" style="290" customWidth="1"/>
    <col min="13" max="13" width="13.7109375" style="290" customWidth="1"/>
    <col min="14" max="14" width="1.28515625" style="290" customWidth="1"/>
    <col min="15" max="15" width="13.7109375" style="290" customWidth="1"/>
    <col min="16" max="16" width="1.1484375" style="290" customWidth="1"/>
    <col min="17" max="17" width="13.7109375" style="290" customWidth="1"/>
    <col min="18" max="18" width="1.1484375" style="290" customWidth="1"/>
    <col min="19" max="19" width="13.7109375" style="290" customWidth="1"/>
    <col min="20" max="20" width="1.1484375" style="290" customWidth="1"/>
    <col min="21" max="21" width="13.7109375" style="290" customWidth="1"/>
    <col min="22" max="22" width="1.28515625" style="290" customWidth="1"/>
    <col min="23" max="23" width="13.7109375" style="290" customWidth="1"/>
    <col min="24" max="24" width="8.00390625" style="290" customWidth="1"/>
    <col min="25" max="25" width="15.28125" style="290" bestFit="1" customWidth="1"/>
    <col min="26" max="16384" width="13.421875" style="290" customWidth="1"/>
  </cols>
  <sheetData>
    <row r="1" spans="1:24" ht="18" customHeight="1">
      <c r="A1" s="657" t="s">
        <v>830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  <c r="U1" s="657"/>
      <c r="V1" s="657"/>
      <c r="W1" s="657"/>
      <c r="X1" s="289"/>
    </row>
    <row r="2" spans="1:24" ht="18" customHeight="1">
      <c r="A2" s="288"/>
      <c r="B2" s="288"/>
      <c r="C2" s="288"/>
      <c r="D2" s="288"/>
      <c r="E2" s="288"/>
      <c r="F2" s="288"/>
      <c r="G2" s="288"/>
      <c r="H2" s="288"/>
      <c r="I2" s="291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9"/>
    </row>
    <row r="3" spans="1:24" ht="18" customHeight="1">
      <c r="A3" s="292" t="s">
        <v>909</v>
      </c>
      <c r="E3" s="288"/>
      <c r="X3" s="289"/>
    </row>
    <row r="4" spans="1:24" ht="18" customHeight="1">
      <c r="A4" s="290" t="s">
        <v>910</v>
      </c>
      <c r="E4" s="288"/>
      <c r="F4" s="294"/>
      <c r="G4" s="294"/>
      <c r="H4" s="294"/>
      <c r="I4" s="294"/>
      <c r="J4" s="294"/>
      <c r="K4" s="294"/>
      <c r="O4" s="295"/>
      <c r="P4" s="295"/>
      <c r="X4" s="289"/>
    </row>
    <row r="5" spans="1:24" ht="18" customHeight="1">
      <c r="A5" s="296" t="s">
        <v>407</v>
      </c>
      <c r="B5" s="296" t="s">
        <v>701</v>
      </c>
      <c r="C5" s="296"/>
      <c r="D5" s="296" t="s">
        <v>702</v>
      </c>
      <c r="E5" s="297" t="s">
        <v>404</v>
      </c>
      <c r="F5" s="658" t="s">
        <v>408</v>
      </c>
      <c r="G5" s="658"/>
      <c r="H5" s="658"/>
      <c r="I5" s="291"/>
      <c r="J5" s="658" t="s">
        <v>484</v>
      </c>
      <c r="K5" s="658"/>
      <c r="L5" s="659"/>
      <c r="M5" s="659" t="s">
        <v>703</v>
      </c>
      <c r="N5" s="659"/>
      <c r="O5" s="659"/>
      <c r="P5" s="297"/>
      <c r="Q5" s="659" t="s">
        <v>183</v>
      </c>
      <c r="R5" s="659"/>
      <c r="S5" s="659"/>
      <c r="T5" s="297"/>
      <c r="U5" s="659" t="s">
        <v>410</v>
      </c>
      <c r="V5" s="659"/>
      <c r="W5" s="659"/>
      <c r="X5" s="289"/>
    </row>
    <row r="6" spans="1:24" ht="18" customHeight="1">
      <c r="A6" s="298"/>
      <c r="B6" s="291"/>
      <c r="C6" s="298"/>
      <c r="D6" s="298"/>
      <c r="E6" s="291" t="s">
        <v>405</v>
      </c>
      <c r="F6" s="655"/>
      <c r="G6" s="655"/>
      <c r="H6" s="655"/>
      <c r="I6" s="291"/>
      <c r="J6" s="655"/>
      <c r="K6" s="655"/>
      <c r="L6" s="655"/>
      <c r="M6" s="655" t="s">
        <v>704</v>
      </c>
      <c r="N6" s="655"/>
      <c r="O6" s="655"/>
      <c r="P6" s="299"/>
      <c r="Q6" s="655" t="s">
        <v>409</v>
      </c>
      <c r="R6" s="655"/>
      <c r="S6" s="655"/>
      <c r="T6" s="299"/>
      <c r="U6" s="655"/>
      <c r="V6" s="655"/>
      <c r="W6" s="655"/>
      <c r="X6" s="289"/>
    </row>
    <row r="7" spans="1:24" ht="18" customHeight="1">
      <c r="A7" s="298"/>
      <c r="B7" s="291"/>
      <c r="C7" s="298"/>
      <c r="D7" s="298"/>
      <c r="E7" s="291"/>
      <c r="F7" s="656" t="s">
        <v>411</v>
      </c>
      <c r="G7" s="656"/>
      <c r="H7" s="656"/>
      <c r="I7" s="291"/>
      <c r="J7" s="656" t="s">
        <v>487</v>
      </c>
      <c r="K7" s="656"/>
      <c r="L7" s="656"/>
      <c r="M7" s="656" t="s">
        <v>412</v>
      </c>
      <c r="N7" s="656"/>
      <c r="O7" s="656"/>
      <c r="P7" s="291"/>
      <c r="Q7" s="656" t="s">
        <v>412</v>
      </c>
      <c r="R7" s="656"/>
      <c r="S7" s="656"/>
      <c r="T7" s="291"/>
      <c r="U7" s="656" t="s">
        <v>412</v>
      </c>
      <c r="V7" s="656"/>
      <c r="W7" s="656"/>
      <c r="X7" s="289"/>
    </row>
    <row r="8" spans="1:24" ht="18" customHeight="1">
      <c r="A8" s="298"/>
      <c r="B8" s="291"/>
      <c r="C8" s="298"/>
      <c r="D8" s="298"/>
      <c r="E8" s="291"/>
      <c r="F8" s="576" t="s">
        <v>98</v>
      </c>
      <c r="G8" s="302"/>
      <c r="H8" s="302" t="s">
        <v>747</v>
      </c>
      <c r="I8" s="291"/>
      <c r="J8" s="576" t="s">
        <v>98</v>
      </c>
      <c r="K8" s="302"/>
      <c r="L8" s="302" t="s">
        <v>747</v>
      </c>
      <c r="M8" s="576" t="s">
        <v>98</v>
      </c>
      <c r="N8" s="302"/>
      <c r="O8" s="302" t="s">
        <v>747</v>
      </c>
      <c r="P8" s="291"/>
      <c r="Q8" s="576" t="s">
        <v>98</v>
      </c>
      <c r="R8" s="302"/>
      <c r="S8" s="302" t="s">
        <v>747</v>
      </c>
      <c r="T8" s="291"/>
      <c r="U8" s="576" t="s">
        <v>98</v>
      </c>
      <c r="V8" s="302"/>
      <c r="W8" s="302" t="s">
        <v>747</v>
      </c>
      <c r="X8" s="289"/>
    </row>
    <row r="9" spans="1:24" ht="18" customHeight="1">
      <c r="A9" s="300"/>
      <c r="B9" s="299"/>
      <c r="C9" s="300"/>
      <c r="D9" s="300"/>
      <c r="E9" s="299"/>
      <c r="F9" s="301">
        <v>2554</v>
      </c>
      <c r="G9" s="302"/>
      <c r="H9" s="301">
        <v>2553</v>
      </c>
      <c r="I9" s="291"/>
      <c r="J9" s="301">
        <v>2554</v>
      </c>
      <c r="K9" s="302"/>
      <c r="L9" s="301">
        <v>2553</v>
      </c>
      <c r="M9" s="301">
        <v>2554</v>
      </c>
      <c r="N9" s="302"/>
      <c r="O9" s="301">
        <v>2553</v>
      </c>
      <c r="P9" s="299"/>
      <c r="Q9" s="301">
        <v>2554</v>
      </c>
      <c r="R9" s="302"/>
      <c r="S9" s="301">
        <v>2553</v>
      </c>
      <c r="T9" s="299"/>
      <c r="U9" s="301">
        <v>2554</v>
      </c>
      <c r="V9" s="302"/>
      <c r="W9" s="301">
        <v>2553</v>
      </c>
      <c r="X9" s="289"/>
    </row>
    <row r="10" spans="1:24" ht="18" customHeight="1">
      <c r="A10" s="291">
        <v>1</v>
      </c>
      <c r="B10" s="291" t="s">
        <v>705</v>
      </c>
      <c r="C10" s="293" t="s">
        <v>706</v>
      </c>
      <c r="D10" s="293" t="s">
        <v>413</v>
      </c>
      <c r="E10" s="291" t="s">
        <v>323</v>
      </c>
      <c r="F10" s="303">
        <v>120000</v>
      </c>
      <c r="G10" s="303"/>
      <c r="H10" s="303">
        <v>120000</v>
      </c>
      <c r="I10" s="303"/>
      <c r="J10" s="304">
        <v>23.52</v>
      </c>
      <c r="K10" s="304"/>
      <c r="L10" s="305">
        <v>23.52</v>
      </c>
      <c r="M10" s="306">
        <v>651046195.16</v>
      </c>
      <c r="N10" s="306"/>
      <c r="O10" s="306">
        <v>640633757.33</v>
      </c>
      <c r="P10" s="306"/>
      <c r="Q10" s="306">
        <v>28688920.22</v>
      </c>
      <c r="R10" s="306"/>
      <c r="S10" s="306">
        <v>28688920.22</v>
      </c>
      <c r="T10" s="306"/>
      <c r="U10" s="306">
        <v>8748454.2</v>
      </c>
      <c r="V10" s="306"/>
      <c r="W10" s="306">
        <v>36404857.8</v>
      </c>
      <c r="X10" s="289"/>
    </row>
    <row r="11" spans="1:24" ht="18" customHeight="1">
      <c r="A11" s="291">
        <v>2</v>
      </c>
      <c r="B11" s="291" t="s">
        <v>705</v>
      </c>
      <c r="C11" s="293" t="s">
        <v>707</v>
      </c>
      <c r="D11" s="293" t="s">
        <v>708</v>
      </c>
      <c r="E11" s="291" t="s">
        <v>323</v>
      </c>
      <c r="F11" s="303">
        <v>180000</v>
      </c>
      <c r="G11" s="303"/>
      <c r="H11" s="303">
        <v>180000</v>
      </c>
      <c r="I11" s="303"/>
      <c r="J11" s="304">
        <v>21.82</v>
      </c>
      <c r="K11" s="304"/>
      <c r="L11" s="305">
        <v>21.82</v>
      </c>
      <c r="M11" s="306">
        <v>1622991009.55</v>
      </c>
      <c r="N11" s="306"/>
      <c r="O11" s="306">
        <v>1671001602.9</v>
      </c>
      <c r="P11" s="306"/>
      <c r="Q11" s="306">
        <v>57595150</v>
      </c>
      <c r="R11" s="306"/>
      <c r="S11" s="306">
        <v>57595150</v>
      </c>
      <c r="T11" s="306"/>
      <c r="U11" s="306">
        <v>52708150.44</v>
      </c>
      <c r="V11" s="306"/>
      <c r="W11" s="306">
        <v>118416597.3</v>
      </c>
      <c r="X11" s="289"/>
    </row>
    <row r="12" spans="1:24" ht="18" customHeight="1">
      <c r="A12" s="291">
        <v>3</v>
      </c>
      <c r="B12" s="291" t="s">
        <v>705</v>
      </c>
      <c r="C12" s="293" t="s">
        <v>709</v>
      </c>
      <c r="D12" s="293" t="s">
        <v>415</v>
      </c>
      <c r="E12" s="291" t="s">
        <v>323</v>
      </c>
      <c r="F12" s="303">
        <v>120000</v>
      </c>
      <c r="G12" s="303"/>
      <c r="H12" s="303">
        <v>120000</v>
      </c>
      <c r="I12" s="303"/>
      <c r="J12" s="304">
        <v>21.26</v>
      </c>
      <c r="K12" s="304"/>
      <c r="L12" s="305">
        <v>21.26</v>
      </c>
      <c r="M12" s="306">
        <v>987452894.55</v>
      </c>
      <c r="N12" s="306"/>
      <c r="O12" s="306">
        <v>1068615552.72</v>
      </c>
      <c r="P12" s="306"/>
      <c r="Q12" s="306">
        <v>63545155</v>
      </c>
      <c r="R12" s="306"/>
      <c r="S12" s="306">
        <v>63545155</v>
      </c>
      <c r="T12" s="306"/>
      <c r="U12" s="306">
        <v>51025000</v>
      </c>
      <c r="V12" s="306"/>
      <c r="W12" s="306">
        <v>38268750</v>
      </c>
      <c r="X12" s="289"/>
    </row>
    <row r="13" spans="1:24" ht="18" customHeight="1">
      <c r="A13" s="291">
        <v>4</v>
      </c>
      <c r="B13" s="291" t="s">
        <v>705</v>
      </c>
      <c r="C13" s="293" t="s">
        <v>710</v>
      </c>
      <c r="D13" s="293" t="s">
        <v>711</v>
      </c>
      <c r="E13" s="291" t="s">
        <v>323</v>
      </c>
      <c r="F13" s="303">
        <v>318422</v>
      </c>
      <c r="G13" s="303"/>
      <c r="H13" s="303">
        <v>318422</v>
      </c>
      <c r="I13" s="303"/>
      <c r="J13" s="304">
        <v>20.63</v>
      </c>
      <c r="K13" s="304"/>
      <c r="L13" s="305">
        <v>20.63</v>
      </c>
      <c r="M13" s="306">
        <v>1450142077.13</v>
      </c>
      <c r="N13" s="306"/>
      <c r="O13" s="306">
        <v>1409564445.12</v>
      </c>
      <c r="P13" s="306"/>
      <c r="Q13" s="306">
        <v>307112623.32</v>
      </c>
      <c r="R13" s="306"/>
      <c r="S13" s="306">
        <v>307112623.32</v>
      </c>
      <c r="T13" s="306"/>
      <c r="U13" s="306">
        <v>49272273.75</v>
      </c>
      <c r="V13" s="306"/>
      <c r="W13" s="306">
        <v>42702637.25</v>
      </c>
      <c r="X13" s="289"/>
    </row>
    <row r="14" spans="1:24" ht="18" customHeight="1">
      <c r="A14" s="291">
        <v>5</v>
      </c>
      <c r="B14" s="291" t="s">
        <v>705</v>
      </c>
      <c r="C14" s="293" t="s">
        <v>712</v>
      </c>
      <c r="D14" s="293" t="s">
        <v>711</v>
      </c>
      <c r="E14" s="291" t="s">
        <v>323</v>
      </c>
      <c r="F14" s="303">
        <v>290634</v>
      </c>
      <c r="G14" s="303"/>
      <c r="H14" s="303">
        <v>290634</v>
      </c>
      <c r="I14" s="303"/>
      <c r="J14" s="304">
        <v>22.1</v>
      </c>
      <c r="K14" s="304"/>
      <c r="L14" s="305">
        <v>22.1</v>
      </c>
      <c r="M14" s="306">
        <v>2790522149.54</v>
      </c>
      <c r="N14" s="306"/>
      <c r="O14" s="306">
        <v>2772646506.19</v>
      </c>
      <c r="P14" s="306"/>
      <c r="Q14" s="306">
        <v>659099008.89</v>
      </c>
      <c r="R14" s="306"/>
      <c r="S14" s="306">
        <v>659099008.89</v>
      </c>
      <c r="T14" s="306"/>
      <c r="U14" s="306">
        <v>70654804</v>
      </c>
      <c r="V14" s="306"/>
      <c r="W14" s="306">
        <v>64231640</v>
      </c>
      <c r="X14" s="289"/>
    </row>
    <row r="15" spans="1:24" ht="18" customHeight="1">
      <c r="A15" s="291">
        <v>6</v>
      </c>
      <c r="B15" s="291" t="s">
        <v>713</v>
      </c>
      <c r="C15" s="293" t="s">
        <v>714</v>
      </c>
      <c r="D15" s="293" t="s">
        <v>715</v>
      </c>
      <c r="E15" s="291" t="s">
        <v>323</v>
      </c>
      <c r="F15" s="307">
        <v>60000</v>
      </c>
      <c r="G15" s="307"/>
      <c r="H15" s="307">
        <v>60000</v>
      </c>
      <c r="I15" s="307"/>
      <c r="J15" s="304">
        <v>37.73</v>
      </c>
      <c r="K15" s="304"/>
      <c r="L15" s="305">
        <v>37.73</v>
      </c>
      <c r="M15" s="306">
        <v>438621357.62999994</v>
      </c>
      <c r="N15" s="306"/>
      <c r="O15" s="306">
        <v>439342838.23</v>
      </c>
      <c r="P15" s="306"/>
      <c r="Q15" s="306">
        <v>22639600</v>
      </c>
      <c r="R15" s="306"/>
      <c r="S15" s="306">
        <v>22639600</v>
      </c>
      <c r="T15" s="306"/>
      <c r="U15" s="306">
        <v>16979700</v>
      </c>
      <c r="V15" s="306"/>
      <c r="W15" s="306">
        <v>18111680</v>
      </c>
      <c r="X15" s="289"/>
    </row>
    <row r="16" spans="1:24" ht="18" customHeight="1">
      <c r="A16" s="291">
        <v>7</v>
      </c>
      <c r="B16" s="291" t="s">
        <v>713</v>
      </c>
      <c r="C16" s="293" t="s">
        <v>716</v>
      </c>
      <c r="D16" s="293" t="s">
        <v>717</v>
      </c>
      <c r="E16" s="291" t="s">
        <v>328</v>
      </c>
      <c r="F16" s="307">
        <v>20000</v>
      </c>
      <c r="G16" s="307"/>
      <c r="H16" s="307">
        <v>20000</v>
      </c>
      <c r="I16" s="307"/>
      <c r="J16" s="304">
        <v>33.52</v>
      </c>
      <c r="K16" s="304"/>
      <c r="L16" s="305">
        <v>33.52</v>
      </c>
      <c r="M16" s="306">
        <v>38615395.56</v>
      </c>
      <c r="N16" s="308"/>
      <c r="O16" s="308">
        <v>32610394.950000007</v>
      </c>
      <c r="P16" s="308"/>
      <c r="Q16" s="306">
        <v>6704000</v>
      </c>
      <c r="R16" s="306"/>
      <c r="S16" s="306">
        <v>6704000</v>
      </c>
      <c r="T16" s="306"/>
      <c r="U16" s="306">
        <v>0</v>
      </c>
      <c r="V16" s="306"/>
      <c r="W16" s="308">
        <v>536320</v>
      </c>
      <c r="X16" s="289"/>
    </row>
    <row r="17" spans="1:24" ht="18" customHeight="1">
      <c r="A17" s="291">
        <v>8</v>
      </c>
      <c r="B17" s="291" t="s">
        <v>713</v>
      </c>
      <c r="C17" s="293" t="s">
        <v>718</v>
      </c>
      <c r="D17" s="293" t="s">
        <v>413</v>
      </c>
      <c r="E17" s="291" t="s">
        <v>328</v>
      </c>
      <c r="F17" s="307">
        <f>50000+50000</f>
        <v>100000</v>
      </c>
      <c r="G17" s="307"/>
      <c r="H17" s="307">
        <v>100000</v>
      </c>
      <c r="I17" s="307"/>
      <c r="J17" s="304">
        <v>31</v>
      </c>
      <c r="K17" s="304"/>
      <c r="L17" s="305">
        <v>31</v>
      </c>
      <c r="M17" s="306">
        <v>16967881.090000004</v>
      </c>
      <c r="N17" s="306"/>
      <c r="O17" s="306">
        <v>16827571.09</v>
      </c>
      <c r="P17" s="306"/>
      <c r="Q17" s="306">
        <f>14752029.69+15500000</f>
        <v>30252029.689999998</v>
      </c>
      <c r="R17" s="306"/>
      <c r="S17" s="306">
        <v>30252029.689999998</v>
      </c>
      <c r="T17" s="306"/>
      <c r="U17" s="306">
        <v>0</v>
      </c>
      <c r="V17" s="306"/>
      <c r="W17" s="306">
        <v>0</v>
      </c>
      <c r="X17" s="289"/>
    </row>
    <row r="18" spans="1:24" ht="18" customHeight="1">
      <c r="A18" s="291">
        <v>9</v>
      </c>
      <c r="B18" s="291" t="s">
        <v>713</v>
      </c>
      <c r="C18" s="293" t="s">
        <v>719</v>
      </c>
      <c r="D18" s="293" t="s">
        <v>720</v>
      </c>
      <c r="E18" s="291" t="s">
        <v>328</v>
      </c>
      <c r="F18" s="307">
        <v>15000</v>
      </c>
      <c r="G18" s="307"/>
      <c r="H18" s="307">
        <v>15000</v>
      </c>
      <c r="I18" s="307"/>
      <c r="J18" s="304">
        <v>40</v>
      </c>
      <c r="K18" s="304"/>
      <c r="L18" s="305">
        <v>40</v>
      </c>
      <c r="M18" s="306">
        <v>16392874.389999999</v>
      </c>
      <c r="N18" s="306"/>
      <c r="O18" s="306">
        <v>16445420.34</v>
      </c>
      <c r="P18" s="306"/>
      <c r="Q18" s="306">
        <v>6000000</v>
      </c>
      <c r="R18" s="306"/>
      <c r="S18" s="306">
        <v>6000000</v>
      </c>
      <c r="T18" s="306"/>
      <c r="U18" s="306">
        <v>600000</v>
      </c>
      <c r="V18" s="306"/>
      <c r="W18" s="306">
        <v>600000</v>
      </c>
      <c r="X18" s="289"/>
    </row>
    <row r="19" spans="1:24" ht="18" customHeight="1">
      <c r="A19" s="291">
        <v>10</v>
      </c>
      <c r="B19" s="291" t="s">
        <v>713</v>
      </c>
      <c r="C19" s="293" t="s">
        <v>721</v>
      </c>
      <c r="D19" s="293" t="s">
        <v>722</v>
      </c>
      <c r="E19" s="291" t="s">
        <v>328</v>
      </c>
      <c r="F19" s="307">
        <v>100000</v>
      </c>
      <c r="G19" s="307"/>
      <c r="H19" s="307">
        <v>100000</v>
      </c>
      <c r="I19" s="307"/>
      <c r="J19" s="304">
        <v>29.73</v>
      </c>
      <c r="K19" s="304"/>
      <c r="L19" s="305">
        <v>29.73</v>
      </c>
      <c r="M19" s="306">
        <v>20082781.169999998</v>
      </c>
      <c r="N19" s="306"/>
      <c r="O19" s="306">
        <v>22701043.219999995</v>
      </c>
      <c r="P19" s="306"/>
      <c r="Q19" s="306">
        <v>33191684</v>
      </c>
      <c r="R19" s="306"/>
      <c r="S19" s="306">
        <v>33191684</v>
      </c>
      <c r="T19" s="306"/>
      <c r="U19" s="306">
        <v>0</v>
      </c>
      <c r="V19" s="306"/>
      <c r="W19" s="306">
        <v>0</v>
      </c>
      <c r="X19" s="289"/>
    </row>
    <row r="20" spans="1:24" ht="18" customHeight="1">
      <c r="A20" s="291">
        <v>11</v>
      </c>
      <c r="B20" s="291" t="s">
        <v>713</v>
      </c>
      <c r="C20" s="293" t="s">
        <v>723</v>
      </c>
      <c r="D20" s="293" t="s">
        <v>418</v>
      </c>
      <c r="E20" s="291" t="s">
        <v>323</v>
      </c>
      <c r="F20" s="307">
        <v>40000</v>
      </c>
      <c r="G20" s="307"/>
      <c r="H20" s="307">
        <v>40000</v>
      </c>
      <c r="I20" s="307"/>
      <c r="J20" s="304">
        <v>28.15</v>
      </c>
      <c r="K20" s="304"/>
      <c r="L20" s="305">
        <v>28.15</v>
      </c>
      <c r="M20" s="306">
        <v>62466590.31000001</v>
      </c>
      <c r="N20" s="306"/>
      <c r="O20" s="306">
        <v>59106109.93</v>
      </c>
      <c r="P20" s="306"/>
      <c r="Q20" s="306">
        <v>11258200</v>
      </c>
      <c r="R20" s="306"/>
      <c r="S20" s="306">
        <v>11258200</v>
      </c>
      <c r="T20" s="306"/>
      <c r="U20" s="306">
        <v>1688730</v>
      </c>
      <c r="V20" s="306"/>
      <c r="W20" s="306">
        <v>1688730</v>
      </c>
      <c r="X20" s="289"/>
    </row>
    <row r="21" spans="1:24" ht="18" customHeight="1">
      <c r="A21" s="291">
        <v>12</v>
      </c>
      <c r="B21" s="291" t="s">
        <v>713</v>
      </c>
      <c r="C21" s="293" t="s">
        <v>724</v>
      </c>
      <c r="D21" s="293" t="s">
        <v>419</v>
      </c>
      <c r="E21" s="291" t="s">
        <v>324</v>
      </c>
      <c r="F21" s="307">
        <v>300000</v>
      </c>
      <c r="G21" s="307"/>
      <c r="H21" s="307">
        <v>300000</v>
      </c>
      <c r="I21" s="307"/>
      <c r="J21" s="304">
        <v>24.8</v>
      </c>
      <c r="K21" s="304"/>
      <c r="L21" s="305">
        <v>24.8</v>
      </c>
      <c r="M21" s="306">
        <v>423641258.01</v>
      </c>
      <c r="N21" s="306"/>
      <c r="O21" s="306">
        <v>479567340.38</v>
      </c>
      <c r="P21" s="306"/>
      <c r="Q21" s="306">
        <v>74400000</v>
      </c>
      <c r="R21" s="306"/>
      <c r="S21" s="306">
        <v>74400000</v>
      </c>
      <c r="T21" s="306"/>
      <c r="U21" s="306">
        <v>45301005.48</v>
      </c>
      <c r="V21" s="306"/>
      <c r="W21" s="306">
        <v>40592640</v>
      </c>
      <c r="X21" s="289"/>
    </row>
    <row r="22" spans="1:24" ht="18" customHeight="1">
      <c r="A22" s="291">
        <v>13</v>
      </c>
      <c r="B22" s="291" t="s">
        <v>713</v>
      </c>
      <c r="C22" s="293" t="s">
        <v>725</v>
      </c>
      <c r="D22" s="293" t="s">
        <v>418</v>
      </c>
      <c r="E22" s="291" t="s">
        <v>323</v>
      </c>
      <c r="F22" s="307">
        <v>20000</v>
      </c>
      <c r="G22" s="307"/>
      <c r="H22" s="307">
        <v>20000</v>
      </c>
      <c r="I22" s="307"/>
      <c r="J22" s="304">
        <v>26.25</v>
      </c>
      <c r="K22" s="304"/>
      <c r="L22" s="305">
        <v>26.25</v>
      </c>
      <c r="M22" s="306">
        <v>0</v>
      </c>
      <c r="N22" s="306"/>
      <c r="O22" s="306">
        <v>0</v>
      </c>
      <c r="P22" s="306"/>
      <c r="Q22" s="306">
        <v>5250000</v>
      </c>
      <c r="R22" s="306"/>
      <c r="S22" s="306">
        <v>5250000</v>
      </c>
      <c r="T22" s="306"/>
      <c r="U22" s="306">
        <v>0</v>
      </c>
      <c r="V22" s="306"/>
      <c r="W22" s="306">
        <v>0</v>
      </c>
      <c r="X22" s="289"/>
    </row>
    <row r="23" spans="1:24" ht="18" customHeight="1">
      <c r="A23" s="291">
        <v>14</v>
      </c>
      <c r="B23" s="291" t="s">
        <v>713</v>
      </c>
      <c r="C23" s="293" t="s">
        <v>726</v>
      </c>
      <c r="D23" s="293" t="s">
        <v>727</v>
      </c>
      <c r="E23" s="291" t="s">
        <v>323</v>
      </c>
      <c r="F23" s="307">
        <v>60000</v>
      </c>
      <c r="G23" s="307"/>
      <c r="H23" s="307">
        <v>60000</v>
      </c>
      <c r="I23" s="307"/>
      <c r="J23" s="304">
        <v>25</v>
      </c>
      <c r="K23" s="304"/>
      <c r="L23" s="305">
        <v>25</v>
      </c>
      <c r="M23" s="306">
        <v>544391787.5100001</v>
      </c>
      <c r="N23" s="306"/>
      <c r="O23" s="306">
        <v>537067884.57</v>
      </c>
      <c r="P23" s="306"/>
      <c r="Q23" s="306">
        <v>15000000</v>
      </c>
      <c r="R23" s="306"/>
      <c r="S23" s="306">
        <v>15000000</v>
      </c>
      <c r="T23" s="306"/>
      <c r="U23" s="306">
        <v>24000000</v>
      </c>
      <c r="V23" s="306"/>
      <c r="W23" s="306">
        <v>22500000</v>
      </c>
      <c r="X23" s="289"/>
    </row>
    <row r="24" spans="1:24" ht="18" customHeight="1">
      <c r="A24" s="291">
        <v>15</v>
      </c>
      <c r="B24" s="291" t="s">
        <v>713</v>
      </c>
      <c r="C24" s="293" t="s">
        <v>728</v>
      </c>
      <c r="D24" s="293" t="s">
        <v>729</v>
      </c>
      <c r="E24" s="291" t="s">
        <v>328</v>
      </c>
      <c r="F24" s="307">
        <v>80000</v>
      </c>
      <c r="G24" s="307"/>
      <c r="H24" s="307">
        <v>80000</v>
      </c>
      <c r="I24" s="307"/>
      <c r="J24" s="304">
        <v>23.75</v>
      </c>
      <c r="K24" s="304"/>
      <c r="L24" s="305">
        <v>23.75</v>
      </c>
      <c r="M24" s="306">
        <v>25557586.790000003</v>
      </c>
      <c r="N24" s="306"/>
      <c r="O24" s="306">
        <v>27131690.810000002</v>
      </c>
      <c r="P24" s="306"/>
      <c r="Q24" s="306">
        <v>19000000</v>
      </c>
      <c r="R24" s="306"/>
      <c r="S24" s="306">
        <v>19000000</v>
      </c>
      <c r="T24" s="306"/>
      <c r="U24" s="306">
        <v>950000</v>
      </c>
      <c r="V24" s="306"/>
      <c r="W24" s="306">
        <v>474995</v>
      </c>
      <c r="X24" s="289"/>
    </row>
    <row r="25" spans="1:24" ht="18" customHeight="1">
      <c r="A25" s="291">
        <v>16</v>
      </c>
      <c r="B25" s="291" t="s">
        <v>713</v>
      </c>
      <c r="C25" s="293" t="s">
        <v>730</v>
      </c>
      <c r="D25" s="293" t="s">
        <v>413</v>
      </c>
      <c r="E25" s="291" t="s">
        <v>323</v>
      </c>
      <c r="F25" s="307">
        <v>40000</v>
      </c>
      <c r="G25" s="307"/>
      <c r="H25" s="307">
        <v>40000</v>
      </c>
      <c r="I25" s="307"/>
      <c r="J25" s="304">
        <v>22.5</v>
      </c>
      <c r="K25" s="304"/>
      <c r="L25" s="305">
        <v>22.5</v>
      </c>
      <c r="M25" s="306">
        <v>49605923.309999965</v>
      </c>
      <c r="N25" s="306"/>
      <c r="O25" s="306">
        <v>50316683.68</v>
      </c>
      <c r="P25" s="306"/>
      <c r="Q25" s="306">
        <v>9000000</v>
      </c>
      <c r="R25" s="306"/>
      <c r="S25" s="306">
        <v>9000000</v>
      </c>
      <c r="T25" s="306"/>
      <c r="U25" s="306">
        <v>1800000</v>
      </c>
      <c r="V25" s="306"/>
      <c r="W25" s="306">
        <v>2250000</v>
      </c>
      <c r="X25" s="289"/>
    </row>
    <row r="26" spans="1:24" ht="18" customHeight="1">
      <c r="A26" s="291">
        <v>17</v>
      </c>
      <c r="B26" s="291" t="s">
        <v>713</v>
      </c>
      <c r="C26" s="293" t="s">
        <v>731</v>
      </c>
      <c r="D26" s="293" t="s">
        <v>732</v>
      </c>
      <c r="E26" s="291" t="s">
        <v>328</v>
      </c>
      <c r="F26" s="307">
        <v>160000</v>
      </c>
      <c r="G26" s="307"/>
      <c r="H26" s="307">
        <v>160000</v>
      </c>
      <c r="I26" s="307"/>
      <c r="J26" s="304">
        <v>21</v>
      </c>
      <c r="K26" s="304"/>
      <c r="L26" s="305">
        <v>21</v>
      </c>
      <c r="M26" s="306">
        <v>80907545.07</v>
      </c>
      <c r="N26" s="306"/>
      <c r="O26" s="306">
        <v>82638783.26</v>
      </c>
      <c r="P26" s="306"/>
      <c r="Q26" s="306">
        <v>33600000</v>
      </c>
      <c r="R26" s="306"/>
      <c r="S26" s="306">
        <v>33600000</v>
      </c>
      <c r="T26" s="306"/>
      <c r="U26" s="306">
        <v>2688000</v>
      </c>
      <c r="V26" s="306"/>
      <c r="W26" s="306">
        <v>3360000</v>
      </c>
      <c r="X26" s="289"/>
    </row>
    <row r="27" spans="1:24" ht="18" customHeight="1">
      <c r="A27" s="291">
        <v>18</v>
      </c>
      <c r="B27" s="291" t="s">
        <v>713</v>
      </c>
      <c r="C27" s="293" t="s">
        <v>733</v>
      </c>
      <c r="D27" s="293" t="s">
        <v>413</v>
      </c>
      <c r="E27" s="291" t="s">
        <v>324</v>
      </c>
      <c r="F27" s="307">
        <v>36000</v>
      </c>
      <c r="G27" s="307"/>
      <c r="H27" s="307">
        <v>36000</v>
      </c>
      <c r="I27" s="307"/>
      <c r="J27" s="304">
        <v>20</v>
      </c>
      <c r="K27" s="304"/>
      <c r="L27" s="305">
        <v>20</v>
      </c>
      <c r="M27" s="306">
        <v>16925430.999999996</v>
      </c>
      <c r="N27" s="306"/>
      <c r="O27" s="306">
        <v>17371277.52</v>
      </c>
      <c r="P27" s="306"/>
      <c r="Q27" s="306">
        <v>7200000</v>
      </c>
      <c r="R27" s="306"/>
      <c r="S27" s="306">
        <v>7200000</v>
      </c>
      <c r="T27" s="306"/>
      <c r="U27" s="306">
        <v>648000</v>
      </c>
      <c r="V27" s="306"/>
      <c r="W27" s="306">
        <v>432000</v>
      </c>
      <c r="X27" s="289"/>
    </row>
    <row r="28" spans="1:24" ht="18" customHeight="1">
      <c r="A28" s="291">
        <v>19</v>
      </c>
      <c r="B28" s="291" t="s">
        <v>713</v>
      </c>
      <c r="C28" s="293" t="s">
        <v>1054</v>
      </c>
      <c r="D28" s="293" t="s">
        <v>715</v>
      </c>
      <c r="E28" s="291" t="s">
        <v>323</v>
      </c>
      <c r="F28" s="307">
        <v>60000</v>
      </c>
      <c r="G28" s="307"/>
      <c r="H28" s="307">
        <v>60000</v>
      </c>
      <c r="I28" s="307"/>
      <c r="J28" s="304">
        <v>20</v>
      </c>
      <c r="K28" s="304"/>
      <c r="L28" s="305">
        <v>20</v>
      </c>
      <c r="M28" s="306">
        <v>65607866.35000001</v>
      </c>
      <c r="N28" s="306"/>
      <c r="O28" s="306">
        <v>67909309.7</v>
      </c>
      <c r="P28" s="306"/>
      <c r="Q28" s="306">
        <v>11625000</v>
      </c>
      <c r="R28" s="306"/>
      <c r="S28" s="306">
        <v>11625000</v>
      </c>
      <c r="T28" s="306"/>
      <c r="U28" s="306">
        <v>3600000</v>
      </c>
      <c r="V28" s="306"/>
      <c r="W28" s="306">
        <v>3600000</v>
      </c>
      <c r="X28" s="289"/>
    </row>
    <row r="29" spans="1:24" ht="18" customHeight="1">
      <c r="A29" s="291">
        <v>20</v>
      </c>
      <c r="B29" s="291" t="s">
        <v>713</v>
      </c>
      <c r="C29" s="293" t="s">
        <v>734</v>
      </c>
      <c r="D29" s="293" t="s">
        <v>735</v>
      </c>
      <c r="E29" s="291" t="s">
        <v>323</v>
      </c>
      <c r="F29" s="307">
        <v>250000</v>
      </c>
      <c r="G29" s="307"/>
      <c r="H29" s="307">
        <v>250000</v>
      </c>
      <c r="I29" s="307"/>
      <c r="J29" s="304">
        <v>40</v>
      </c>
      <c r="K29" s="304"/>
      <c r="L29" s="305">
        <v>40</v>
      </c>
      <c r="M29" s="306">
        <v>95334149.60000001</v>
      </c>
      <c r="N29" s="306"/>
      <c r="O29" s="306">
        <v>95970933.83</v>
      </c>
      <c r="P29" s="306"/>
      <c r="Q29" s="306">
        <f>99999825+175</f>
        <v>100000000</v>
      </c>
      <c r="R29" s="306"/>
      <c r="S29" s="306">
        <v>100000000</v>
      </c>
      <c r="T29" s="306"/>
      <c r="U29" s="306">
        <v>3000000</v>
      </c>
      <c r="V29" s="306"/>
      <c r="W29" s="306">
        <v>3000000</v>
      </c>
      <c r="X29" s="289"/>
    </row>
    <row r="30" spans="1:24" ht="18" customHeight="1">
      <c r="A30" s="291">
        <v>21</v>
      </c>
      <c r="B30" s="291" t="s">
        <v>713</v>
      </c>
      <c r="C30" s="293" t="s">
        <v>736</v>
      </c>
      <c r="D30" s="293" t="s">
        <v>737</v>
      </c>
      <c r="E30" s="291" t="s">
        <v>323</v>
      </c>
      <c r="F30" s="307">
        <v>10000</v>
      </c>
      <c r="G30" s="307"/>
      <c r="H30" s="307">
        <v>10000</v>
      </c>
      <c r="I30" s="307"/>
      <c r="J30" s="304">
        <v>20</v>
      </c>
      <c r="K30" s="304"/>
      <c r="L30" s="305">
        <v>20</v>
      </c>
      <c r="M30" s="306">
        <v>5774079.44</v>
      </c>
      <c r="N30" s="306"/>
      <c r="O30" s="306">
        <v>5002465.55</v>
      </c>
      <c r="P30" s="306"/>
      <c r="Q30" s="306">
        <v>2000000</v>
      </c>
      <c r="R30" s="306"/>
      <c r="S30" s="306">
        <v>2000000</v>
      </c>
      <c r="T30" s="306"/>
      <c r="U30" s="306">
        <v>400000</v>
      </c>
      <c r="V30" s="306"/>
      <c r="W30" s="306">
        <v>300000</v>
      </c>
      <c r="X30" s="289"/>
    </row>
    <row r="31" spans="2:24" ht="18" customHeight="1">
      <c r="B31" s="292"/>
      <c r="C31" s="292" t="s">
        <v>395</v>
      </c>
      <c r="E31" s="288"/>
      <c r="L31" s="309"/>
      <c r="M31" s="310">
        <f>SUM(M10:M30)</f>
        <v>9403046833.160004</v>
      </c>
      <c r="N31" s="309"/>
      <c r="O31" s="310">
        <f>SUM(O10:O30)</f>
        <v>9512471611.32</v>
      </c>
      <c r="P31" s="309"/>
      <c r="Q31" s="310">
        <f>SUM(Q10:Q30)</f>
        <v>1503161371.12</v>
      </c>
      <c r="R31" s="309"/>
      <c r="S31" s="310">
        <f>SUM(S10:S30)</f>
        <v>1503161371.12</v>
      </c>
      <c r="T31" s="309"/>
      <c r="U31" s="310">
        <f>SUM(U10:U30)</f>
        <v>334064117.87</v>
      </c>
      <c r="V31" s="309"/>
      <c r="W31" s="310">
        <f>SUM(W10:W30)</f>
        <v>397470847.35</v>
      </c>
      <c r="X31" s="289"/>
    </row>
    <row r="32" spans="2:24" ht="18" customHeight="1">
      <c r="B32" s="311" t="s">
        <v>644</v>
      </c>
      <c r="E32" s="288"/>
      <c r="M32" s="312">
        <v>0</v>
      </c>
      <c r="N32" s="313"/>
      <c r="O32" s="314">
        <v>0</v>
      </c>
      <c r="P32" s="313"/>
      <c r="Q32" s="313">
        <f>-31601553.67+943438.76</f>
        <v>-30658114.91</v>
      </c>
      <c r="R32" s="313"/>
      <c r="S32" s="313">
        <v>-30658114.91</v>
      </c>
      <c r="T32" s="313"/>
      <c r="U32" s="309">
        <v>0</v>
      </c>
      <c r="V32" s="309"/>
      <c r="W32" s="309">
        <v>0</v>
      </c>
      <c r="X32" s="289"/>
    </row>
    <row r="33" spans="2:25" ht="18" customHeight="1" thickBot="1">
      <c r="B33" s="292" t="s">
        <v>738</v>
      </c>
      <c r="E33" s="288"/>
      <c r="M33" s="315">
        <f>SUM(M31:M32)</f>
        <v>9403046833.160004</v>
      </c>
      <c r="N33" s="309"/>
      <c r="O33" s="315">
        <f>SUM(O31:O32)</f>
        <v>9512471611.32</v>
      </c>
      <c r="P33" s="309"/>
      <c r="Q33" s="315">
        <f>SUM(Q31:Q32)</f>
        <v>1472503256.2099998</v>
      </c>
      <c r="R33" s="309"/>
      <c r="S33" s="315">
        <f>SUM(S31:S32)</f>
        <v>1472503256.2099998</v>
      </c>
      <c r="T33" s="309"/>
      <c r="U33" s="315">
        <f>SUM(U31:U32)</f>
        <v>334064117.87</v>
      </c>
      <c r="V33" s="309"/>
      <c r="W33" s="315">
        <f>SUM(W31:W32)</f>
        <v>397470847.35</v>
      </c>
      <c r="X33" s="289"/>
      <c r="Y33" s="316"/>
    </row>
    <row r="34" spans="2:24" ht="18" customHeight="1" thickTop="1">
      <c r="B34" s="292"/>
      <c r="E34" s="288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289"/>
    </row>
    <row r="35" spans="2:24" s="319" customFormat="1" ht="18" customHeight="1">
      <c r="B35" s="320" t="s">
        <v>1026</v>
      </c>
      <c r="I35" s="322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8"/>
    </row>
    <row r="36" spans="1:24" s="319" customFormat="1" ht="18" customHeight="1">
      <c r="A36" s="329" t="s">
        <v>1053</v>
      </c>
      <c r="B36" s="321"/>
      <c r="I36" s="322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8"/>
    </row>
    <row r="37" spans="1:24" s="319" customFormat="1" ht="18" customHeight="1">
      <c r="A37" s="329" t="s">
        <v>14</v>
      </c>
      <c r="B37" s="321"/>
      <c r="I37" s="322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8"/>
    </row>
    <row r="38" spans="1:24" s="319" customFormat="1" ht="18">
      <c r="A38" s="642" t="s">
        <v>1055</v>
      </c>
      <c r="B38" s="320" t="s">
        <v>1069</v>
      </c>
      <c r="I38" s="322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8"/>
    </row>
    <row r="39" spans="5:24" ht="18" customHeight="1">
      <c r="E39" s="288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289"/>
    </row>
    <row r="40" spans="5:24" ht="18" customHeight="1">
      <c r="E40" s="288"/>
      <c r="M40" s="309"/>
      <c r="N40" s="309"/>
      <c r="O40" s="309"/>
      <c r="P40" s="309"/>
      <c r="Q40" s="309"/>
      <c r="R40" s="309"/>
      <c r="S40" s="309"/>
      <c r="T40" s="309"/>
      <c r="U40" s="309"/>
      <c r="V40" s="309"/>
      <c r="W40" s="309"/>
      <c r="X40" s="289"/>
    </row>
    <row r="41" spans="5:24" ht="18" customHeight="1">
      <c r="E41" s="288"/>
      <c r="M41" s="309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289"/>
    </row>
    <row r="42" spans="1:24" ht="18" customHeight="1">
      <c r="A42" s="323"/>
      <c r="E42" s="324"/>
      <c r="F42" s="325" t="s">
        <v>167</v>
      </c>
      <c r="G42" s="325"/>
      <c r="X42" s="289"/>
    </row>
    <row r="43" spans="5:7" ht="18" customHeight="1">
      <c r="E43" s="324"/>
      <c r="F43" s="326"/>
      <c r="G43" s="326"/>
    </row>
    <row r="44" spans="2:5" ht="18" customHeight="1">
      <c r="B44" s="320"/>
      <c r="E44" s="288"/>
    </row>
    <row r="45" ht="18" customHeight="1">
      <c r="E45" s="288"/>
    </row>
    <row r="46" spans="5:15" ht="18" customHeight="1">
      <c r="E46" s="288"/>
      <c r="O46" s="295"/>
    </row>
    <row r="47" ht="18" customHeight="1">
      <c r="E47" s="288"/>
    </row>
    <row r="48" ht="18" customHeight="1">
      <c r="E48" s="288"/>
    </row>
    <row r="49" ht="18" customHeight="1">
      <c r="E49" s="288"/>
    </row>
    <row r="50" ht="18" customHeight="1">
      <c r="E50" s="288"/>
    </row>
    <row r="51" ht="18" customHeight="1">
      <c r="E51" s="288"/>
    </row>
    <row r="52" ht="18" customHeight="1">
      <c r="E52" s="288"/>
    </row>
    <row r="53" ht="18" customHeight="1">
      <c r="E53" s="288"/>
    </row>
    <row r="54" ht="18" customHeight="1">
      <c r="E54" s="288"/>
    </row>
    <row r="55" ht="18" customHeight="1">
      <c r="E55" s="288"/>
    </row>
    <row r="56" ht="18" customHeight="1">
      <c r="E56" s="288"/>
    </row>
    <row r="57" ht="18" customHeight="1">
      <c r="E57" s="288"/>
    </row>
    <row r="58" ht="18" customHeight="1">
      <c r="E58" s="288"/>
    </row>
    <row r="59" ht="18" customHeight="1">
      <c r="E59" s="288"/>
    </row>
    <row r="60" ht="18" customHeight="1">
      <c r="E60" s="288"/>
    </row>
    <row r="61" ht="18" customHeight="1">
      <c r="E61" s="288"/>
    </row>
    <row r="62" ht="18" customHeight="1">
      <c r="E62" s="288"/>
    </row>
    <row r="63" ht="18" customHeight="1">
      <c r="E63" s="288"/>
    </row>
    <row r="64" ht="18" customHeight="1">
      <c r="E64" s="288"/>
    </row>
    <row r="65" ht="18" customHeight="1">
      <c r="E65" s="288"/>
    </row>
    <row r="66" ht="18" customHeight="1">
      <c r="E66" s="288"/>
    </row>
    <row r="67" ht="18" customHeight="1">
      <c r="E67" s="288"/>
    </row>
    <row r="68" ht="18" customHeight="1">
      <c r="E68" s="288"/>
    </row>
    <row r="69" ht="18" customHeight="1">
      <c r="E69" s="288"/>
    </row>
    <row r="70" ht="18" customHeight="1">
      <c r="E70" s="288"/>
    </row>
    <row r="71" ht="18" customHeight="1">
      <c r="E71" s="288"/>
    </row>
    <row r="72" ht="9" customHeight="1">
      <c r="E72" s="288"/>
    </row>
    <row r="73" ht="18" customHeight="1">
      <c r="E73" s="288"/>
    </row>
    <row r="74" ht="18" customHeight="1">
      <c r="E74" s="288"/>
    </row>
    <row r="75" ht="18" customHeight="1">
      <c r="E75" s="288"/>
    </row>
    <row r="76" ht="18" customHeight="1">
      <c r="E76" s="288"/>
    </row>
    <row r="77" ht="18" customHeight="1">
      <c r="E77" s="288"/>
    </row>
    <row r="78" ht="18" customHeight="1">
      <c r="E78" s="288"/>
    </row>
    <row r="79" ht="18" customHeight="1">
      <c r="E79" s="288"/>
    </row>
    <row r="80" ht="18" customHeight="1">
      <c r="E80" s="288"/>
    </row>
    <row r="81" ht="18" customHeight="1">
      <c r="E81" s="288"/>
    </row>
    <row r="82" ht="18" customHeight="1">
      <c r="E82" s="288"/>
    </row>
    <row r="83" ht="18" customHeight="1">
      <c r="E83" s="288"/>
    </row>
    <row r="84" ht="18" customHeight="1">
      <c r="E84" s="288"/>
    </row>
    <row r="85" ht="18" customHeight="1">
      <c r="E85" s="288"/>
    </row>
    <row r="86" ht="18" customHeight="1">
      <c r="E86" s="288"/>
    </row>
    <row r="87" ht="18" customHeight="1">
      <c r="E87" s="288"/>
    </row>
    <row r="88" ht="18" customHeight="1">
      <c r="E88" s="288"/>
    </row>
    <row r="89" ht="18" customHeight="1">
      <c r="E89" s="288"/>
    </row>
    <row r="90" ht="18" customHeight="1">
      <c r="E90" s="288"/>
    </row>
    <row r="91" ht="18" customHeight="1">
      <c r="E91" s="288"/>
    </row>
    <row r="92" ht="18" customHeight="1">
      <c r="E92" s="288"/>
    </row>
    <row r="93" ht="18" customHeight="1">
      <c r="E93" s="288"/>
    </row>
    <row r="94" ht="18" customHeight="1">
      <c r="E94" s="288"/>
    </row>
    <row r="95" ht="18" customHeight="1">
      <c r="E95" s="288"/>
    </row>
    <row r="96" ht="18" customHeight="1">
      <c r="E96" s="288"/>
    </row>
    <row r="97" ht="18" customHeight="1">
      <c r="E97" s="288"/>
    </row>
    <row r="98" ht="18" customHeight="1">
      <c r="E98" s="288"/>
    </row>
    <row r="99" ht="18" customHeight="1">
      <c r="E99" s="288"/>
    </row>
    <row r="100" ht="18" customHeight="1">
      <c r="E100" s="288"/>
    </row>
    <row r="101" ht="18" customHeight="1">
      <c r="E101" s="288"/>
    </row>
    <row r="102" ht="18" customHeight="1">
      <c r="E102" s="288"/>
    </row>
    <row r="103" ht="18" customHeight="1">
      <c r="E103" s="288"/>
    </row>
    <row r="104" ht="18" customHeight="1">
      <c r="E104" s="288"/>
    </row>
    <row r="105" ht="18" customHeight="1">
      <c r="E105" s="288"/>
    </row>
    <row r="106" ht="18" customHeight="1">
      <c r="E106" s="288"/>
    </row>
    <row r="107" ht="18" customHeight="1">
      <c r="E107" s="288"/>
    </row>
    <row r="108" ht="18" customHeight="1">
      <c r="E108" s="288"/>
    </row>
    <row r="109" ht="18" customHeight="1">
      <c r="E109" s="288"/>
    </row>
    <row r="110" ht="18" customHeight="1">
      <c r="E110" s="288"/>
    </row>
    <row r="111" ht="18" customHeight="1">
      <c r="E111" s="288"/>
    </row>
    <row r="112" ht="18" customHeight="1">
      <c r="E112" s="288"/>
    </row>
    <row r="113" ht="18" customHeight="1">
      <c r="E113" s="288"/>
    </row>
    <row r="114" ht="18" customHeight="1">
      <c r="E114" s="288"/>
    </row>
    <row r="115" ht="18" customHeight="1">
      <c r="E115" s="288"/>
    </row>
    <row r="116" ht="18" customHeight="1">
      <c r="E116" s="288"/>
    </row>
    <row r="117" ht="18" customHeight="1">
      <c r="E117" s="288"/>
    </row>
    <row r="118" ht="18" customHeight="1">
      <c r="E118" s="288"/>
    </row>
    <row r="119" ht="18" customHeight="1">
      <c r="E119" s="288"/>
    </row>
    <row r="120" ht="18" customHeight="1">
      <c r="E120" s="288"/>
    </row>
    <row r="121" ht="18" customHeight="1">
      <c r="E121" s="288"/>
    </row>
    <row r="122" ht="18" customHeight="1">
      <c r="E122" s="288"/>
    </row>
  </sheetData>
  <sheetProtection/>
  <mergeCells count="16">
    <mergeCell ref="A1:W1"/>
    <mergeCell ref="F5:H5"/>
    <mergeCell ref="J5:L5"/>
    <mergeCell ref="M5:O5"/>
    <mergeCell ref="Q5:S5"/>
    <mergeCell ref="U5:W5"/>
    <mergeCell ref="U6:W6"/>
    <mergeCell ref="F7:H7"/>
    <mergeCell ref="J7:L7"/>
    <mergeCell ref="M7:O7"/>
    <mergeCell ref="Q7:S7"/>
    <mergeCell ref="U7:W7"/>
    <mergeCell ref="F6:H6"/>
    <mergeCell ref="J6:L6"/>
    <mergeCell ref="M6:O6"/>
    <mergeCell ref="Q6:S6"/>
  </mergeCells>
  <printOptions verticalCentered="1"/>
  <pageMargins left="0.3937007874015748" right="0.1968503937007874" top="0.2755905511811024" bottom="0.35433070866141736" header="0.15748031496062992" footer="0.11811023622047245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I25"/>
  <sheetViews>
    <sheetView zoomScale="85" zoomScaleNormal="85" zoomScaleSheetLayoutView="90" zoomScalePageLayoutView="0" workbookViewId="0" topLeftCell="A13">
      <selection activeCell="L109" sqref="L109"/>
    </sheetView>
  </sheetViews>
  <sheetFormatPr defaultColWidth="10.421875" defaultRowHeight="25.5" customHeight="1"/>
  <cols>
    <col min="1" max="1" width="7.28125" style="102" customWidth="1"/>
    <col min="2" max="2" width="14.7109375" style="102" customWidth="1"/>
    <col min="3" max="3" width="11.421875" style="102" customWidth="1"/>
    <col min="4" max="4" width="11.28125" style="102" customWidth="1"/>
    <col min="5" max="5" width="11.140625" style="102" bestFit="1" customWidth="1"/>
    <col min="6" max="6" width="11.421875" style="102" customWidth="1"/>
    <col min="7" max="7" width="20.28125" style="102" customWidth="1"/>
    <col min="8" max="8" width="2.00390625" style="102" customWidth="1"/>
    <col min="9" max="9" width="19.28125" style="102" customWidth="1"/>
    <col min="10" max="10" width="8.7109375" style="102" customWidth="1"/>
    <col min="11" max="11" width="12.28125" style="102" customWidth="1"/>
    <col min="12" max="12" width="18.421875" style="102" bestFit="1" customWidth="1"/>
    <col min="13" max="16384" width="10.421875" style="102" customWidth="1"/>
  </cols>
  <sheetData>
    <row r="1" spans="1:9" ht="29.25" customHeight="1">
      <c r="A1" s="660" t="s">
        <v>847</v>
      </c>
      <c r="B1" s="660"/>
      <c r="C1" s="660"/>
      <c r="D1" s="660"/>
      <c r="E1" s="660"/>
      <c r="F1" s="660"/>
      <c r="G1" s="660"/>
      <c r="H1" s="660"/>
      <c r="I1" s="660"/>
    </row>
    <row r="2" spans="1:9" ht="29.25" customHeight="1">
      <c r="A2" s="216"/>
      <c r="B2" s="216"/>
      <c r="C2" s="216"/>
      <c r="D2" s="216"/>
      <c r="E2" s="216"/>
      <c r="F2" s="216"/>
      <c r="G2" s="216"/>
      <c r="H2" s="216"/>
      <c r="I2" s="216"/>
    </row>
    <row r="3" spans="1:9" s="104" customFormat="1" ht="29.25" customHeight="1">
      <c r="A3" s="100" t="s">
        <v>911</v>
      </c>
      <c r="B3" s="100"/>
      <c r="C3" s="100"/>
      <c r="D3" s="100"/>
      <c r="E3" s="100"/>
      <c r="F3" s="100"/>
      <c r="G3" s="100"/>
      <c r="H3" s="100"/>
      <c r="I3" s="100"/>
    </row>
    <row r="4" spans="1:9" s="104" customFormat="1" ht="29.25" customHeight="1">
      <c r="A4" s="103"/>
      <c r="B4" s="100" t="s">
        <v>215</v>
      </c>
      <c r="C4" s="100"/>
      <c r="D4" s="100"/>
      <c r="E4" s="100"/>
      <c r="F4" s="100"/>
      <c r="G4" s="100"/>
      <c r="H4" s="100"/>
      <c r="I4" s="100"/>
    </row>
    <row r="5" spans="1:9" s="104" customFormat="1" ht="29.25" customHeight="1">
      <c r="A5" s="103"/>
      <c r="B5" s="100" t="s">
        <v>238</v>
      </c>
      <c r="C5" s="100"/>
      <c r="D5" s="100"/>
      <c r="E5" s="100"/>
      <c r="F5" s="100"/>
      <c r="G5" s="100"/>
      <c r="H5" s="100"/>
      <c r="I5" s="100"/>
    </row>
    <row r="6" spans="1:9" s="104" customFormat="1" ht="29.25" customHeight="1">
      <c r="A6" s="103"/>
      <c r="B6" s="100" t="s">
        <v>214</v>
      </c>
      <c r="C6" s="100"/>
      <c r="D6" s="100"/>
      <c r="E6" s="100"/>
      <c r="F6" s="100"/>
      <c r="G6" s="100"/>
      <c r="H6" s="100"/>
      <c r="I6" s="100"/>
    </row>
    <row r="7" spans="1:9" s="104" customFormat="1" ht="29.25" customHeight="1">
      <c r="A7" s="103"/>
      <c r="B7" s="100"/>
      <c r="C7" s="100"/>
      <c r="D7" s="100"/>
      <c r="E7" s="100"/>
      <c r="F7" s="100"/>
      <c r="G7" s="100"/>
      <c r="H7" s="100"/>
      <c r="I7" s="100"/>
    </row>
    <row r="8" spans="1:9" s="104" customFormat="1" ht="29.25" customHeight="1">
      <c r="A8" s="103"/>
      <c r="B8" s="100" t="s">
        <v>166</v>
      </c>
      <c r="C8" s="100"/>
      <c r="D8" s="100"/>
      <c r="E8" s="100"/>
      <c r="F8" s="100"/>
      <c r="G8" s="100"/>
      <c r="H8" s="100"/>
      <c r="I8" s="100"/>
    </row>
    <row r="9" spans="1:9" s="104" customFormat="1" ht="29.25" customHeight="1">
      <c r="A9" s="103"/>
      <c r="B9" s="100"/>
      <c r="C9" s="100"/>
      <c r="D9" s="100"/>
      <c r="E9" s="100"/>
      <c r="F9" s="100"/>
      <c r="G9" s="100"/>
      <c r="H9" s="100"/>
      <c r="I9" s="107" t="s">
        <v>668</v>
      </c>
    </row>
    <row r="10" spans="1:9" s="104" customFormat="1" ht="29.25" customHeight="1">
      <c r="A10" s="103"/>
      <c r="C10" s="661" t="s">
        <v>663</v>
      </c>
      <c r="D10" s="661"/>
      <c r="E10" s="661"/>
      <c r="F10" s="100"/>
      <c r="G10" s="105" t="s">
        <v>70</v>
      </c>
      <c r="H10" s="100"/>
      <c r="I10" s="105" t="s">
        <v>686</v>
      </c>
    </row>
    <row r="11" spans="1:9" s="104" customFormat="1" ht="29.25" customHeight="1">
      <c r="A11" s="103"/>
      <c r="B11" s="100"/>
      <c r="C11" s="100" t="s">
        <v>665</v>
      </c>
      <c r="D11" s="100"/>
      <c r="E11" s="100"/>
      <c r="F11" s="100"/>
      <c r="G11" s="106">
        <v>496686432</v>
      </c>
      <c r="H11" s="100"/>
      <c r="I11" s="106">
        <v>496686432</v>
      </c>
    </row>
    <row r="12" spans="1:9" s="104" customFormat="1" ht="29.25" customHeight="1">
      <c r="A12" s="103"/>
      <c r="C12" s="100" t="s">
        <v>664</v>
      </c>
      <c r="D12" s="100"/>
      <c r="E12" s="100"/>
      <c r="F12" s="100"/>
      <c r="G12" s="98">
        <v>4732736310</v>
      </c>
      <c r="H12" s="100"/>
      <c r="I12" s="98">
        <v>4006133640</v>
      </c>
    </row>
    <row r="13" spans="1:9" s="104" customFormat="1" ht="29.25" customHeight="1">
      <c r="A13" s="103"/>
      <c r="B13" s="100"/>
      <c r="C13" s="100" t="s">
        <v>165</v>
      </c>
      <c r="D13" s="100"/>
      <c r="E13" s="100"/>
      <c r="F13" s="100"/>
      <c r="G13" s="98">
        <v>1071525000</v>
      </c>
      <c r="H13" s="100"/>
      <c r="I13" s="98">
        <v>1103415625</v>
      </c>
    </row>
    <row r="14" spans="1:9" s="104" customFormat="1" ht="29.25" customHeight="1">
      <c r="A14" s="103"/>
      <c r="B14" s="100"/>
      <c r="C14" s="100" t="s">
        <v>666</v>
      </c>
      <c r="D14" s="100"/>
      <c r="E14" s="100"/>
      <c r="F14" s="100"/>
      <c r="G14" s="98">
        <v>1740953672.5</v>
      </c>
      <c r="H14" s="100"/>
      <c r="I14" s="98">
        <v>1740953672.5</v>
      </c>
    </row>
    <row r="15" spans="1:9" s="104" customFormat="1" ht="29.25" customHeight="1">
      <c r="A15" s="103"/>
      <c r="B15" s="100"/>
      <c r="C15" s="100" t="s">
        <v>667</v>
      </c>
      <c r="D15" s="100"/>
      <c r="E15" s="100"/>
      <c r="F15" s="100"/>
      <c r="G15" s="217">
        <v>2617439330</v>
      </c>
      <c r="H15" s="100"/>
      <c r="I15" s="217">
        <v>2617439330</v>
      </c>
    </row>
    <row r="16" spans="1:9" s="104" customFormat="1" ht="29.25" customHeight="1" thickBot="1">
      <c r="A16" s="103"/>
      <c r="B16" s="100"/>
      <c r="C16" s="100"/>
      <c r="D16" s="99" t="s">
        <v>395</v>
      </c>
      <c r="E16" s="100"/>
      <c r="F16" s="100"/>
      <c r="G16" s="101">
        <f>SUM(G11:G15)</f>
        <v>10659340744.5</v>
      </c>
      <c r="H16" s="100"/>
      <c r="I16" s="101">
        <f>SUM(I11:I15)</f>
        <v>9964628699.5</v>
      </c>
    </row>
    <row r="17" spans="1:9" s="104" customFormat="1" ht="29.25" customHeight="1" thickTop="1">
      <c r="A17" s="103"/>
      <c r="B17" s="100"/>
      <c r="C17" s="100"/>
      <c r="D17" s="100"/>
      <c r="E17" s="100"/>
      <c r="F17" s="100"/>
      <c r="G17" s="100"/>
      <c r="H17" s="100"/>
      <c r="I17" s="100"/>
    </row>
    <row r="18" spans="1:9" s="104" customFormat="1" ht="27.75" customHeight="1">
      <c r="A18" s="103"/>
      <c r="B18" s="100"/>
      <c r="C18" s="100"/>
      <c r="D18" s="100"/>
      <c r="E18" s="100"/>
      <c r="F18" s="100"/>
      <c r="G18" s="100"/>
      <c r="H18" s="100"/>
      <c r="I18" s="100"/>
    </row>
    <row r="19" spans="1:9" s="104" customFormat="1" ht="27.75" customHeight="1">
      <c r="A19" s="103"/>
      <c r="B19" s="100"/>
      <c r="C19" s="100"/>
      <c r="D19" s="100"/>
      <c r="E19" s="100"/>
      <c r="F19" s="100"/>
      <c r="G19" s="100"/>
      <c r="H19" s="100"/>
      <c r="I19" s="100"/>
    </row>
    <row r="20" spans="1:9" s="104" customFormat="1" ht="27.75" customHeight="1">
      <c r="A20" s="218"/>
      <c r="D20" s="100"/>
      <c r="E20" s="100"/>
      <c r="F20" s="100"/>
      <c r="G20" s="100"/>
      <c r="H20" s="100"/>
      <c r="I20" s="100"/>
    </row>
    <row r="21" spans="1:9" s="104" customFormat="1" ht="26.25" customHeight="1">
      <c r="A21" s="103"/>
      <c r="B21" s="100"/>
      <c r="C21" s="190"/>
      <c r="D21" s="100"/>
      <c r="E21" s="100"/>
      <c r="F21" s="100"/>
      <c r="G21" s="100"/>
      <c r="H21" s="100"/>
      <c r="I21" s="100"/>
    </row>
    <row r="22" spans="1:9" s="104" customFormat="1" ht="26.25" customHeight="1">
      <c r="A22" s="103"/>
      <c r="B22" s="100"/>
      <c r="C22" s="100"/>
      <c r="D22" s="100"/>
      <c r="E22" s="100"/>
      <c r="F22" s="100"/>
      <c r="G22" s="100"/>
      <c r="H22" s="100"/>
      <c r="I22" s="100"/>
    </row>
    <row r="23" spans="1:9" s="104" customFormat="1" ht="26.25" customHeight="1">
      <c r="A23" s="103"/>
      <c r="B23" s="100"/>
      <c r="C23" s="100"/>
      <c r="D23" s="100"/>
      <c r="E23" s="100"/>
      <c r="F23" s="100"/>
      <c r="G23" s="100"/>
      <c r="H23" s="100"/>
      <c r="I23" s="100"/>
    </row>
    <row r="24" spans="1:9" s="104" customFormat="1" ht="26.25" customHeight="1">
      <c r="A24" s="103"/>
      <c r="B24" s="100"/>
      <c r="C24" s="100"/>
      <c r="D24" s="100"/>
      <c r="E24" s="100"/>
      <c r="F24" s="100"/>
      <c r="G24" s="100"/>
      <c r="H24" s="100"/>
      <c r="I24" s="100"/>
    </row>
    <row r="25" ht="25.5" customHeight="1">
      <c r="B25" s="120" t="s">
        <v>623</v>
      </c>
    </row>
    <row r="65" ht="9" customHeight="1"/>
  </sheetData>
  <sheetProtection/>
  <mergeCells count="2">
    <mergeCell ref="A1:I1"/>
    <mergeCell ref="C10:E10"/>
  </mergeCells>
  <printOptions/>
  <pageMargins left="0.51" right="0" top="0.61" bottom="0.3937007874015748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L397"/>
  <sheetViews>
    <sheetView tabSelected="1" zoomScale="90" zoomScaleNormal="90" zoomScaleSheetLayoutView="90" zoomScalePageLayoutView="0" workbookViewId="0" topLeftCell="A121">
      <selection activeCell="I184" sqref="I184"/>
    </sheetView>
  </sheetViews>
  <sheetFormatPr defaultColWidth="10.421875" defaultRowHeight="25.5" customHeight="1"/>
  <cols>
    <col min="1" max="1" width="5.28125" style="2" customWidth="1"/>
    <col min="2" max="2" width="21.140625" style="2" customWidth="1"/>
    <col min="3" max="3" width="12.7109375" style="2" customWidth="1"/>
    <col min="4" max="4" width="11.28125" style="2" customWidth="1"/>
    <col min="5" max="6" width="11.140625" style="2" customWidth="1"/>
    <col min="7" max="7" width="10.140625" style="2" customWidth="1"/>
    <col min="8" max="8" width="10.421875" style="2" customWidth="1"/>
    <col min="9" max="9" width="12.8515625" style="2" customWidth="1"/>
    <col min="10" max="10" width="13.140625" style="2" customWidth="1"/>
    <col min="11" max="12" width="12.00390625" style="2" customWidth="1"/>
    <col min="13" max="16384" width="10.421875" style="2" customWidth="1"/>
  </cols>
  <sheetData>
    <row r="1" spans="1:12" ht="26.25" customHeight="1">
      <c r="A1" s="211" t="s">
        <v>832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26.2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ht="26.25" customHeight="1">
      <c r="A3" s="3" t="s">
        <v>912</v>
      </c>
    </row>
    <row r="4" spans="1:12" s="3" customFormat="1" ht="26.25" customHeight="1">
      <c r="A4" s="4" t="s">
        <v>913</v>
      </c>
      <c r="B4" s="5"/>
      <c r="C4" s="5"/>
      <c r="D4" s="5"/>
      <c r="E4" s="5"/>
      <c r="F4" s="5"/>
      <c r="G4" s="5"/>
      <c r="H4" s="5"/>
      <c r="I4" s="5"/>
      <c r="J4" s="6"/>
      <c r="K4" s="5"/>
      <c r="L4" s="5"/>
    </row>
    <row r="5" spans="1:12" s="3" customFormat="1" ht="26.25" customHeight="1">
      <c r="A5" s="7" t="s">
        <v>407</v>
      </c>
      <c r="B5" s="7" t="s">
        <v>483</v>
      </c>
      <c r="C5" s="7" t="s">
        <v>427</v>
      </c>
      <c r="D5" s="7" t="s">
        <v>404</v>
      </c>
      <c r="E5" s="662" t="s">
        <v>408</v>
      </c>
      <c r="F5" s="662"/>
      <c r="G5" s="662" t="s">
        <v>484</v>
      </c>
      <c r="H5" s="662"/>
      <c r="I5" s="662" t="s">
        <v>409</v>
      </c>
      <c r="J5" s="662"/>
      <c r="K5" s="663" t="s">
        <v>410</v>
      </c>
      <c r="L5" s="663"/>
    </row>
    <row r="6" spans="1:12" s="3" customFormat="1" ht="26.25" customHeight="1">
      <c r="A6" s="7" t="s">
        <v>485</v>
      </c>
      <c r="C6" s="7" t="s">
        <v>486</v>
      </c>
      <c r="D6" s="7" t="s">
        <v>405</v>
      </c>
      <c r="E6" s="664" t="s">
        <v>411</v>
      </c>
      <c r="F6" s="664"/>
      <c r="G6" s="665" t="s">
        <v>487</v>
      </c>
      <c r="H6" s="665"/>
      <c r="I6" s="666" t="s">
        <v>412</v>
      </c>
      <c r="J6" s="666"/>
      <c r="K6" s="666" t="s">
        <v>412</v>
      </c>
      <c r="L6" s="666"/>
    </row>
    <row r="7" spans="1:12" s="3" customFormat="1" ht="26.25" customHeight="1">
      <c r="A7" s="7"/>
      <c r="C7" s="7"/>
      <c r="D7" s="7"/>
      <c r="E7" s="577" t="s">
        <v>98</v>
      </c>
      <c r="F7" s="401" t="s">
        <v>792</v>
      </c>
      <c r="G7" s="577" t="s">
        <v>98</v>
      </c>
      <c r="H7" s="401" t="s">
        <v>792</v>
      </c>
      <c r="I7" s="577" t="s">
        <v>98</v>
      </c>
      <c r="J7" s="401" t="s">
        <v>792</v>
      </c>
      <c r="K7" s="577" t="s">
        <v>98</v>
      </c>
      <c r="L7" s="401" t="s">
        <v>792</v>
      </c>
    </row>
    <row r="8" spans="1:12" ht="26.25" customHeight="1">
      <c r="A8" s="4"/>
      <c r="B8" s="4"/>
      <c r="C8" s="8"/>
      <c r="D8" s="8"/>
      <c r="E8" s="253" t="s">
        <v>793</v>
      </c>
      <c r="F8" s="253" t="s">
        <v>202</v>
      </c>
      <c r="G8" s="253" t="s">
        <v>793</v>
      </c>
      <c r="H8" s="253" t="s">
        <v>202</v>
      </c>
      <c r="I8" s="253" t="s">
        <v>793</v>
      </c>
      <c r="J8" s="253" t="s">
        <v>202</v>
      </c>
      <c r="K8" s="253" t="s">
        <v>793</v>
      </c>
      <c r="L8" s="253" t="s">
        <v>202</v>
      </c>
    </row>
    <row r="9" spans="1:4" ht="26.25" customHeight="1">
      <c r="A9" s="10">
        <v>1</v>
      </c>
      <c r="B9" s="11" t="s">
        <v>488</v>
      </c>
      <c r="C9" s="12"/>
      <c r="D9" s="12"/>
    </row>
    <row r="10" spans="1:12" ht="26.25" customHeight="1">
      <c r="A10" s="13"/>
      <c r="B10" s="11" t="s">
        <v>489</v>
      </c>
      <c r="C10" s="12" t="s">
        <v>490</v>
      </c>
      <c r="D10" s="14" t="s">
        <v>323</v>
      </c>
      <c r="E10" s="15">
        <f>104814+44023</f>
        <v>148837</v>
      </c>
      <c r="F10" s="15">
        <v>104814</v>
      </c>
      <c r="G10" s="257">
        <v>15.46</v>
      </c>
      <c r="H10" s="257">
        <v>15.37</v>
      </c>
      <c r="I10" s="257">
        <f>47184575.82+82857852</f>
        <v>130042427.82</v>
      </c>
      <c r="J10" s="257">
        <v>47184575.82</v>
      </c>
      <c r="K10" s="257">
        <v>17722375</v>
      </c>
      <c r="L10" s="257">
        <v>16111250</v>
      </c>
    </row>
    <row r="11" spans="1:12" ht="26.25" customHeight="1">
      <c r="A11" s="10">
        <v>2</v>
      </c>
      <c r="B11" s="11" t="s">
        <v>491</v>
      </c>
      <c r="C11" s="12" t="s">
        <v>492</v>
      </c>
      <c r="D11" s="14" t="s">
        <v>323</v>
      </c>
      <c r="E11" s="15">
        <v>60000</v>
      </c>
      <c r="F11" s="15">
        <v>60000</v>
      </c>
      <c r="G11" s="257">
        <v>12.73</v>
      </c>
      <c r="H11" s="257">
        <v>12.73</v>
      </c>
      <c r="I11" s="257">
        <v>12215983.3</v>
      </c>
      <c r="J11" s="257">
        <v>12215983.3</v>
      </c>
      <c r="K11" s="257">
        <v>4581000</v>
      </c>
      <c r="L11" s="257">
        <v>4199250</v>
      </c>
    </row>
    <row r="12" spans="1:12" ht="26.25" customHeight="1">
      <c r="A12" s="10">
        <v>3</v>
      </c>
      <c r="B12" s="11" t="s">
        <v>493</v>
      </c>
      <c r="C12" s="12" t="s">
        <v>494</v>
      </c>
      <c r="D12" s="14" t="s">
        <v>414</v>
      </c>
      <c r="E12" s="15">
        <v>131700</v>
      </c>
      <c r="F12" s="15">
        <v>131700</v>
      </c>
      <c r="G12" s="257">
        <v>11.1</v>
      </c>
      <c r="H12" s="257">
        <v>11.1</v>
      </c>
      <c r="I12" s="257">
        <v>19053150</v>
      </c>
      <c r="J12" s="257">
        <v>19053150</v>
      </c>
      <c r="K12" s="257" t="s">
        <v>396</v>
      </c>
      <c r="L12" s="257" t="s">
        <v>396</v>
      </c>
    </row>
    <row r="13" spans="1:12" ht="26.25" customHeight="1">
      <c r="A13" s="10">
        <v>4</v>
      </c>
      <c r="B13" s="11" t="s">
        <v>495</v>
      </c>
      <c r="C13" s="12" t="s">
        <v>496</v>
      </c>
      <c r="D13" s="14" t="s">
        <v>324</v>
      </c>
      <c r="E13" s="15">
        <v>1634572</v>
      </c>
      <c r="F13" s="15">
        <v>1634572</v>
      </c>
      <c r="G13" s="257">
        <v>4.48</v>
      </c>
      <c r="H13" s="257">
        <v>4.48</v>
      </c>
      <c r="I13" s="257">
        <v>197844509.73</v>
      </c>
      <c r="J13" s="257">
        <v>197844509.73</v>
      </c>
      <c r="K13" s="257" t="s">
        <v>396</v>
      </c>
      <c r="L13" s="257" t="s">
        <v>396</v>
      </c>
    </row>
    <row r="14" spans="1:12" ht="26.25" customHeight="1">
      <c r="A14" s="10">
        <v>5</v>
      </c>
      <c r="B14" s="11" t="s">
        <v>497</v>
      </c>
      <c r="C14" s="12" t="s">
        <v>413</v>
      </c>
      <c r="E14" s="13"/>
      <c r="F14" s="13"/>
      <c r="G14" s="258"/>
      <c r="H14" s="258"/>
      <c r="I14" s="258"/>
      <c r="J14" s="258"/>
      <c r="K14" s="258"/>
      <c r="L14" s="258"/>
    </row>
    <row r="15" spans="1:12" ht="26.25" customHeight="1">
      <c r="A15" s="10"/>
      <c r="B15" s="11"/>
      <c r="C15" s="12" t="s">
        <v>498</v>
      </c>
      <c r="D15" s="14" t="s">
        <v>323</v>
      </c>
      <c r="E15" s="15">
        <v>120000</v>
      </c>
      <c r="F15" s="15">
        <v>120000</v>
      </c>
      <c r="G15" s="257">
        <v>8.53</v>
      </c>
      <c r="H15" s="257">
        <v>8.53</v>
      </c>
      <c r="I15" s="257">
        <v>34040231.12</v>
      </c>
      <c r="J15" s="257">
        <v>34040231.12</v>
      </c>
      <c r="K15" s="257">
        <v>768000</v>
      </c>
      <c r="L15" s="257">
        <v>358400</v>
      </c>
    </row>
    <row r="16" spans="1:12" ht="26.25" customHeight="1">
      <c r="A16" s="10">
        <v>6</v>
      </c>
      <c r="B16" s="11" t="s">
        <v>499</v>
      </c>
      <c r="C16" s="12" t="s">
        <v>496</v>
      </c>
      <c r="D16" s="14" t="s">
        <v>324</v>
      </c>
      <c r="E16" s="15">
        <v>2700000</v>
      </c>
      <c r="F16" s="15">
        <v>2700000</v>
      </c>
      <c r="G16" s="257">
        <v>5.65</v>
      </c>
      <c r="H16" s="257">
        <v>5.65</v>
      </c>
      <c r="I16" s="257">
        <v>195978047.96</v>
      </c>
      <c r="J16" s="257">
        <v>195978047.96</v>
      </c>
      <c r="K16" s="257" t="s">
        <v>396</v>
      </c>
      <c r="L16" s="257" t="s">
        <v>396</v>
      </c>
    </row>
    <row r="17" spans="1:12" ht="26.25" customHeight="1">
      <c r="A17" s="10">
        <v>7</v>
      </c>
      <c r="B17" s="11" t="s">
        <v>386</v>
      </c>
      <c r="C17" s="12" t="s">
        <v>422</v>
      </c>
      <c r="D17" s="14" t="s">
        <v>323</v>
      </c>
      <c r="E17" s="15">
        <v>955000</v>
      </c>
      <c r="F17" s="15">
        <v>955000</v>
      </c>
      <c r="G17" s="257">
        <v>15.47</v>
      </c>
      <c r="H17" s="257">
        <v>15.47</v>
      </c>
      <c r="I17" s="257">
        <f>257709680.88</f>
        <v>257709680.88</v>
      </c>
      <c r="J17" s="257">
        <v>257709680.88</v>
      </c>
      <c r="K17" s="257">
        <v>26585465.4</v>
      </c>
      <c r="L17" s="257">
        <v>25108495.1</v>
      </c>
    </row>
    <row r="18" spans="1:12" ht="26.25" customHeight="1">
      <c r="A18" s="10">
        <v>8</v>
      </c>
      <c r="B18" s="2" t="s">
        <v>641</v>
      </c>
      <c r="C18" s="14" t="s">
        <v>419</v>
      </c>
      <c r="D18" s="14" t="s">
        <v>414</v>
      </c>
      <c r="E18" s="18" t="s">
        <v>642</v>
      </c>
      <c r="F18" s="18" t="s">
        <v>642</v>
      </c>
      <c r="G18" s="259">
        <v>0.11</v>
      </c>
      <c r="H18" s="259">
        <v>0.11</v>
      </c>
      <c r="I18" s="259">
        <v>92656195</v>
      </c>
      <c r="J18" s="259">
        <v>92656195</v>
      </c>
      <c r="K18" s="257">
        <v>609126.75</v>
      </c>
      <c r="L18" s="259">
        <v>1205377.65</v>
      </c>
    </row>
    <row r="19" spans="1:12" ht="26.25" customHeight="1">
      <c r="A19" s="10">
        <v>9</v>
      </c>
      <c r="B19" s="48" t="s">
        <v>578</v>
      </c>
      <c r="C19" s="49" t="s">
        <v>492</v>
      </c>
      <c r="D19" s="14" t="s">
        <v>323</v>
      </c>
      <c r="E19" s="15">
        <v>149510</v>
      </c>
      <c r="F19" s="15">
        <v>149510</v>
      </c>
      <c r="G19" s="257">
        <v>15.5</v>
      </c>
      <c r="H19" s="257">
        <v>15.5</v>
      </c>
      <c r="I19" s="257">
        <v>43120478</v>
      </c>
      <c r="J19" s="257">
        <v>43120478</v>
      </c>
      <c r="K19" s="257">
        <v>1622416.6</v>
      </c>
      <c r="L19" s="257">
        <v>811208.3</v>
      </c>
    </row>
    <row r="20" spans="1:12" ht="26.25" customHeight="1">
      <c r="A20" s="10">
        <v>10</v>
      </c>
      <c r="B20" s="41" t="s">
        <v>579</v>
      </c>
      <c r="C20" s="49" t="s">
        <v>413</v>
      </c>
      <c r="D20" s="14" t="s">
        <v>323</v>
      </c>
      <c r="E20" s="15">
        <v>96000</v>
      </c>
      <c r="F20" s="15">
        <v>96000</v>
      </c>
      <c r="G20" s="257">
        <v>12.75</v>
      </c>
      <c r="H20" s="257">
        <v>12.75</v>
      </c>
      <c r="I20" s="257">
        <v>45900132.6</v>
      </c>
      <c r="J20" s="257">
        <v>45900132.6</v>
      </c>
      <c r="K20" s="257">
        <v>7344000</v>
      </c>
      <c r="L20" s="257">
        <v>7344000</v>
      </c>
    </row>
    <row r="21" spans="1:12" ht="26.25" customHeight="1">
      <c r="A21" s="10">
        <v>11</v>
      </c>
      <c r="B21" s="48" t="s">
        <v>580</v>
      </c>
      <c r="C21" s="49" t="s">
        <v>581</v>
      </c>
      <c r="D21" s="14" t="s">
        <v>323</v>
      </c>
      <c r="E21" s="15">
        <v>108000</v>
      </c>
      <c r="F21" s="15">
        <v>108000</v>
      </c>
      <c r="G21" s="257">
        <v>12.03</v>
      </c>
      <c r="H21" s="257">
        <v>12.03</v>
      </c>
      <c r="I21" s="257">
        <v>12993750</v>
      </c>
      <c r="J21" s="257">
        <v>12993750</v>
      </c>
      <c r="K21" s="257">
        <v>4547812.5</v>
      </c>
      <c r="L21" s="257">
        <v>3248437.5</v>
      </c>
    </row>
    <row r="22" spans="1:12" ht="26.25" customHeight="1">
      <c r="A22" s="10">
        <v>12</v>
      </c>
      <c r="B22" s="48" t="s">
        <v>583</v>
      </c>
      <c r="C22" s="49" t="s">
        <v>584</v>
      </c>
      <c r="D22" s="14" t="s">
        <v>324</v>
      </c>
      <c r="E22" s="15">
        <v>75000</v>
      </c>
      <c r="F22" s="15">
        <v>75000</v>
      </c>
      <c r="G22" s="257">
        <v>13.6</v>
      </c>
      <c r="H22" s="257">
        <v>13.6</v>
      </c>
      <c r="I22" s="257">
        <v>21041040</v>
      </c>
      <c r="J22" s="257">
        <v>21041040</v>
      </c>
      <c r="K22" s="257">
        <v>8160000</v>
      </c>
      <c r="L22" s="257">
        <v>5100000</v>
      </c>
    </row>
    <row r="23" spans="1:12" ht="26.25" customHeight="1">
      <c r="A23" s="10">
        <v>13</v>
      </c>
      <c r="B23" s="48" t="s">
        <v>585</v>
      </c>
      <c r="C23" s="49" t="s">
        <v>586</v>
      </c>
      <c r="D23" s="14" t="s">
        <v>324</v>
      </c>
      <c r="E23" s="15">
        <v>100000</v>
      </c>
      <c r="F23" s="15">
        <v>100000</v>
      </c>
      <c r="G23" s="257">
        <v>5.33</v>
      </c>
      <c r="H23" s="257">
        <v>5.33</v>
      </c>
      <c r="I23" s="257">
        <v>11199960</v>
      </c>
      <c r="J23" s="257">
        <v>11199960</v>
      </c>
      <c r="K23" s="257" t="s">
        <v>396</v>
      </c>
      <c r="L23" s="257" t="s">
        <v>396</v>
      </c>
    </row>
    <row r="24" spans="1:12" ht="26.25" customHeight="1">
      <c r="A24" s="10">
        <v>14</v>
      </c>
      <c r="B24" s="41" t="s">
        <v>587</v>
      </c>
      <c r="C24" s="49" t="s">
        <v>588</v>
      </c>
      <c r="D24" s="14"/>
      <c r="E24" s="15"/>
      <c r="F24" s="15"/>
      <c r="G24" s="257"/>
      <c r="H24" s="257"/>
      <c r="I24" s="257"/>
      <c r="J24" s="257"/>
      <c r="K24" s="257"/>
      <c r="L24" s="257"/>
    </row>
    <row r="25" spans="1:12" ht="26.25" customHeight="1">
      <c r="A25" s="10"/>
      <c r="B25" s="41" t="s">
        <v>589</v>
      </c>
      <c r="C25" s="49" t="s">
        <v>590</v>
      </c>
      <c r="D25" s="14" t="s">
        <v>323</v>
      </c>
      <c r="E25" s="15">
        <v>120000</v>
      </c>
      <c r="F25" s="15">
        <v>120000</v>
      </c>
      <c r="G25" s="257">
        <v>3</v>
      </c>
      <c r="H25" s="257">
        <v>3</v>
      </c>
      <c r="I25" s="257">
        <v>18000000</v>
      </c>
      <c r="J25" s="257">
        <v>18000000</v>
      </c>
      <c r="K25" s="257">
        <v>2757600</v>
      </c>
      <c r="L25" s="257">
        <v>4536000</v>
      </c>
    </row>
    <row r="26" spans="1:12" ht="26.25" customHeight="1">
      <c r="A26" s="10">
        <v>15</v>
      </c>
      <c r="B26" s="48" t="s">
        <v>596</v>
      </c>
      <c r="C26" s="49" t="s">
        <v>543</v>
      </c>
      <c r="D26" s="14" t="s">
        <v>323</v>
      </c>
      <c r="E26" s="15">
        <v>450000</v>
      </c>
      <c r="F26" s="15">
        <v>450000</v>
      </c>
      <c r="G26" s="257">
        <v>2.82</v>
      </c>
      <c r="H26" s="257">
        <v>2.82</v>
      </c>
      <c r="I26" s="260">
        <v>38008800</v>
      </c>
      <c r="J26" s="260">
        <v>38008800</v>
      </c>
      <c r="K26" s="5">
        <v>4979152.8</v>
      </c>
      <c r="L26" s="260">
        <v>7690447.2</v>
      </c>
    </row>
    <row r="27" spans="1:12" ht="26.25" customHeight="1">
      <c r="A27" s="10"/>
      <c r="B27" s="14" t="s">
        <v>425</v>
      </c>
      <c r="E27" s="19"/>
      <c r="F27" s="19"/>
      <c r="G27" s="19"/>
      <c r="H27" s="19"/>
      <c r="I27" s="19">
        <f>SUM(I10:I26)</f>
        <v>1129804386.41</v>
      </c>
      <c r="J27" s="19">
        <f>SUM(J10:J26)</f>
        <v>1046946534.4100001</v>
      </c>
      <c r="K27" s="19">
        <f>SUM(K10:K26)</f>
        <v>79676949.05</v>
      </c>
      <c r="L27" s="19">
        <f>SUM(L10:L26)</f>
        <v>75712865.75</v>
      </c>
    </row>
    <row r="28" spans="1:12" ht="26.25" customHeight="1">
      <c r="A28" s="10"/>
      <c r="B28" s="19" t="s">
        <v>500</v>
      </c>
      <c r="E28" s="19"/>
      <c r="F28" s="19"/>
      <c r="G28" s="19"/>
      <c r="H28" s="19"/>
      <c r="I28" s="19">
        <f>1075009552.74+14796084.62+106633065.06+66674623.52</f>
        <v>1263113325.9399998</v>
      </c>
      <c r="J28" s="19">
        <v>1089805637.36</v>
      </c>
      <c r="K28" s="14" t="s">
        <v>481</v>
      </c>
      <c r="L28" s="14" t="s">
        <v>481</v>
      </c>
    </row>
    <row r="29" spans="1:12" ht="26.25" customHeight="1">
      <c r="A29" s="10" t="s">
        <v>643</v>
      </c>
      <c r="B29" s="19" t="s">
        <v>644</v>
      </c>
      <c r="E29" s="19"/>
      <c r="F29" s="19"/>
      <c r="G29" s="19"/>
      <c r="H29" s="19"/>
      <c r="I29" s="5">
        <f>-197844509.73+-11199960</f>
        <v>-209044469.73</v>
      </c>
      <c r="J29" s="5">
        <v>-209044469.73</v>
      </c>
      <c r="K29" s="24" t="s">
        <v>481</v>
      </c>
      <c r="L29" s="24" t="s">
        <v>481</v>
      </c>
    </row>
    <row r="30" spans="1:12" ht="26.25" customHeight="1" thickBot="1">
      <c r="A30" s="10"/>
      <c r="B30" s="19" t="s">
        <v>625</v>
      </c>
      <c r="I30" s="37">
        <f>SUM(I27:I29)</f>
        <v>2183873242.62</v>
      </c>
      <c r="J30" s="37">
        <f>SUM(J27:J29)</f>
        <v>1927707702.04</v>
      </c>
      <c r="K30" s="37">
        <f>SUM(K27:K29)</f>
        <v>79676949.05</v>
      </c>
      <c r="L30" s="37">
        <f>SUM(L27:L29)</f>
        <v>75712865.75</v>
      </c>
    </row>
    <row r="31" spans="1:12" ht="26.25" customHeight="1" thickTop="1">
      <c r="A31" s="20" t="s">
        <v>914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 ht="26.25" customHeight="1">
      <c r="A32" s="10">
        <v>16</v>
      </c>
      <c r="B32" s="11" t="s">
        <v>501</v>
      </c>
      <c r="C32" s="12" t="s">
        <v>502</v>
      </c>
      <c r="D32" s="14" t="s">
        <v>324</v>
      </c>
      <c r="E32" s="15">
        <v>200000</v>
      </c>
      <c r="F32" s="15">
        <v>200000</v>
      </c>
      <c r="G32" s="257">
        <v>18.16</v>
      </c>
      <c r="H32" s="257">
        <v>18.16</v>
      </c>
      <c r="I32" s="257">
        <v>69561939.58</v>
      </c>
      <c r="J32" s="257">
        <v>69561939.58</v>
      </c>
      <c r="K32" s="257" t="s">
        <v>396</v>
      </c>
      <c r="L32" s="257" t="s">
        <v>396</v>
      </c>
    </row>
    <row r="33" spans="1:12" ht="26.25" customHeight="1">
      <c r="A33" s="10">
        <v>17</v>
      </c>
      <c r="B33" s="11" t="s">
        <v>503</v>
      </c>
      <c r="C33" s="12" t="s">
        <v>504</v>
      </c>
      <c r="D33" s="14" t="s">
        <v>323</v>
      </c>
      <c r="E33" s="21">
        <v>10000</v>
      </c>
      <c r="F33" s="21">
        <v>10000</v>
      </c>
      <c r="G33" s="257">
        <v>18</v>
      </c>
      <c r="H33" s="257">
        <v>18</v>
      </c>
      <c r="I33" s="257">
        <f>2952357.5</f>
        <v>2952357.5</v>
      </c>
      <c r="J33" s="257">
        <f>2952357.5</f>
        <v>2952357.5</v>
      </c>
      <c r="K33" s="257" t="s">
        <v>396</v>
      </c>
      <c r="L33" s="257">
        <v>54000</v>
      </c>
    </row>
    <row r="34" spans="1:12" ht="26.25" customHeight="1">
      <c r="A34" s="10">
        <v>18</v>
      </c>
      <c r="B34" s="11" t="s">
        <v>505</v>
      </c>
      <c r="C34" s="12" t="s">
        <v>506</v>
      </c>
      <c r="D34" s="14" t="s">
        <v>790</v>
      </c>
      <c r="E34" s="21">
        <v>127000</v>
      </c>
      <c r="F34" s="21">
        <v>127000</v>
      </c>
      <c r="G34" s="257">
        <v>8.78</v>
      </c>
      <c r="H34" s="257">
        <v>8.78</v>
      </c>
      <c r="I34" s="257">
        <v>15053034.16</v>
      </c>
      <c r="J34" s="257">
        <v>15053034.16</v>
      </c>
      <c r="K34" s="257">
        <v>1672500</v>
      </c>
      <c r="L34" s="257">
        <v>1672500</v>
      </c>
    </row>
    <row r="35" spans="1:12" ht="26.25" customHeight="1">
      <c r="A35" s="10">
        <v>19</v>
      </c>
      <c r="B35" s="11" t="s">
        <v>42</v>
      </c>
      <c r="C35" s="12" t="s">
        <v>507</v>
      </c>
      <c r="D35" s="14" t="s">
        <v>323</v>
      </c>
      <c r="E35" s="21">
        <v>100000</v>
      </c>
      <c r="F35" s="21">
        <v>100000</v>
      </c>
      <c r="G35" s="257">
        <v>15</v>
      </c>
      <c r="H35" s="257">
        <v>15</v>
      </c>
      <c r="I35" s="257">
        <f>16339805.49</f>
        <v>16339805.49</v>
      </c>
      <c r="J35" s="257">
        <f>16339805.49</f>
        <v>16339805.49</v>
      </c>
      <c r="K35" s="257" t="s">
        <v>396</v>
      </c>
      <c r="L35" s="257" t="s">
        <v>396</v>
      </c>
    </row>
    <row r="36" spans="1:12" ht="26.25" customHeight="1">
      <c r="A36" s="10">
        <v>20</v>
      </c>
      <c r="B36" s="11" t="s">
        <v>43</v>
      </c>
      <c r="C36" s="12" t="s">
        <v>508</v>
      </c>
      <c r="D36" s="14" t="s">
        <v>324</v>
      </c>
      <c r="E36" s="21">
        <v>20000</v>
      </c>
      <c r="F36" s="21">
        <v>20000</v>
      </c>
      <c r="G36" s="257">
        <v>19.5</v>
      </c>
      <c r="H36" s="257">
        <v>19.5</v>
      </c>
      <c r="I36" s="257">
        <f>6246583.44</f>
        <v>6246583.44</v>
      </c>
      <c r="J36" s="257">
        <f>6246583.44</f>
        <v>6246583.44</v>
      </c>
      <c r="K36" s="257">
        <v>467976</v>
      </c>
      <c r="L36" s="257">
        <v>1364930</v>
      </c>
    </row>
    <row r="37" spans="1:12" ht="26.25" customHeight="1">
      <c r="A37" s="10">
        <v>21</v>
      </c>
      <c r="B37" s="11" t="s">
        <v>509</v>
      </c>
      <c r="C37" s="12" t="s">
        <v>413</v>
      </c>
      <c r="D37" s="14" t="s">
        <v>326</v>
      </c>
      <c r="E37" s="21">
        <v>20000</v>
      </c>
      <c r="F37" s="21">
        <v>20000</v>
      </c>
      <c r="G37" s="257">
        <v>19.5</v>
      </c>
      <c r="H37" s="257">
        <v>19.5</v>
      </c>
      <c r="I37" s="257">
        <f>5906141.75</f>
        <v>5906141.75</v>
      </c>
      <c r="J37" s="257">
        <f>5906141.75</f>
        <v>5906141.75</v>
      </c>
      <c r="K37" s="257" t="s">
        <v>396</v>
      </c>
      <c r="L37" s="257" t="s">
        <v>396</v>
      </c>
    </row>
    <row r="38" spans="1:12" ht="26.25" customHeight="1">
      <c r="A38" s="10">
        <v>22</v>
      </c>
      <c r="B38" s="11" t="s">
        <v>510</v>
      </c>
      <c r="C38" s="12" t="s">
        <v>511</v>
      </c>
      <c r="D38" s="14"/>
      <c r="E38" s="21"/>
      <c r="F38" s="21"/>
      <c r="G38" s="19"/>
      <c r="H38" s="19"/>
      <c r="I38" s="21"/>
      <c r="J38" s="21"/>
      <c r="K38" s="21"/>
      <c r="L38" s="21"/>
    </row>
    <row r="39" spans="1:12" ht="26.25" customHeight="1">
      <c r="A39" s="10"/>
      <c r="B39" s="11" t="s">
        <v>512</v>
      </c>
      <c r="C39" s="12" t="s">
        <v>513</v>
      </c>
      <c r="D39" s="14" t="s">
        <v>323</v>
      </c>
      <c r="E39" s="21">
        <v>20000</v>
      </c>
      <c r="F39" s="21">
        <v>20000</v>
      </c>
      <c r="G39" s="257">
        <v>18</v>
      </c>
      <c r="H39" s="257">
        <v>18</v>
      </c>
      <c r="I39" s="257">
        <f>14052348.45</f>
        <v>14052348.45</v>
      </c>
      <c r="J39" s="257">
        <f>14052348.45</f>
        <v>14052348.45</v>
      </c>
      <c r="K39" s="257">
        <v>360000</v>
      </c>
      <c r="L39" s="257">
        <v>720000</v>
      </c>
    </row>
    <row r="40" ht="26.25" customHeight="1"/>
    <row r="41" spans="5:10" s="133" customFormat="1" ht="26.25" customHeight="1">
      <c r="E41" s="134"/>
      <c r="F41" s="134"/>
      <c r="H41" s="23"/>
      <c r="I41" s="23"/>
      <c r="J41" s="23"/>
    </row>
    <row r="42" spans="3:10" s="133" customFormat="1" ht="26.25" customHeight="1">
      <c r="C42" s="133" t="s">
        <v>621</v>
      </c>
      <c r="E42" s="134"/>
      <c r="F42" s="134"/>
      <c r="H42" s="23"/>
      <c r="I42" s="23"/>
      <c r="J42" s="23"/>
    </row>
    <row r="43" spans="5:10" s="133" customFormat="1" ht="26.25" customHeight="1">
      <c r="E43" s="134"/>
      <c r="F43" s="134"/>
      <c r="H43" s="23"/>
      <c r="I43" s="23"/>
      <c r="J43" s="23"/>
    </row>
    <row r="44" spans="1:12" s="133" customFormat="1" ht="26.25" customHeight="1">
      <c r="A44" s="211" t="s">
        <v>833</v>
      </c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</row>
    <row r="45" spans="1:10" ht="26.25" customHeight="1">
      <c r="A45" s="12"/>
      <c r="B45" s="11"/>
      <c r="C45" s="12"/>
      <c r="D45" s="14"/>
      <c r="E45" s="19"/>
      <c r="F45" s="19"/>
      <c r="G45" s="16"/>
      <c r="H45" s="16"/>
      <c r="I45" s="16"/>
      <c r="J45" s="16"/>
    </row>
    <row r="46" spans="1:12" s="3" customFormat="1" ht="26.25" customHeight="1">
      <c r="A46" s="4" t="s">
        <v>915</v>
      </c>
      <c r="B46" s="5"/>
      <c r="C46" s="24"/>
      <c r="D46" s="24"/>
      <c r="E46" s="5"/>
      <c r="F46" s="5"/>
      <c r="G46" s="6"/>
      <c r="H46" s="6"/>
      <c r="I46" s="6"/>
      <c r="J46" s="6"/>
      <c r="K46" s="5"/>
      <c r="L46" s="5"/>
    </row>
    <row r="47" spans="1:12" s="3" customFormat="1" ht="26.25" customHeight="1">
      <c r="A47" s="7" t="s">
        <v>407</v>
      </c>
      <c r="B47" s="7" t="s">
        <v>483</v>
      </c>
      <c r="C47" s="7" t="s">
        <v>427</v>
      </c>
      <c r="D47" s="7" t="s">
        <v>404</v>
      </c>
      <c r="E47" s="662" t="s">
        <v>408</v>
      </c>
      <c r="F47" s="662"/>
      <c r="G47" s="662" t="s">
        <v>484</v>
      </c>
      <c r="H47" s="662"/>
      <c r="I47" s="662" t="s">
        <v>409</v>
      </c>
      <c r="J47" s="662"/>
      <c r="K47" s="663" t="s">
        <v>410</v>
      </c>
      <c r="L47" s="663"/>
    </row>
    <row r="48" spans="1:12" s="3" customFormat="1" ht="26.25" customHeight="1">
      <c r="A48" s="7" t="s">
        <v>485</v>
      </c>
      <c r="C48" s="7" t="s">
        <v>486</v>
      </c>
      <c r="D48" s="7" t="s">
        <v>405</v>
      </c>
      <c r="E48" s="664" t="s">
        <v>411</v>
      </c>
      <c r="F48" s="664"/>
      <c r="G48" s="665" t="s">
        <v>487</v>
      </c>
      <c r="H48" s="665"/>
      <c r="I48" s="666" t="s">
        <v>412</v>
      </c>
      <c r="J48" s="666"/>
      <c r="K48" s="666" t="s">
        <v>412</v>
      </c>
      <c r="L48" s="666"/>
    </row>
    <row r="49" spans="1:12" s="3" customFormat="1" ht="26.25" customHeight="1">
      <c r="A49" s="7"/>
      <c r="C49" s="7"/>
      <c r="D49" s="7"/>
      <c r="E49" s="577" t="s">
        <v>98</v>
      </c>
      <c r="F49" s="401" t="s">
        <v>792</v>
      </c>
      <c r="G49" s="577" t="s">
        <v>98</v>
      </c>
      <c r="H49" s="401" t="s">
        <v>792</v>
      </c>
      <c r="I49" s="577" t="s">
        <v>98</v>
      </c>
      <c r="J49" s="401" t="s">
        <v>792</v>
      </c>
      <c r="K49" s="577" t="s">
        <v>98</v>
      </c>
      <c r="L49" s="401" t="s">
        <v>792</v>
      </c>
    </row>
    <row r="50" spans="1:12" ht="26.25" customHeight="1">
      <c r="A50" s="4"/>
      <c r="B50" s="4"/>
      <c r="C50" s="8"/>
      <c r="D50" s="8"/>
      <c r="E50" s="253" t="s">
        <v>793</v>
      </c>
      <c r="F50" s="253" t="s">
        <v>202</v>
      </c>
      <c r="G50" s="253" t="s">
        <v>793</v>
      </c>
      <c r="H50" s="253" t="s">
        <v>202</v>
      </c>
      <c r="I50" s="253" t="s">
        <v>793</v>
      </c>
      <c r="J50" s="253" t="s">
        <v>202</v>
      </c>
      <c r="K50" s="253" t="s">
        <v>793</v>
      </c>
      <c r="L50" s="253" t="s">
        <v>202</v>
      </c>
    </row>
    <row r="51" spans="1:12" ht="26.25" customHeight="1">
      <c r="A51" s="10">
        <v>23</v>
      </c>
      <c r="B51" s="11" t="s">
        <v>514</v>
      </c>
      <c r="D51" s="14"/>
      <c r="E51" s="19"/>
      <c r="F51" s="19"/>
      <c r="G51" s="257"/>
      <c r="H51" s="257"/>
      <c r="I51" s="257"/>
      <c r="J51" s="257"/>
      <c r="K51" s="257"/>
      <c r="L51" s="257"/>
    </row>
    <row r="52" spans="1:12" ht="26.25" customHeight="1">
      <c r="A52" s="10"/>
      <c r="B52" s="11" t="s">
        <v>515</v>
      </c>
      <c r="C52" s="12" t="s">
        <v>516</v>
      </c>
      <c r="D52" s="14" t="s">
        <v>414</v>
      </c>
      <c r="E52" s="14" t="s">
        <v>426</v>
      </c>
      <c r="F52" s="14" t="s">
        <v>426</v>
      </c>
      <c r="G52" s="257">
        <v>18</v>
      </c>
      <c r="H52" s="257">
        <v>18</v>
      </c>
      <c r="I52" s="257">
        <f>2161197.26</f>
        <v>2161197.26</v>
      </c>
      <c r="J52" s="257">
        <f>2161197.26</f>
        <v>2161197.26</v>
      </c>
      <c r="K52" s="257" t="s">
        <v>396</v>
      </c>
      <c r="L52" s="257" t="s">
        <v>396</v>
      </c>
    </row>
    <row r="53" spans="1:12" ht="26.25" customHeight="1">
      <c r="A53" s="10">
        <v>24</v>
      </c>
      <c r="B53" s="11" t="s">
        <v>518</v>
      </c>
      <c r="C53" s="12" t="s">
        <v>415</v>
      </c>
      <c r="D53" s="14" t="s">
        <v>323</v>
      </c>
      <c r="E53" s="21">
        <v>30000</v>
      </c>
      <c r="F53" s="21">
        <v>30000</v>
      </c>
      <c r="G53" s="257">
        <v>16</v>
      </c>
      <c r="H53" s="257">
        <v>16</v>
      </c>
      <c r="I53" s="257">
        <v>4922582.5</v>
      </c>
      <c r="J53" s="257">
        <v>4922582.5</v>
      </c>
      <c r="K53" s="257">
        <v>2160000</v>
      </c>
      <c r="L53" s="257">
        <v>1920000</v>
      </c>
    </row>
    <row r="54" spans="1:12" ht="26.25" customHeight="1">
      <c r="A54" s="10">
        <v>25</v>
      </c>
      <c r="B54" s="11" t="s">
        <v>519</v>
      </c>
      <c r="C54" s="12"/>
      <c r="D54" s="14"/>
      <c r="E54" s="21"/>
      <c r="F54" s="21"/>
      <c r="G54" s="257"/>
      <c r="H54" s="257"/>
      <c r="I54" s="257"/>
      <c r="J54" s="257"/>
      <c r="K54" s="257"/>
      <c r="L54" s="257"/>
    </row>
    <row r="55" spans="1:12" ht="26.25" customHeight="1">
      <c r="A55" s="10"/>
      <c r="B55" s="11" t="s">
        <v>520</v>
      </c>
      <c r="C55" s="12" t="s">
        <v>521</v>
      </c>
      <c r="D55" s="14" t="s">
        <v>323</v>
      </c>
      <c r="E55" s="21">
        <v>1200000</v>
      </c>
      <c r="F55" s="21">
        <v>1200000</v>
      </c>
      <c r="G55" s="257">
        <v>3</v>
      </c>
      <c r="H55" s="257">
        <v>3</v>
      </c>
      <c r="I55" s="257">
        <v>36000000</v>
      </c>
      <c r="J55" s="257">
        <v>36000000</v>
      </c>
      <c r="K55" s="257">
        <f>10800000+2160000</f>
        <v>12960000</v>
      </c>
      <c r="L55" s="257">
        <v>10800000</v>
      </c>
    </row>
    <row r="56" spans="1:12" ht="26.25" customHeight="1">
      <c r="A56" s="10">
        <v>26</v>
      </c>
      <c r="B56" s="11" t="s">
        <v>522</v>
      </c>
      <c r="C56" s="12" t="s">
        <v>523</v>
      </c>
      <c r="D56" s="14" t="s">
        <v>323</v>
      </c>
      <c r="E56" s="21">
        <v>237500</v>
      </c>
      <c r="F56" s="21">
        <v>237500</v>
      </c>
      <c r="G56" s="257">
        <v>10</v>
      </c>
      <c r="H56" s="257">
        <v>10</v>
      </c>
      <c r="I56" s="257">
        <v>23760000</v>
      </c>
      <c r="J56" s="257">
        <v>23760000</v>
      </c>
      <c r="K56" s="257">
        <v>1900800</v>
      </c>
      <c r="L56" s="257">
        <v>3088800</v>
      </c>
    </row>
    <row r="57" spans="1:12" ht="26.25" customHeight="1">
      <c r="A57" s="10">
        <v>27</v>
      </c>
      <c r="B57" s="11" t="s">
        <v>524</v>
      </c>
      <c r="C57" s="12" t="s">
        <v>525</v>
      </c>
      <c r="D57" s="14"/>
      <c r="E57" s="21"/>
      <c r="F57" s="21"/>
      <c r="G57" s="257"/>
      <c r="H57" s="257"/>
      <c r="I57" s="257"/>
      <c r="J57" s="257"/>
      <c r="K57" s="257"/>
      <c r="L57" s="257"/>
    </row>
    <row r="58" spans="3:12" ht="26.25" customHeight="1">
      <c r="C58" s="12" t="s">
        <v>526</v>
      </c>
      <c r="D58" s="14" t="s">
        <v>323</v>
      </c>
      <c r="E58" s="21">
        <v>378857</v>
      </c>
      <c r="F58" s="21">
        <v>378857</v>
      </c>
      <c r="G58" s="257">
        <v>15</v>
      </c>
      <c r="H58" s="257">
        <v>15</v>
      </c>
      <c r="I58" s="257">
        <f>94678656+1400</f>
        <v>94680056</v>
      </c>
      <c r="J58" s="257">
        <f>94678656+1400</f>
        <v>94680056</v>
      </c>
      <c r="K58" s="257">
        <v>2355000.83</v>
      </c>
      <c r="L58" s="257">
        <v>4500000</v>
      </c>
    </row>
    <row r="59" spans="1:12" ht="26.25" customHeight="1">
      <c r="A59" s="10">
        <v>28</v>
      </c>
      <c r="B59" s="11" t="s">
        <v>645</v>
      </c>
      <c r="D59" s="14"/>
      <c r="E59" s="19"/>
      <c r="F59" s="19"/>
      <c r="G59" s="257"/>
      <c r="H59" s="257"/>
      <c r="I59" s="257"/>
      <c r="J59" s="257"/>
      <c r="K59" s="257"/>
      <c r="L59" s="257"/>
    </row>
    <row r="60" spans="1:12" ht="26.25" customHeight="1">
      <c r="A60" s="10"/>
      <c r="B60" s="11" t="s">
        <v>527</v>
      </c>
      <c r="C60" s="12" t="s">
        <v>517</v>
      </c>
      <c r="D60" s="14" t="s">
        <v>323</v>
      </c>
      <c r="E60" s="21">
        <v>80000</v>
      </c>
      <c r="F60" s="21">
        <v>80000</v>
      </c>
      <c r="G60" s="257">
        <v>11.97</v>
      </c>
      <c r="H60" s="257">
        <v>11.97</v>
      </c>
      <c r="I60" s="257">
        <v>9572050</v>
      </c>
      <c r="J60" s="257">
        <v>9572050</v>
      </c>
      <c r="K60" s="257">
        <v>38288200</v>
      </c>
      <c r="L60" s="257">
        <f>38288200+23930125</f>
        <v>62218325</v>
      </c>
    </row>
    <row r="61" spans="1:12" ht="26.25" customHeight="1">
      <c r="A61" s="10">
        <v>29</v>
      </c>
      <c r="B61" s="11" t="s">
        <v>656</v>
      </c>
      <c r="C61" s="12" t="s">
        <v>528</v>
      </c>
      <c r="D61" s="14" t="s">
        <v>323</v>
      </c>
      <c r="E61" s="21">
        <v>88000</v>
      </c>
      <c r="F61" s="21">
        <v>88000</v>
      </c>
      <c r="G61" s="257">
        <v>9</v>
      </c>
      <c r="H61" s="257">
        <v>9</v>
      </c>
      <c r="I61" s="257">
        <v>7920000</v>
      </c>
      <c r="J61" s="257">
        <v>7920000</v>
      </c>
      <c r="K61" s="257">
        <v>1980000</v>
      </c>
      <c r="L61" s="257">
        <v>1980000</v>
      </c>
    </row>
    <row r="62" spans="1:12" ht="26.25" customHeight="1">
      <c r="A62" s="10">
        <v>30</v>
      </c>
      <c r="B62" s="11" t="s">
        <v>529</v>
      </c>
      <c r="C62" s="12"/>
      <c r="D62" s="14"/>
      <c r="E62" s="21"/>
      <c r="F62" s="21"/>
      <c r="G62" s="257"/>
      <c r="H62" s="257"/>
      <c r="I62" s="257"/>
      <c r="J62" s="257"/>
      <c r="K62" s="257"/>
      <c r="L62" s="257"/>
    </row>
    <row r="63" spans="1:12" ht="26.25" customHeight="1">
      <c r="A63" s="10"/>
      <c r="B63" s="11" t="s">
        <v>530</v>
      </c>
      <c r="C63" s="12" t="s">
        <v>494</v>
      </c>
      <c r="D63" s="14" t="s">
        <v>420</v>
      </c>
      <c r="E63" s="21">
        <v>102300</v>
      </c>
      <c r="F63" s="21">
        <v>102300</v>
      </c>
      <c r="G63" s="257">
        <v>19.55</v>
      </c>
      <c r="H63" s="257">
        <v>19.55</v>
      </c>
      <c r="I63" s="257">
        <f>15000000+3750000+14312.5</f>
        <v>18764312.5</v>
      </c>
      <c r="J63" s="257">
        <f>15000000+3750000+14312.5</f>
        <v>18764312.5</v>
      </c>
      <c r="K63" s="257">
        <v>1000000</v>
      </c>
      <c r="L63" s="257" t="s">
        <v>396</v>
      </c>
    </row>
    <row r="64" spans="1:12" ht="26.25" customHeight="1">
      <c r="A64" s="10">
        <v>31</v>
      </c>
      <c r="B64" s="11" t="s">
        <v>531</v>
      </c>
      <c r="C64" s="12" t="s">
        <v>413</v>
      </c>
      <c r="D64" s="14" t="s">
        <v>323</v>
      </c>
      <c r="E64" s="21">
        <v>10000</v>
      </c>
      <c r="F64" s="21">
        <v>10000</v>
      </c>
      <c r="G64" s="257">
        <v>15</v>
      </c>
      <c r="H64" s="257">
        <v>15</v>
      </c>
      <c r="I64" s="257">
        <v>1500000</v>
      </c>
      <c r="J64" s="257">
        <v>1500000</v>
      </c>
      <c r="K64" s="257">
        <v>3000000</v>
      </c>
      <c r="L64" s="257">
        <v>3000000</v>
      </c>
    </row>
    <row r="65" spans="1:12" ht="26.25" customHeight="1">
      <c r="A65" s="10">
        <v>32</v>
      </c>
      <c r="B65" s="11" t="s">
        <v>532</v>
      </c>
      <c r="C65" s="25" t="s">
        <v>533</v>
      </c>
      <c r="D65" s="14" t="s">
        <v>324</v>
      </c>
      <c r="E65" s="21">
        <v>15000</v>
      </c>
      <c r="F65" s="21">
        <v>15000</v>
      </c>
      <c r="G65" s="257">
        <v>15</v>
      </c>
      <c r="H65" s="257">
        <v>15</v>
      </c>
      <c r="I65" s="257">
        <v>2250000</v>
      </c>
      <c r="J65" s="257">
        <v>2250000</v>
      </c>
      <c r="K65" s="257" t="s">
        <v>396</v>
      </c>
      <c r="L65" s="257">
        <v>1575000</v>
      </c>
    </row>
    <row r="66" spans="1:12" ht="26.25" customHeight="1">
      <c r="A66" s="10">
        <v>33</v>
      </c>
      <c r="B66" s="11" t="s">
        <v>534</v>
      </c>
      <c r="C66" s="12" t="s">
        <v>535</v>
      </c>
      <c r="D66" s="14"/>
      <c r="E66" s="21"/>
      <c r="F66" s="21"/>
      <c r="G66" s="257"/>
      <c r="H66" s="257"/>
      <c r="I66" s="257"/>
      <c r="J66" s="257"/>
      <c r="K66" s="257"/>
      <c r="L66" s="257"/>
    </row>
    <row r="67" spans="1:12" ht="26.25" customHeight="1">
      <c r="A67" s="10"/>
      <c r="B67" s="11" t="s">
        <v>536</v>
      </c>
      <c r="C67" s="12" t="s">
        <v>537</v>
      </c>
      <c r="D67" s="14" t="s">
        <v>323</v>
      </c>
      <c r="E67" s="257">
        <v>0</v>
      </c>
      <c r="F67" s="21">
        <v>310000</v>
      </c>
      <c r="G67" s="257">
        <v>0</v>
      </c>
      <c r="H67" s="257">
        <v>15</v>
      </c>
      <c r="I67" s="257">
        <v>0</v>
      </c>
      <c r="J67" s="257">
        <f>42502500</f>
        <v>42502500</v>
      </c>
      <c r="K67" s="257" t="s">
        <v>396</v>
      </c>
      <c r="L67" s="257" t="s">
        <v>396</v>
      </c>
    </row>
    <row r="68" spans="1:12" ht="26.25" customHeight="1">
      <c r="A68" s="10">
        <v>34</v>
      </c>
      <c r="B68" s="11" t="s">
        <v>538</v>
      </c>
      <c r="C68" s="12" t="s">
        <v>539</v>
      </c>
      <c r="D68" s="14" t="s">
        <v>323</v>
      </c>
      <c r="E68" s="21">
        <v>81000</v>
      </c>
      <c r="F68" s="21">
        <v>81000</v>
      </c>
      <c r="G68" s="257">
        <v>12.41</v>
      </c>
      <c r="H68" s="257">
        <v>12.41</v>
      </c>
      <c r="I68" s="257">
        <v>5053360</v>
      </c>
      <c r="J68" s="257">
        <v>5053360</v>
      </c>
      <c r="K68" s="257">
        <v>2011040</v>
      </c>
      <c r="L68" s="257">
        <v>2011040</v>
      </c>
    </row>
    <row r="69" spans="1:12" ht="26.25" customHeight="1">
      <c r="A69" s="10">
        <v>35</v>
      </c>
      <c r="B69" s="11" t="s">
        <v>540</v>
      </c>
      <c r="C69" s="12" t="s">
        <v>541</v>
      </c>
      <c r="E69" s="13"/>
      <c r="F69" s="13"/>
      <c r="G69" s="258"/>
      <c r="H69" s="258"/>
      <c r="I69" s="258"/>
      <c r="J69" s="258"/>
      <c r="K69" s="258"/>
      <c r="L69" s="258"/>
    </row>
    <row r="70" spans="1:12" ht="26.25" customHeight="1">
      <c r="A70" s="10"/>
      <c r="B70" s="11"/>
      <c r="C70" s="12" t="s">
        <v>542</v>
      </c>
      <c r="D70" s="14" t="s">
        <v>323</v>
      </c>
      <c r="E70" s="21">
        <v>60000</v>
      </c>
      <c r="F70" s="21">
        <v>60000</v>
      </c>
      <c r="G70" s="257">
        <v>10</v>
      </c>
      <c r="H70" s="257">
        <v>10</v>
      </c>
      <c r="I70" s="257">
        <v>6000000</v>
      </c>
      <c r="J70" s="257">
        <v>6000000</v>
      </c>
      <c r="K70" s="257">
        <v>540000</v>
      </c>
      <c r="L70" s="257">
        <v>510000</v>
      </c>
    </row>
    <row r="71" spans="1:12" ht="26.25" customHeight="1">
      <c r="A71" s="10">
        <v>36</v>
      </c>
      <c r="B71" s="11" t="s">
        <v>544</v>
      </c>
      <c r="C71" s="12" t="s">
        <v>545</v>
      </c>
      <c r="D71" s="14"/>
      <c r="E71" s="21"/>
      <c r="F71" s="21"/>
      <c r="G71" s="257"/>
      <c r="H71" s="257"/>
      <c r="I71" s="257"/>
      <c r="J71" s="257"/>
      <c r="K71" s="257"/>
      <c r="L71" s="257"/>
    </row>
    <row r="72" spans="1:12" ht="26.25" customHeight="1">
      <c r="A72" s="10"/>
      <c r="C72" s="12" t="s">
        <v>546</v>
      </c>
      <c r="D72" s="14" t="s">
        <v>323</v>
      </c>
      <c r="E72" s="21">
        <v>126000</v>
      </c>
      <c r="F72" s="21">
        <v>126000</v>
      </c>
      <c r="G72" s="257">
        <v>14.75</v>
      </c>
      <c r="H72" s="257">
        <v>14.75</v>
      </c>
      <c r="I72" s="257">
        <v>19202504.36</v>
      </c>
      <c r="J72" s="257">
        <v>19202504.36</v>
      </c>
      <c r="K72" s="257">
        <v>2787750</v>
      </c>
      <c r="L72" s="257">
        <v>3717000</v>
      </c>
    </row>
    <row r="73" spans="1:12" ht="26.25" customHeight="1">
      <c r="A73" s="10">
        <v>37</v>
      </c>
      <c r="B73" s="11" t="s">
        <v>547</v>
      </c>
      <c r="C73" s="12"/>
      <c r="D73" s="14"/>
      <c r="E73" s="21"/>
      <c r="F73" s="21"/>
      <c r="G73" s="257"/>
      <c r="H73" s="257"/>
      <c r="I73" s="257"/>
      <c r="J73" s="257"/>
      <c r="K73" s="257"/>
      <c r="L73" s="257"/>
    </row>
    <row r="74" spans="1:12" ht="26.25" customHeight="1">
      <c r="A74" s="10"/>
      <c r="B74" s="11" t="s">
        <v>548</v>
      </c>
      <c r="C74" s="12" t="s">
        <v>549</v>
      </c>
      <c r="D74" s="14" t="s">
        <v>328</v>
      </c>
      <c r="E74" s="21">
        <f>270000+54000</f>
        <v>324000</v>
      </c>
      <c r="F74" s="21">
        <f>270000+54000</f>
        <v>324000</v>
      </c>
      <c r="G74" s="257">
        <v>19.71</v>
      </c>
      <c r="H74" s="257">
        <v>19.71</v>
      </c>
      <c r="I74" s="257">
        <f>65967242.82+10641960</f>
        <v>76609202.82</v>
      </c>
      <c r="J74" s="257">
        <f>65967242.82+10641960</f>
        <v>76609202.82</v>
      </c>
      <c r="K74" s="257">
        <v>2554068</v>
      </c>
      <c r="L74" s="257">
        <v>1596292.2</v>
      </c>
    </row>
    <row r="75" spans="1:12" ht="26.25" customHeight="1">
      <c r="A75" s="10">
        <v>38</v>
      </c>
      <c r="B75" s="11" t="s">
        <v>550</v>
      </c>
      <c r="C75" s="12" t="s">
        <v>551</v>
      </c>
      <c r="D75" s="14" t="s">
        <v>414</v>
      </c>
      <c r="E75" s="21">
        <v>16500</v>
      </c>
      <c r="F75" s="21">
        <v>16500</v>
      </c>
      <c r="G75" s="257">
        <v>6</v>
      </c>
      <c r="H75" s="257">
        <v>6</v>
      </c>
      <c r="I75" s="257">
        <v>3000000</v>
      </c>
      <c r="J75" s="257">
        <v>3000000</v>
      </c>
      <c r="K75" s="257">
        <v>99000</v>
      </c>
      <c r="L75" s="257">
        <v>99000</v>
      </c>
    </row>
    <row r="76" spans="1:12" ht="26.25" customHeight="1">
      <c r="A76" s="10">
        <v>39</v>
      </c>
      <c r="B76" s="11" t="s">
        <v>552</v>
      </c>
      <c r="C76" s="12" t="s">
        <v>553</v>
      </c>
      <c r="D76" s="14"/>
      <c r="E76" s="21"/>
      <c r="F76" s="21"/>
      <c r="G76" s="257"/>
      <c r="H76" s="257"/>
      <c r="I76" s="257"/>
      <c r="J76" s="257"/>
      <c r="K76" s="257"/>
      <c r="L76" s="257"/>
    </row>
    <row r="77" spans="1:12" ht="26.25" customHeight="1">
      <c r="A77" s="10"/>
      <c r="C77" s="12" t="s">
        <v>554</v>
      </c>
      <c r="D77" s="14" t="s">
        <v>323</v>
      </c>
      <c r="E77" s="21">
        <v>40000</v>
      </c>
      <c r="F77" s="21">
        <v>40000</v>
      </c>
      <c r="G77" s="257">
        <v>10</v>
      </c>
      <c r="H77" s="257">
        <v>10</v>
      </c>
      <c r="I77" s="257">
        <v>4000000</v>
      </c>
      <c r="J77" s="257">
        <v>4000000</v>
      </c>
      <c r="K77" s="257">
        <v>880000</v>
      </c>
      <c r="L77" s="257">
        <v>400000</v>
      </c>
    </row>
    <row r="78" spans="1:12" ht="26.25" customHeight="1">
      <c r="A78" s="10">
        <v>40</v>
      </c>
      <c r="B78" s="11" t="s">
        <v>555</v>
      </c>
      <c r="C78" s="12" t="s">
        <v>556</v>
      </c>
      <c r="D78" s="14" t="s">
        <v>414</v>
      </c>
      <c r="E78" s="21">
        <v>1420000</v>
      </c>
      <c r="F78" s="21">
        <v>1420000</v>
      </c>
      <c r="G78" s="257">
        <v>0.77</v>
      </c>
      <c r="H78" s="257">
        <v>0.77</v>
      </c>
      <c r="I78" s="257">
        <v>11000000</v>
      </c>
      <c r="J78" s="257">
        <v>11000000</v>
      </c>
      <c r="K78" s="257" t="s">
        <v>396</v>
      </c>
      <c r="L78" s="257" t="s">
        <v>396</v>
      </c>
    </row>
    <row r="79" spans="1:12" ht="24.75" customHeight="1">
      <c r="A79" s="10">
        <v>41</v>
      </c>
      <c r="B79" s="11" t="s">
        <v>557</v>
      </c>
      <c r="C79" s="12" t="s">
        <v>558</v>
      </c>
      <c r="D79" s="14"/>
      <c r="E79" s="26"/>
      <c r="F79" s="26"/>
      <c r="G79" s="27"/>
      <c r="H79" s="27"/>
      <c r="I79" s="26"/>
      <c r="J79" s="26"/>
      <c r="K79" s="26"/>
      <c r="L79" s="26"/>
    </row>
    <row r="80" spans="1:12" s="3" customFormat="1" ht="24.75" customHeight="1">
      <c r="A80" s="13"/>
      <c r="B80" s="2"/>
      <c r="C80" s="12" t="s">
        <v>559</v>
      </c>
      <c r="D80" s="14" t="s">
        <v>416</v>
      </c>
      <c r="E80" s="21">
        <v>60000</v>
      </c>
      <c r="F80" s="21">
        <v>60000</v>
      </c>
      <c r="G80" s="19">
        <v>5</v>
      </c>
      <c r="H80" s="19">
        <v>5</v>
      </c>
      <c r="I80" s="257">
        <v>3000000</v>
      </c>
      <c r="J80" s="257">
        <v>3000000</v>
      </c>
      <c r="K80" s="257" t="s">
        <v>396</v>
      </c>
      <c r="L80" s="257" t="s">
        <v>396</v>
      </c>
    </row>
    <row r="81" spans="1:12" ht="24.75" customHeight="1">
      <c r="A81" s="10">
        <v>42</v>
      </c>
      <c r="B81" s="11" t="s">
        <v>560</v>
      </c>
      <c r="C81" s="12" t="s">
        <v>561</v>
      </c>
      <c r="D81" s="9"/>
      <c r="E81" s="28"/>
      <c r="F81" s="28"/>
      <c r="G81" s="29"/>
      <c r="H81" s="29"/>
      <c r="I81" s="261"/>
      <c r="J81" s="261"/>
      <c r="K81" s="261"/>
      <c r="L81" s="261"/>
    </row>
    <row r="82" spans="1:12" ht="24.75" customHeight="1">
      <c r="A82" s="13"/>
      <c r="C82" s="12" t="s">
        <v>490</v>
      </c>
      <c r="D82" s="14" t="s">
        <v>323</v>
      </c>
      <c r="E82" s="21">
        <v>100000</v>
      </c>
      <c r="F82" s="21">
        <v>100000</v>
      </c>
      <c r="G82" s="19">
        <v>12.8</v>
      </c>
      <c r="H82" s="19">
        <v>12.8</v>
      </c>
      <c r="I82" s="257">
        <v>14528000</v>
      </c>
      <c r="J82" s="257">
        <v>14528000</v>
      </c>
      <c r="K82" s="257" t="s">
        <v>396</v>
      </c>
      <c r="L82" s="257">
        <v>384000</v>
      </c>
    </row>
    <row r="83" ht="26.25" customHeight="1"/>
    <row r="84" ht="26.25" customHeight="1"/>
    <row r="85" spans="1:12" ht="26.25" customHeight="1">
      <c r="A85" s="12"/>
      <c r="C85" s="133" t="s">
        <v>621</v>
      </c>
      <c r="D85" s="14"/>
      <c r="E85" s="21"/>
      <c r="F85" s="21"/>
      <c r="G85" s="16"/>
      <c r="H85" s="16"/>
      <c r="I85" s="16"/>
      <c r="J85" s="16"/>
      <c r="K85" s="17"/>
      <c r="L85" s="12"/>
    </row>
    <row r="86" spans="1:12" ht="26.25" customHeight="1">
      <c r="A86" s="12"/>
      <c r="C86" s="133"/>
      <c r="D86" s="14"/>
      <c r="E86" s="21"/>
      <c r="F86" s="21"/>
      <c r="G86" s="16"/>
      <c r="H86" s="16"/>
      <c r="I86" s="16"/>
      <c r="J86" s="16"/>
      <c r="K86" s="17"/>
      <c r="L86" s="12"/>
    </row>
    <row r="87" spans="1:12" ht="26.25" customHeight="1">
      <c r="A87" s="12"/>
      <c r="C87" s="133"/>
      <c r="D87" s="14"/>
      <c r="E87" s="21"/>
      <c r="F87" s="21"/>
      <c r="G87" s="16"/>
      <c r="H87" s="16"/>
      <c r="I87" s="16"/>
      <c r="J87" s="16"/>
      <c r="K87" s="17"/>
      <c r="L87" s="12"/>
    </row>
    <row r="88" spans="1:12" ht="24.75" customHeight="1">
      <c r="A88" s="211" t="s">
        <v>848</v>
      </c>
      <c r="B88" s="211"/>
      <c r="C88" s="211"/>
      <c r="D88" s="211"/>
      <c r="E88" s="211"/>
      <c r="F88" s="211"/>
      <c r="G88" s="211"/>
      <c r="H88" s="211"/>
      <c r="I88" s="211"/>
      <c r="J88" s="211"/>
      <c r="K88" s="211"/>
      <c r="L88" s="211"/>
    </row>
    <row r="89" spans="1:12" ht="24.75" customHeight="1">
      <c r="A89" s="132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</row>
    <row r="90" spans="1:12" s="3" customFormat="1" ht="24.75" customHeight="1">
      <c r="A90" s="4" t="s">
        <v>915</v>
      </c>
      <c r="B90" s="5"/>
      <c r="C90" s="24"/>
      <c r="D90" s="24"/>
      <c r="E90" s="5"/>
      <c r="F90" s="5"/>
      <c r="G90" s="6"/>
      <c r="H90" s="6"/>
      <c r="I90" s="6"/>
      <c r="J90" s="6"/>
      <c r="K90" s="5"/>
      <c r="L90" s="5"/>
    </row>
    <row r="91" spans="1:12" s="3" customFormat="1" ht="24.75" customHeight="1">
      <c r="A91" s="7" t="s">
        <v>407</v>
      </c>
      <c r="B91" s="7" t="s">
        <v>483</v>
      </c>
      <c r="C91" s="7" t="s">
        <v>427</v>
      </c>
      <c r="D91" s="7" t="s">
        <v>404</v>
      </c>
      <c r="E91" s="662" t="s">
        <v>408</v>
      </c>
      <c r="F91" s="662"/>
      <c r="G91" s="662" t="s">
        <v>484</v>
      </c>
      <c r="H91" s="662"/>
      <c r="I91" s="662" t="s">
        <v>409</v>
      </c>
      <c r="J91" s="662"/>
      <c r="K91" s="663" t="s">
        <v>410</v>
      </c>
      <c r="L91" s="663"/>
    </row>
    <row r="92" spans="1:12" s="3" customFormat="1" ht="24.75" customHeight="1">
      <c r="A92" s="7" t="s">
        <v>485</v>
      </c>
      <c r="C92" s="7" t="s">
        <v>486</v>
      </c>
      <c r="D92" s="7" t="s">
        <v>405</v>
      </c>
      <c r="E92" s="664" t="s">
        <v>411</v>
      </c>
      <c r="F92" s="664"/>
      <c r="G92" s="665" t="s">
        <v>487</v>
      </c>
      <c r="H92" s="665"/>
      <c r="I92" s="666" t="s">
        <v>412</v>
      </c>
      <c r="J92" s="666"/>
      <c r="K92" s="666" t="s">
        <v>412</v>
      </c>
      <c r="L92" s="666"/>
    </row>
    <row r="93" spans="1:12" s="3" customFormat="1" ht="24.75" customHeight="1">
      <c r="A93" s="7"/>
      <c r="C93" s="7"/>
      <c r="D93" s="7"/>
      <c r="E93" s="577" t="s">
        <v>98</v>
      </c>
      <c r="F93" s="401" t="s">
        <v>792</v>
      </c>
      <c r="G93" s="577" t="s">
        <v>98</v>
      </c>
      <c r="H93" s="401" t="s">
        <v>792</v>
      </c>
      <c r="I93" s="577" t="s">
        <v>98</v>
      </c>
      <c r="J93" s="401" t="s">
        <v>792</v>
      </c>
      <c r="K93" s="577" t="s">
        <v>98</v>
      </c>
      <c r="L93" s="401" t="s">
        <v>792</v>
      </c>
    </row>
    <row r="94" spans="1:12" ht="24.75" customHeight="1">
      <c r="A94" s="4"/>
      <c r="B94" s="4"/>
      <c r="C94" s="8"/>
      <c r="D94" s="8"/>
      <c r="E94" s="253" t="s">
        <v>793</v>
      </c>
      <c r="F94" s="253" t="s">
        <v>202</v>
      </c>
      <c r="G94" s="253" t="s">
        <v>793</v>
      </c>
      <c r="H94" s="253" t="s">
        <v>202</v>
      </c>
      <c r="I94" s="253" t="s">
        <v>793</v>
      </c>
      <c r="J94" s="253" t="s">
        <v>202</v>
      </c>
      <c r="K94" s="253" t="s">
        <v>793</v>
      </c>
      <c r="L94" s="253" t="s">
        <v>202</v>
      </c>
    </row>
    <row r="95" spans="1:12" ht="24.75" customHeight="1">
      <c r="A95" s="10">
        <v>43</v>
      </c>
      <c r="B95" s="11" t="s">
        <v>562</v>
      </c>
      <c r="C95" s="12" t="s">
        <v>563</v>
      </c>
      <c r="D95" s="14"/>
      <c r="E95" s="21"/>
      <c r="F95" s="21"/>
      <c r="G95" s="19"/>
      <c r="H95" s="19"/>
      <c r="I95" s="257"/>
      <c r="J95" s="257"/>
      <c r="K95" s="257"/>
      <c r="L95" s="257"/>
    </row>
    <row r="96" spans="1:12" ht="24.75" customHeight="1">
      <c r="A96" s="10"/>
      <c r="B96" s="11" t="s">
        <v>564</v>
      </c>
      <c r="C96" s="12"/>
      <c r="D96" s="14" t="s">
        <v>417</v>
      </c>
      <c r="E96" s="21">
        <v>150000</v>
      </c>
      <c r="F96" s="21">
        <v>150000</v>
      </c>
      <c r="G96" s="19">
        <v>6.25</v>
      </c>
      <c r="H96" s="19">
        <v>6.25</v>
      </c>
      <c r="I96" s="257">
        <v>10312500</v>
      </c>
      <c r="J96" s="257">
        <v>10312500</v>
      </c>
      <c r="K96" s="257" t="s">
        <v>396</v>
      </c>
      <c r="L96" s="257" t="s">
        <v>396</v>
      </c>
    </row>
    <row r="97" spans="1:12" ht="24.75" customHeight="1">
      <c r="A97" s="10">
        <v>44</v>
      </c>
      <c r="B97" s="11" t="s">
        <v>164</v>
      </c>
      <c r="C97" s="12" t="s">
        <v>565</v>
      </c>
      <c r="D97" s="14"/>
      <c r="E97" s="21"/>
      <c r="F97" s="21"/>
      <c r="G97" s="19"/>
      <c r="H97" s="19"/>
      <c r="I97" s="257"/>
      <c r="J97" s="257"/>
      <c r="K97" s="257"/>
      <c r="L97" s="257"/>
    </row>
    <row r="98" spans="1:12" ht="24.75" customHeight="1">
      <c r="A98" s="10"/>
      <c r="B98" s="11"/>
      <c r="C98" s="12" t="s">
        <v>559</v>
      </c>
      <c r="D98" s="14" t="s">
        <v>324</v>
      </c>
      <c r="E98" s="21">
        <v>604500</v>
      </c>
      <c r="F98" s="21">
        <v>604500</v>
      </c>
      <c r="G98" s="19">
        <v>15.26</v>
      </c>
      <c r="H98" s="19">
        <v>15.26</v>
      </c>
      <c r="I98" s="257">
        <v>57918551</v>
      </c>
      <c r="J98" s="257">
        <v>57918551</v>
      </c>
      <c r="K98" s="257" t="s">
        <v>396</v>
      </c>
      <c r="L98" s="257" t="s">
        <v>396</v>
      </c>
    </row>
    <row r="99" spans="1:12" ht="24.75" customHeight="1">
      <c r="A99" s="10">
        <v>45</v>
      </c>
      <c r="B99" s="11" t="s">
        <v>566</v>
      </c>
      <c r="C99" s="12" t="s">
        <v>567</v>
      </c>
      <c r="D99" s="14" t="s">
        <v>323</v>
      </c>
      <c r="E99" s="21">
        <v>200000</v>
      </c>
      <c r="F99" s="21">
        <v>200000</v>
      </c>
      <c r="G99" s="19">
        <v>4</v>
      </c>
      <c r="H99" s="19">
        <v>4</v>
      </c>
      <c r="I99" s="257">
        <v>8000000</v>
      </c>
      <c r="J99" s="257">
        <v>8000000</v>
      </c>
      <c r="K99" s="257" t="s">
        <v>396</v>
      </c>
      <c r="L99" s="257" t="s">
        <v>396</v>
      </c>
    </row>
    <row r="100" spans="1:12" ht="24.75" customHeight="1">
      <c r="A100" s="10">
        <v>46</v>
      </c>
      <c r="B100" s="11" t="s">
        <v>570</v>
      </c>
      <c r="C100" s="12"/>
      <c r="D100" s="14"/>
      <c r="E100" s="19"/>
      <c r="F100" s="19"/>
      <c r="G100" s="19"/>
      <c r="H100" s="19"/>
      <c r="I100" s="257"/>
      <c r="J100" s="257"/>
      <c r="K100" s="257"/>
      <c r="L100" s="257"/>
    </row>
    <row r="101" spans="1:12" ht="24.75" customHeight="1">
      <c r="A101" s="10"/>
      <c r="B101" s="11" t="s">
        <v>571</v>
      </c>
      <c r="C101" s="12" t="s">
        <v>572</v>
      </c>
      <c r="D101" s="14" t="s">
        <v>323</v>
      </c>
      <c r="E101" s="21">
        <v>500000</v>
      </c>
      <c r="F101" s="21">
        <v>500000</v>
      </c>
      <c r="G101" s="19">
        <v>13.5</v>
      </c>
      <c r="H101" s="19">
        <v>13.5</v>
      </c>
      <c r="I101" s="257">
        <f>86444990-21600000</f>
        <v>64844990</v>
      </c>
      <c r="J101" s="257">
        <v>64844990</v>
      </c>
      <c r="K101" s="257" t="s">
        <v>396</v>
      </c>
      <c r="L101" s="257" t="s">
        <v>396</v>
      </c>
    </row>
    <row r="102" spans="1:12" ht="24.75" customHeight="1">
      <c r="A102" s="10">
        <v>47</v>
      </c>
      <c r="B102" s="11" t="s">
        <v>573</v>
      </c>
      <c r="C102" s="12" t="s">
        <v>574</v>
      </c>
      <c r="D102" s="14" t="s">
        <v>416</v>
      </c>
      <c r="E102" s="15">
        <v>12000</v>
      </c>
      <c r="F102" s="15">
        <v>12000</v>
      </c>
      <c r="G102" s="16">
        <v>4.75</v>
      </c>
      <c r="H102" s="16">
        <v>4.75</v>
      </c>
      <c r="I102" s="257">
        <v>570000</v>
      </c>
      <c r="J102" s="257">
        <v>570000</v>
      </c>
      <c r="K102" s="257" t="s">
        <v>396</v>
      </c>
      <c r="L102" s="257" t="s">
        <v>396</v>
      </c>
    </row>
    <row r="103" spans="1:12" ht="24.75" customHeight="1">
      <c r="A103" s="10">
        <v>48</v>
      </c>
      <c r="B103" s="11" t="s">
        <v>271</v>
      </c>
      <c r="C103" s="14" t="s">
        <v>272</v>
      </c>
      <c r="D103" s="14" t="s">
        <v>324</v>
      </c>
      <c r="E103" s="13">
        <v>260000</v>
      </c>
      <c r="F103" s="13">
        <v>260000</v>
      </c>
      <c r="G103" s="2">
        <v>10</v>
      </c>
      <c r="H103" s="2">
        <v>10</v>
      </c>
      <c r="I103" s="258">
        <v>26000000</v>
      </c>
      <c r="J103" s="258">
        <v>26000000</v>
      </c>
      <c r="K103" s="257">
        <v>1040000</v>
      </c>
      <c r="L103" s="258">
        <v>806000</v>
      </c>
    </row>
    <row r="104" spans="1:12" ht="24.75" customHeight="1">
      <c r="A104" s="10">
        <v>49</v>
      </c>
      <c r="B104" s="11" t="s">
        <v>373</v>
      </c>
      <c r="C104" s="14" t="s">
        <v>374</v>
      </c>
      <c r="E104" s="13"/>
      <c r="F104" s="13"/>
      <c r="I104" s="258"/>
      <c r="J104" s="258"/>
      <c r="K104" s="258"/>
      <c r="L104" s="258"/>
    </row>
    <row r="105" spans="2:12" ht="24.75" customHeight="1">
      <c r="B105" s="11" t="s">
        <v>646</v>
      </c>
      <c r="C105" s="14" t="s">
        <v>537</v>
      </c>
      <c r="D105" s="14" t="s">
        <v>324</v>
      </c>
      <c r="E105" s="13">
        <v>25000</v>
      </c>
      <c r="F105" s="13">
        <v>25000</v>
      </c>
      <c r="G105" s="2">
        <v>12</v>
      </c>
      <c r="H105" s="2">
        <v>12</v>
      </c>
      <c r="I105" s="258">
        <v>3000000</v>
      </c>
      <c r="J105" s="258">
        <v>3000000</v>
      </c>
      <c r="K105" s="258">
        <v>240000</v>
      </c>
      <c r="L105" s="258">
        <v>300000</v>
      </c>
    </row>
    <row r="106" spans="1:12" ht="24.75" customHeight="1">
      <c r="A106" s="10">
        <v>50</v>
      </c>
      <c r="B106" s="31" t="s">
        <v>375</v>
      </c>
      <c r="C106" s="32" t="s">
        <v>376</v>
      </c>
      <c r="D106" s="33"/>
      <c r="E106" s="34"/>
      <c r="F106" s="34"/>
      <c r="G106" s="33"/>
      <c r="H106" s="33"/>
      <c r="I106" s="258"/>
      <c r="J106" s="258"/>
      <c r="K106" s="258"/>
      <c r="L106" s="258"/>
    </row>
    <row r="107" spans="2:12" ht="24.75" customHeight="1">
      <c r="B107" s="31" t="s">
        <v>377</v>
      </c>
      <c r="C107" s="32" t="s">
        <v>615</v>
      </c>
      <c r="D107" s="35" t="s">
        <v>416</v>
      </c>
      <c r="E107" s="34">
        <v>80000</v>
      </c>
      <c r="F107" s="34">
        <v>80000</v>
      </c>
      <c r="G107" s="33">
        <v>16.33</v>
      </c>
      <c r="H107" s="33">
        <v>16.33</v>
      </c>
      <c r="I107" s="258">
        <f>13066600</f>
        <v>13066600</v>
      </c>
      <c r="J107" s="258">
        <v>13066600</v>
      </c>
      <c r="K107" s="258" t="s">
        <v>396</v>
      </c>
      <c r="L107" s="258" t="s">
        <v>396</v>
      </c>
    </row>
    <row r="108" spans="1:12" ht="24.75" customHeight="1">
      <c r="A108" s="30">
        <v>51</v>
      </c>
      <c r="B108" s="11" t="s">
        <v>378</v>
      </c>
      <c r="C108" s="14" t="s">
        <v>379</v>
      </c>
      <c r="E108" s="13"/>
      <c r="F108" s="13"/>
      <c r="I108" s="258"/>
      <c r="J108" s="258"/>
      <c r="K108" s="258"/>
      <c r="L108" s="258"/>
    </row>
    <row r="109" spans="2:12" ht="24.75" customHeight="1">
      <c r="B109" s="11" t="s">
        <v>380</v>
      </c>
      <c r="C109" s="14" t="s">
        <v>381</v>
      </c>
      <c r="D109" s="14" t="s">
        <v>414</v>
      </c>
      <c r="E109" s="13">
        <v>1350000</v>
      </c>
      <c r="F109" s="13">
        <v>1350000</v>
      </c>
      <c r="G109" s="2">
        <v>6</v>
      </c>
      <c r="H109" s="2">
        <v>6</v>
      </c>
      <c r="I109" s="258">
        <v>81000000</v>
      </c>
      <c r="J109" s="258">
        <v>81000000</v>
      </c>
      <c r="K109" s="257">
        <v>8495669.67</v>
      </c>
      <c r="L109" s="258" t="s">
        <v>396</v>
      </c>
    </row>
    <row r="110" spans="1:12" ht="24.75" customHeight="1">
      <c r="A110" s="10">
        <v>52</v>
      </c>
      <c r="B110" s="2" t="s">
        <v>619</v>
      </c>
      <c r="C110" s="14" t="s">
        <v>616</v>
      </c>
      <c r="E110" s="13"/>
      <c r="F110" s="13"/>
      <c r="I110" s="258"/>
      <c r="J110" s="258"/>
      <c r="K110" s="258"/>
      <c r="L110" s="258"/>
    </row>
    <row r="111" spans="2:12" ht="24.75" customHeight="1">
      <c r="B111" s="2" t="s">
        <v>536</v>
      </c>
      <c r="C111" s="14" t="s">
        <v>617</v>
      </c>
      <c r="D111" s="12" t="s">
        <v>323</v>
      </c>
      <c r="E111" s="13">
        <v>70000</v>
      </c>
      <c r="F111" s="13">
        <v>70000</v>
      </c>
      <c r="G111" s="2">
        <v>15</v>
      </c>
      <c r="H111" s="2">
        <v>15</v>
      </c>
      <c r="I111" s="258">
        <v>10500000</v>
      </c>
      <c r="J111" s="258">
        <v>10500000</v>
      </c>
      <c r="K111" s="257">
        <v>833700</v>
      </c>
      <c r="L111" s="258">
        <v>647850</v>
      </c>
    </row>
    <row r="112" spans="1:12" ht="24.75" customHeight="1">
      <c r="A112" s="10">
        <v>53</v>
      </c>
      <c r="B112" s="2" t="s">
        <v>628</v>
      </c>
      <c r="C112" s="14" t="s">
        <v>351</v>
      </c>
      <c r="D112" s="12" t="s">
        <v>325</v>
      </c>
      <c r="E112" s="13">
        <v>25000</v>
      </c>
      <c r="F112" s="13">
        <v>25000</v>
      </c>
      <c r="G112" s="2">
        <v>8</v>
      </c>
      <c r="H112" s="2">
        <v>8</v>
      </c>
      <c r="I112" s="258">
        <v>2000000</v>
      </c>
      <c r="J112" s="258">
        <v>2000000</v>
      </c>
      <c r="K112" s="258" t="s">
        <v>396</v>
      </c>
      <c r="L112" s="258" t="s">
        <v>396</v>
      </c>
    </row>
    <row r="113" spans="1:12" ht="24.75" customHeight="1">
      <c r="A113" s="10">
        <v>54</v>
      </c>
      <c r="B113" s="2" t="s">
        <v>397</v>
      </c>
      <c r="C113" s="14" t="s">
        <v>398</v>
      </c>
      <c r="D113" s="12" t="s">
        <v>416</v>
      </c>
      <c r="E113" s="13">
        <v>50000</v>
      </c>
      <c r="F113" s="13">
        <v>50000</v>
      </c>
      <c r="G113" s="2">
        <v>19.5</v>
      </c>
      <c r="H113" s="2">
        <v>19.5</v>
      </c>
      <c r="I113" s="258">
        <f>9750000</f>
        <v>9750000</v>
      </c>
      <c r="J113" s="258">
        <v>9750000</v>
      </c>
      <c r="K113" s="258" t="s">
        <v>396</v>
      </c>
      <c r="L113" s="258" t="s">
        <v>396</v>
      </c>
    </row>
    <row r="114" spans="1:12" s="22" customFormat="1" ht="24.75" customHeight="1">
      <c r="A114" s="10">
        <v>55</v>
      </c>
      <c r="B114" s="22" t="s">
        <v>50</v>
      </c>
      <c r="C114" s="14" t="s">
        <v>632</v>
      </c>
      <c r="D114" s="12" t="s">
        <v>325</v>
      </c>
      <c r="E114" s="262">
        <v>0</v>
      </c>
      <c r="F114" s="248">
        <v>25000</v>
      </c>
      <c r="G114" s="262">
        <v>0</v>
      </c>
      <c r="H114" s="22">
        <v>15</v>
      </c>
      <c r="I114" s="262">
        <v>0</v>
      </c>
      <c r="J114" s="262">
        <v>3750000</v>
      </c>
      <c r="K114" s="262" t="s">
        <v>396</v>
      </c>
      <c r="L114" s="262" t="s">
        <v>396</v>
      </c>
    </row>
    <row r="115" spans="1:12" s="246" customFormat="1" ht="24.75" customHeight="1">
      <c r="A115" s="10">
        <v>56</v>
      </c>
      <c r="B115" s="2" t="s">
        <v>633</v>
      </c>
      <c r="C115" s="14" t="s">
        <v>368</v>
      </c>
      <c r="D115" s="12" t="s">
        <v>327</v>
      </c>
      <c r="E115" s="13">
        <v>47000</v>
      </c>
      <c r="F115" s="13">
        <v>47000</v>
      </c>
      <c r="G115" s="2">
        <v>10.64</v>
      </c>
      <c r="H115" s="2">
        <v>10.64</v>
      </c>
      <c r="I115" s="258">
        <f>5000000</f>
        <v>5000000</v>
      </c>
      <c r="J115" s="258">
        <v>5000000</v>
      </c>
      <c r="K115" s="258" t="s">
        <v>396</v>
      </c>
      <c r="L115" s="258" t="s">
        <v>396</v>
      </c>
    </row>
    <row r="116" spans="1:12" ht="24.75" customHeight="1">
      <c r="A116" s="10">
        <v>57</v>
      </c>
      <c r="B116" s="2" t="s">
        <v>634</v>
      </c>
      <c r="C116" s="14" t="s">
        <v>635</v>
      </c>
      <c r="D116" s="12" t="s">
        <v>323</v>
      </c>
      <c r="E116" s="13">
        <v>30000</v>
      </c>
      <c r="F116" s="13">
        <v>30000</v>
      </c>
      <c r="G116" s="2">
        <v>10</v>
      </c>
      <c r="H116" s="2">
        <v>10</v>
      </c>
      <c r="I116" s="258">
        <f>3500000-500000</f>
        <v>3000000</v>
      </c>
      <c r="J116" s="258">
        <v>3000000</v>
      </c>
      <c r="K116" s="258" t="s">
        <v>396</v>
      </c>
      <c r="L116" s="258" t="s">
        <v>396</v>
      </c>
    </row>
    <row r="117" spans="1:12" ht="24.75" customHeight="1">
      <c r="A117" s="10">
        <v>58</v>
      </c>
      <c r="B117" s="2" t="s">
        <v>636</v>
      </c>
      <c r="C117" s="14" t="s">
        <v>637</v>
      </c>
      <c r="D117" s="12"/>
      <c r="E117" s="13"/>
      <c r="F117" s="13"/>
      <c r="I117" s="258"/>
      <c r="J117" s="258"/>
      <c r="K117" s="258"/>
      <c r="L117" s="258"/>
    </row>
    <row r="118" spans="1:12" ht="24.75" customHeight="1">
      <c r="A118" s="10"/>
      <c r="B118" s="2" t="s">
        <v>527</v>
      </c>
      <c r="C118" s="14" t="s">
        <v>638</v>
      </c>
      <c r="D118" s="12" t="s">
        <v>323</v>
      </c>
      <c r="E118" s="13">
        <v>90000</v>
      </c>
      <c r="F118" s="13">
        <v>72500</v>
      </c>
      <c r="G118" s="2">
        <v>8.33</v>
      </c>
      <c r="H118" s="2">
        <v>10.34</v>
      </c>
      <c r="I118" s="258">
        <v>7500000</v>
      </c>
      <c r="J118" s="258">
        <v>7500000</v>
      </c>
      <c r="K118" s="258" t="s">
        <v>396</v>
      </c>
      <c r="L118" s="258" t="s">
        <v>396</v>
      </c>
    </row>
    <row r="119" spans="1:12" ht="24.75" customHeight="1">
      <c r="A119" s="10">
        <v>59</v>
      </c>
      <c r="B119" s="2" t="s">
        <v>671</v>
      </c>
      <c r="C119" s="14" t="s">
        <v>647</v>
      </c>
      <c r="D119" s="12" t="s">
        <v>323</v>
      </c>
      <c r="E119" s="13">
        <v>100000</v>
      </c>
      <c r="F119" s="13">
        <v>100000</v>
      </c>
      <c r="G119" s="2">
        <v>10</v>
      </c>
      <c r="H119" s="2">
        <v>10</v>
      </c>
      <c r="I119" s="258">
        <v>10000000</v>
      </c>
      <c r="J119" s="258">
        <v>10000000</v>
      </c>
      <c r="K119" s="258" t="s">
        <v>396</v>
      </c>
      <c r="L119" s="258" t="s">
        <v>396</v>
      </c>
    </row>
    <row r="120" spans="1:12" ht="24.75" customHeight="1">
      <c r="A120" s="10">
        <v>60</v>
      </c>
      <c r="B120" s="2" t="s">
        <v>672</v>
      </c>
      <c r="C120" s="14" t="s">
        <v>168</v>
      </c>
      <c r="D120" s="12" t="s">
        <v>323</v>
      </c>
      <c r="E120" s="13">
        <v>181832</v>
      </c>
      <c r="F120" s="13">
        <v>181832</v>
      </c>
      <c r="G120" s="2">
        <v>15.18</v>
      </c>
      <c r="H120" s="2">
        <v>15.18</v>
      </c>
      <c r="I120" s="258">
        <v>63853562.91</v>
      </c>
      <c r="J120" s="258">
        <v>63853562.91</v>
      </c>
      <c r="K120" s="258">
        <v>827916</v>
      </c>
      <c r="L120" s="258" t="s">
        <v>396</v>
      </c>
    </row>
    <row r="121" spans="1:12" ht="24.75" customHeight="1">
      <c r="A121" s="10">
        <v>61</v>
      </c>
      <c r="B121" s="2" t="s">
        <v>673</v>
      </c>
      <c r="C121" s="14" t="s">
        <v>315</v>
      </c>
      <c r="D121" s="12"/>
      <c r="E121" s="13"/>
      <c r="F121" s="13"/>
      <c r="I121" s="258"/>
      <c r="J121" s="258"/>
      <c r="K121" s="258"/>
      <c r="L121" s="258"/>
    </row>
    <row r="122" spans="1:12" ht="24.75" customHeight="1">
      <c r="A122" s="10"/>
      <c r="B122" s="578"/>
      <c r="C122" s="14" t="s">
        <v>316</v>
      </c>
      <c r="D122" s="12" t="s">
        <v>322</v>
      </c>
      <c r="E122" s="13">
        <v>40000</v>
      </c>
      <c r="F122" s="13">
        <v>40000</v>
      </c>
      <c r="G122" s="2">
        <v>18</v>
      </c>
      <c r="H122" s="2">
        <v>18</v>
      </c>
      <c r="I122" s="258">
        <v>7200000</v>
      </c>
      <c r="J122" s="258">
        <v>7200000</v>
      </c>
      <c r="K122" s="258" t="s">
        <v>396</v>
      </c>
      <c r="L122" s="258" t="s">
        <v>396</v>
      </c>
    </row>
    <row r="123" spans="1:12" ht="24.75" customHeight="1">
      <c r="A123" s="10">
        <v>62</v>
      </c>
      <c r="B123" s="59" t="s">
        <v>600</v>
      </c>
      <c r="C123" s="49" t="s">
        <v>203</v>
      </c>
      <c r="D123" s="12"/>
      <c r="E123" s="13"/>
      <c r="F123" s="13"/>
      <c r="I123" s="258"/>
      <c r="J123" s="258"/>
      <c r="K123" s="258"/>
      <c r="L123" s="258"/>
    </row>
    <row r="124" spans="1:12" ht="24.75" customHeight="1">
      <c r="A124" s="10"/>
      <c r="B124" s="59"/>
      <c r="C124" s="49" t="s">
        <v>345</v>
      </c>
      <c r="D124" s="12" t="s">
        <v>205</v>
      </c>
      <c r="E124" s="13">
        <v>125000</v>
      </c>
      <c r="F124" s="13">
        <v>125000</v>
      </c>
      <c r="G124" s="2">
        <v>19.5</v>
      </c>
      <c r="H124" s="2">
        <v>19.5</v>
      </c>
      <c r="I124" s="258">
        <v>24375000</v>
      </c>
      <c r="J124" s="258">
        <v>24375000</v>
      </c>
      <c r="K124" s="258" t="s">
        <v>396</v>
      </c>
      <c r="L124" s="258" t="s">
        <v>396</v>
      </c>
    </row>
    <row r="125" spans="1:12" ht="24.75" customHeight="1">
      <c r="A125" s="10">
        <v>63</v>
      </c>
      <c r="B125" s="59" t="s">
        <v>601</v>
      </c>
      <c r="C125" s="49" t="s">
        <v>494</v>
      </c>
      <c r="D125" s="12" t="s">
        <v>323</v>
      </c>
      <c r="E125" s="13">
        <v>30000</v>
      </c>
      <c r="F125" s="13">
        <v>30000</v>
      </c>
      <c r="G125" s="2">
        <v>15</v>
      </c>
      <c r="H125" s="2">
        <v>15</v>
      </c>
      <c r="I125" s="258">
        <v>4500000</v>
      </c>
      <c r="J125" s="258">
        <v>4500000</v>
      </c>
      <c r="K125" s="258" t="s">
        <v>396</v>
      </c>
      <c r="L125" s="258" t="s">
        <v>396</v>
      </c>
    </row>
    <row r="126" spans="1:12" ht="24.75" customHeight="1">
      <c r="A126" s="10">
        <v>64</v>
      </c>
      <c r="B126" s="59" t="s">
        <v>602</v>
      </c>
      <c r="C126" s="49" t="s">
        <v>603</v>
      </c>
      <c r="D126" s="12" t="s">
        <v>323</v>
      </c>
      <c r="E126" s="13">
        <v>300000</v>
      </c>
      <c r="F126" s="13">
        <v>300000</v>
      </c>
      <c r="G126" s="2">
        <v>19.33</v>
      </c>
      <c r="H126" s="2">
        <v>19.33</v>
      </c>
      <c r="I126" s="258">
        <v>58000000</v>
      </c>
      <c r="J126" s="258">
        <v>58000000</v>
      </c>
      <c r="K126" s="258" t="s">
        <v>396</v>
      </c>
      <c r="L126" s="258" t="s">
        <v>396</v>
      </c>
    </row>
    <row r="127" spans="1:12" ht="24.75" customHeight="1">
      <c r="A127" s="10">
        <v>65</v>
      </c>
      <c r="B127" s="60" t="s">
        <v>604</v>
      </c>
      <c r="C127" s="61" t="s">
        <v>605</v>
      </c>
      <c r="D127" s="12" t="s">
        <v>327</v>
      </c>
      <c r="E127" s="13">
        <v>30000</v>
      </c>
      <c r="F127" s="13">
        <v>30000</v>
      </c>
      <c r="G127" s="2">
        <v>15</v>
      </c>
      <c r="H127" s="2">
        <v>15</v>
      </c>
      <c r="I127" s="258">
        <v>4500000</v>
      </c>
      <c r="J127" s="258">
        <v>4500000</v>
      </c>
      <c r="K127" s="258" t="s">
        <v>396</v>
      </c>
      <c r="L127" s="258" t="s">
        <v>396</v>
      </c>
    </row>
    <row r="128" spans="1:12" ht="24.75" customHeight="1">
      <c r="A128" s="10"/>
      <c r="C128" s="14"/>
      <c r="D128" s="12"/>
      <c r="E128" s="13"/>
      <c r="F128" s="13"/>
      <c r="G128" s="16"/>
      <c r="H128" s="16"/>
      <c r="I128" s="16"/>
      <c r="J128" s="16"/>
      <c r="K128" s="17"/>
      <c r="L128" s="14"/>
    </row>
    <row r="129" spans="1:12" ht="24.75" customHeight="1">
      <c r="A129" s="10"/>
      <c r="C129" s="14"/>
      <c r="D129" s="12"/>
      <c r="E129" s="13"/>
      <c r="F129" s="13"/>
      <c r="G129" s="16"/>
      <c r="H129" s="16"/>
      <c r="I129" s="16"/>
      <c r="J129" s="16"/>
      <c r="K129" s="17"/>
      <c r="L129" s="14"/>
    </row>
    <row r="130" spans="1:12" ht="24.75" customHeight="1">
      <c r="A130" s="10"/>
      <c r="C130" s="133" t="s">
        <v>621</v>
      </c>
      <c r="D130" s="14"/>
      <c r="E130" s="21"/>
      <c r="F130" s="21"/>
      <c r="G130" s="16"/>
      <c r="H130" s="16"/>
      <c r="I130" s="16"/>
      <c r="J130" s="16"/>
      <c r="K130" s="17"/>
      <c r="L130" s="12"/>
    </row>
    <row r="131" spans="1:12" ht="24.75" customHeight="1">
      <c r="A131" s="211" t="s">
        <v>834</v>
      </c>
      <c r="B131" s="211"/>
      <c r="C131" s="211"/>
      <c r="D131" s="211"/>
      <c r="E131" s="211"/>
      <c r="F131" s="211"/>
      <c r="G131" s="211"/>
      <c r="H131" s="211"/>
      <c r="I131" s="211"/>
      <c r="J131" s="211"/>
      <c r="K131" s="211"/>
      <c r="L131" s="211"/>
    </row>
    <row r="132" spans="1:12" ht="24.75" customHeight="1">
      <c r="A132" s="132"/>
      <c r="B132" s="132"/>
      <c r="C132" s="132"/>
      <c r="D132" s="132"/>
      <c r="E132" s="132"/>
      <c r="F132" s="132"/>
      <c r="G132" s="254"/>
      <c r="H132" s="254"/>
      <c r="I132" s="132"/>
      <c r="J132" s="132"/>
      <c r="K132" s="132"/>
      <c r="L132" s="132"/>
    </row>
    <row r="133" spans="1:12" ht="24.75" customHeight="1">
      <c r="A133" s="4" t="s">
        <v>915</v>
      </c>
      <c r="B133" s="5"/>
      <c r="C133" s="24"/>
      <c r="D133" s="24"/>
      <c r="E133" s="5"/>
      <c r="F133" s="5"/>
      <c r="G133" s="6"/>
      <c r="H133" s="6"/>
      <c r="I133" s="6"/>
      <c r="J133" s="6"/>
      <c r="K133" s="5"/>
      <c r="L133" s="5"/>
    </row>
    <row r="134" spans="1:12" s="3" customFormat="1" ht="24.75" customHeight="1">
      <c r="A134" s="7" t="s">
        <v>407</v>
      </c>
      <c r="B134" s="7" t="s">
        <v>483</v>
      </c>
      <c r="C134" s="7" t="s">
        <v>427</v>
      </c>
      <c r="D134" s="7" t="s">
        <v>404</v>
      </c>
      <c r="E134" s="662" t="s">
        <v>408</v>
      </c>
      <c r="F134" s="662"/>
      <c r="G134" s="662" t="s">
        <v>484</v>
      </c>
      <c r="H134" s="662"/>
      <c r="I134" s="662" t="s">
        <v>409</v>
      </c>
      <c r="J134" s="662"/>
      <c r="K134" s="663" t="s">
        <v>410</v>
      </c>
      <c r="L134" s="663"/>
    </row>
    <row r="135" spans="1:12" s="3" customFormat="1" ht="24.75" customHeight="1">
      <c r="A135" s="7" t="s">
        <v>485</v>
      </c>
      <c r="C135" s="7" t="s">
        <v>486</v>
      </c>
      <c r="D135" s="7" t="s">
        <v>405</v>
      </c>
      <c r="E135" s="664" t="s">
        <v>411</v>
      </c>
      <c r="F135" s="664"/>
      <c r="G135" s="665" t="s">
        <v>487</v>
      </c>
      <c r="H135" s="665"/>
      <c r="I135" s="666" t="s">
        <v>412</v>
      </c>
      <c r="J135" s="666"/>
      <c r="K135" s="666" t="s">
        <v>412</v>
      </c>
      <c r="L135" s="666"/>
    </row>
    <row r="136" spans="1:12" s="3" customFormat="1" ht="24.75" customHeight="1">
      <c r="A136" s="7"/>
      <c r="C136" s="7"/>
      <c r="D136" s="7"/>
      <c r="E136" s="577" t="s">
        <v>98</v>
      </c>
      <c r="F136" s="401" t="s">
        <v>792</v>
      </c>
      <c r="G136" s="577" t="s">
        <v>98</v>
      </c>
      <c r="H136" s="401" t="s">
        <v>792</v>
      </c>
      <c r="I136" s="577" t="s">
        <v>98</v>
      </c>
      <c r="J136" s="401" t="s">
        <v>792</v>
      </c>
      <c r="K136" s="577" t="s">
        <v>98</v>
      </c>
      <c r="L136" s="401" t="s">
        <v>792</v>
      </c>
    </row>
    <row r="137" spans="1:12" s="3" customFormat="1" ht="24.75" customHeight="1">
      <c r="A137" s="4"/>
      <c r="B137" s="4"/>
      <c r="C137" s="8"/>
      <c r="D137" s="8"/>
      <c r="E137" s="253" t="s">
        <v>793</v>
      </c>
      <c r="F137" s="253" t="s">
        <v>202</v>
      </c>
      <c r="G137" s="253" t="s">
        <v>793</v>
      </c>
      <c r="H137" s="253" t="s">
        <v>202</v>
      </c>
      <c r="I137" s="253" t="s">
        <v>793</v>
      </c>
      <c r="J137" s="253" t="s">
        <v>202</v>
      </c>
      <c r="K137" s="253" t="s">
        <v>793</v>
      </c>
      <c r="L137" s="253" t="s">
        <v>202</v>
      </c>
    </row>
    <row r="138" spans="1:12" ht="24.75" customHeight="1">
      <c r="A138" s="10">
        <v>66</v>
      </c>
      <c r="B138" s="60" t="s">
        <v>608</v>
      </c>
      <c r="C138" s="61" t="s">
        <v>194</v>
      </c>
      <c r="D138" s="12" t="s">
        <v>323</v>
      </c>
      <c r="E138" s="13">
        <v>28000</v>
      </c>
      <c r="F138" s="13">
        <v>28000</v>
      </c>
      <c r="G138" s="2">
        <v>9</v>
      </c>
      <c r="H138" s="2">
        <v>9</v>
      </c>
      <c r="I138" s="258">
        <v>2521000</v>
      </c>
      <c r="J138" s="258">
        <v>2521000</v>
      </c>
      <c r="K138" s="257">
        <v>378150</v>
      </c>
      <c r="L138" s="258">
        <v>378150</v>
      </c>
    </row>
    <row r="139" spans="1:12" ht="24.75" customHeight="1">
      <c r="A139" s="10">
        <v>67</v>
      </c>
      <c r="B139" s="60" t="s">
        <v>195</v>
      </c>
      <c r="C139" s="41"/>
      <c r="D139" s="12"/>
      <c r="E139" s="13"/>
      <c r="F139" s="13"/>
      <c r="I139" s="258"/>
      <c r="J139" s="258"/>
      <c r="K139" s="258"/>
      <c r="L139" s="258"/>
    </row>
    <row r="140" spans="1:12" ht="24.75" customHeight="1">
      <c r="A140" s="10"/>
      <c r="B140" s="48" t="s">
        <v>196</v>
      </c>
      <c r="C140" s="61" t="s">
        <v>253</v>
      </c>
      <c r="D140" s="12" t="s">
        <v>324</v>
      </c>
      <c r="E140" s="13">
        <v>50000</v>
      </c>
      <c r="F140" s="13">
        <v>50000</v>
      </c>
      <c r="G140" s="2">
        <v>14</v>
      </c>
      <c r="H140" s="2">
        <v>14</v>
      </c>
      <c r="I140" s="258">
        <v>7000000</v>
      </c>
      <c r="J140" s="258">
        <v>7000000</v>
      </c>
      <c r="K140" s="257">
        <v>1260000</v>
      </c>
      <c r="L140" s="258">
        <v>1750000</v>
      </c>
    </row>
    <row r="141" spans="1:12" ht="24.75" customHeight="1">
      <c r="A141" s="10">
        <v>68</v>
      </c>
      <c r="B141" s="60" t="s">
        <v>254</v>
      </c>
      <c r="C141" s="61" t="s">
        <v>204</v>
      </c>
      <c r="D141" s="12"/>
      <c r="E141" s="13"/>
      <c r="F141" s="13"/>
      <c r="I141" s="258"/>
      <c r="J141" s="258"/>
      <c r="K141" s="258"/>
      <c r="L141" s="258"/>
    </row>
    <row r="142" spans="1:12" ht="24.75" customHeight="1">
      <c r="A142" s="10"/>
      <c r="B142" s="60"/>
      <c r="C142" s="61" t="s">
        <v>345</v>
      </c>
      <c r="D142" s="12" t="s">
        <v>205</v>
      </c>
      <c r="E142" s="13">
        <v>180000</v>
      </c>
      <c r="F142" s="13">
        <v>180000</v>
      </c>
      <c r="G142" s="2">
        <v>12.5</v>
      </c>
      <c r="H142" s="2">
        <v>12.5</v>
      </c>
      <c r="I142" s="258">
        <v>22500000</v>
      </c>
      <c r="J142" s="258">
        <v>22500000</v>
      </c>
      <c r="K142" s="258" t="s">
        <v>396</v>
      </c>
      <c r="L142" s="258" t="s">
        <v>396</v>
      </c>
    </row>
    <row r="143" spans="1:12" ht="24.75" customHeight="1">
      <c r="A143" s="10">
        <v>69</v>
      </c>
      <c r="B143" s="60" t="s">
        <v>255</v>
      </c>
      <c r="C143" s="61" t="s">
        <v>256</v>
      </c>
      <c r="D143" s="12" t="s">
        <v>323</v>
      </c>
      <c r="E143" s="13">
        <v>180000</v>
      </c>
      <c r="F143" s="13">
        <v>180000</v>
      </c>
      <c r="G143" s="2">
        <v>11</v>
      </c>
      <c r="H143" s="2">
        <v>11</v>
      </c>
      <c r="I143" s="258">
        <v>19800000</v>
      </c>
      <c r="J143" s="258">
        <v>19800000</v>
      </c>
      <c r="K143" s="257" t="s">
        <v>396</v>
      </c>
      <c r="L143" s="258">
        <v>2057000</v>
      </c>
    </row>
    <row r="144" spans="1:12" ht="24.75" customHeight="1">
      <c r="A144" s="10">
        <v>70</v>
      </c>
      <c r="B144" s="60" t="s">
        <v>257</v>
      </c>
      <c r="C144" s="41"/>
      <c r="D144" s="12"/>
      <c r="E144" s="13"/>
      <c r="F144" s="13"/>
      <c r="I144" s="258"/>
      <c r="J144" s="258"/>
      <c r="K144" s="258"/>
      <c r="L144" s="258"/>
    </row>
    <row r="145" spans="1:12" ht="24.75" customHeight="1">
      <c r="A145" s="10"/>
      <c r="B145" s="48" t="s">
        <v>258</v>
      </c>
      <c r="C145" s="61" t="s">
        <v>437</v>
      </c>
      <c r="D145" s="12" t="s">
        <v>323</v>
      </c>
      <c r="E145" s="13">
        <v>50000</v>
      </c>
      <c r="F145" s="13">
        <v>50000</v>
      </c>
      <c r="G145" s="2">
        <v>10</v>
      </c>
      <c r="H145" s="2">
        <v>10</v>
      </c>
      <c r="I145" s="258">
        <v>5150406.14</v>
      </c>
      <c r="J145" s="258">
        <v>5150406.14</v>
      </c>
      <c r="K145" s="257">
        <v>500000</v>
      </c>
      <c r="L145" s="258">
        <v>500000</v>
      </c>
    </row>
    <row r="146" spans="1:12" ht="24.75" customHeight="1">
      <c r="A146" s="10">
        <v>71</v>
      </c>
      <c r="B146" s="60" t="s">
        <v>261</v>
      </c>
      <c r="C146" s="61" t="s">
        <v>262</v>
      </c>
      <c r="D146" s="12" t="s">
        <v>205</v>
      </c>
      <c r="E146" s="13">
        <v>30000</v>
      </c>
      <c r="F146" s="13">
        <v>30000</v>
      </c>
      <c r="G146" s="2">
        <v>1.67</v>
      </c>
      <c r="H146" s="2">
        <v>1.67</v>
      </c>
      <c r="I146" s="258">
        <v>500000</v>
      </c>
      <c r="J146" s="258">
        <v>500000</v>
      </c>
      <c r="K146" s="258" t="s">
        <v>396</v>
      </c>
      <c r="L146" s="258" t="s">
        <v>396</v>
      </c>
    </row>
    <row r="147" spans="1:12" ht="24.75" customHeight="1">
      <c r="A147" s="10">
        <v>72</v>
      </c>
      <c r="B147" s="60" t="s">
        <v>263</v>
      </c>
      <c r="C147" s="61" t="s">
        <v>413</v>
      </c>
      <c r="D147" s="12" t="s">
        <v>323</v>
      </c>
      <c r="E147" s="13">
        <v>30000</v>
      </c>
      <c r="F147" s="13">
        <v>30000</v>
      </c>
      <c r="G147" s="2">
        <v>10</v>
      </c>
      <c r="H147" s="2">
        <v>10</v>
      </c>
      <c r="I147" s="258">
        <v>3000000</v>
      </c>
      <c r="J147" s="258">
        <v>3000000</v>
      </c>
      <c r="K147" s="258" t="s">
        <v>396</v>
      </c>
      <c r="L147" s="258" t="s">
        <v>396</v>
      </c>
    </row>
    <row r="148" spans="1:12" ht="24.75" customHeight="1">
      <c r="A148" s="10">
        <v>73</v>
      </c>
      <c r="B148" s="60" t="s">
        <v>268</v>
      </c>
      <c r="C148" s="61" t="s">
        <v>269</v>
      </c>
      <c r="D148" s="12" t="s">
        <v>327</v>
      </c>
      <c r="E148" s="13">
        <v>18125</v>
      </c>
      <c r="F148" s="13">
        <v>18125</v>
      </c>
      <c r="G148" s="2">
        <v>9</v>
      </c>
      <c r="H148" s="2">
        <v>9</v>
      </c>
      <c r="I148" s="258">
        <v>13050000</v>
      </c>
      <c r="J148" s="258">
        <v>13050000</v>
      </c>
      <c r="K148" s="258" t="s">
        <v>396</v>
      </c>
      <c r="L148" s="258" t="s">
        <v>396</v>
      </c>
    </row>
    <row r="149" spans="1:12" ht="24.75" customHeight="1">
      <c r="A149" s="10">
        <v>74</v>
      </c>
      <c r="B149" s="60" t="s">
        <v>270</v>
      </c>
      <c r="C149" s="61" t="s">
        <v>206</v>
      </c>
      <c r="D149" s="12" t="s">
        <v>323</v>
      </c>
      <c r="E149" s="13">
        <v>20000</v>
      </c>
      <c r="F149" s="13">
        <v>20000</v>
      </c>
      <c r="G149" s="2">
        <v>3.38</v>
      </c>
      <c r="H149" s="2">
        <v>3.38</v>
      </c>
      <c r="I149" s="258">
        <v>2700000</v>
      </c>
      <c r="J149" s="258">
        <v>2700000</v>
      </c>
      <c r="K149" s="257">
        <v>74250</v>
      </c>
      <c r="L149" s="258">
        <v>91125</v>
      </c>
    </row>
    <row r="150" spans="1:12" ht="24.75" customHeight="1">
      <c r="A150" s="10">
        <v>75</v>
      </c>
      <c r="B150" s="60" t="s">
        <v>273</v>
      </c>
      <c r="C150" s="61" t="s">
        <v>274</v>
      </c>
      <c r="D150" s="12"/>
      <c r="E150" s="13"/>
      <c r="F150" s="13"/>
      <c r="I150" s="258"/>
      <c r="J150" s="258"/>
      <c r="K150" s="258"/>
      <c r="L150" s="258"/>
    </row>
    <row r="151" spans="1:12" ht="24.75" customHeight="1">
      <c r="A151" s="10"/>
      <c r="B151" s="48" t="s">
        <v>275</v>
      </c>
      <c r="C151" s="61" t="s">
        <v>276</v>
      </c>
      <c r="D151" s="12" t="s">
        <v>324</v>
      </c>
      <c r="E151" s="13">
        <v>120000</v>
      </c>
      <c r="F151" s="13">
        <v>120000</v>
      </c>
      <c r="G151" s="2">
        <v>15.6</v>
      </c>
      <c r="H151" s="2">
        <v>15.6</v>
      </c>
      <c r="I151" s="258">
        <v>18720000</v>
      </c>
      <c r="J151" s="258">
        <v>18720000</v>
      </c>
      <c r="K151" s="257">
        <v>1872000</v>
      </c>
      <c r="L151" s="258">
        <v>3744000</v>
      </c>
    </row>
    <row r="152" spans="1:12" ht="24.75" customHeight="1">
      <c r="A152" s="10">
        <v>76</v>
      </c>
      <c r="B152" s="60" t="s">
        <v>279</v>
      </c>
      <c r="C152" s="61" t="s">
        <v>418</v>
      </c>
      <c r="D152" s="12" t="s">
        <v>327</v>
      </c>
      <c r="E152" s="13">
        <v>34230</v>
      </c>
      <c r="F152" s="13">
        <v>34230</v>
      </c>
      <c r="G152" s="2">
        <v>9.24</v>
      </c>
      <c r="H152" s="2">
        <v>9.24</v>
      </c>
      <c r="I152" s="258">
        <v>10381900</v>
      </c>
      <c r="J152" s="258">
        <v>10381900</v>
      </c>
      <c r="K152" s="258" t="s">
        <v>396</v>
      </c>
      <c r="L152" s="258" t="s">
        <v>396</v>
      </c>
    </row>
    <row r="153" spans="1:12" ht="24.75" customHeight="1">
      <c r="A153" s="10">
        <v>77</v>
      </c>
      <c r="B153" s="60" t="s">
        <v>282</v>
      </c>
      <c r="C153" s="61" t="s">
        <v>283</v>
      </c>
      <c r="D153" s="12" t="s">
        <v>324</v>
      </c>
      <c r="E153" s="13">
        <v>100000</v>
      </c>
      <c r="F153" s="13">
        <v>100000</v>
      </c>
      <c r="G153" s="2">
        <v>12</v>
      </c>
      <c r="H153" s="2">
        <v>12</v>
      </c>
      <c r="I153" s="258">
        <v>11999900</v>
      </c>
      <c r="J153" s="258">
        <v>11999900</v>
      </c>
      <c r="K153" s="258" t="s">
        <v>396</v>
      </c>
      <c r="L153" s="258" t="s">
        <v>396</v>
      </c>
    </row>
    <row r="154" spans="1:12" ht="24.75" customHeight="1">
      <c r="A154" s="10">
        <v>78</v>
      </c>
      <c r="B154" s="60" t="s">
        <v>284</v>
      </c>
      <c r="C154" s="61" t="s">
        <v>285</v>
      </c>
      <c r="D154" s="12" t="s">
        <v>327</v>
      </c>
      <c r="E154" s="13">
        <v>20000</v>
      </c>
      <c r="F154" s="13">
        <v>20000</v>
      </c>
      <c r="G154" s="2">
        <v>5.42</v>
      </c>
      <c r="H154" s="2">
        <v>5.42</v>
      </c>
      <c r="I154" s="258">
        <v>1083200</v>
      </c>
      <c r="J154" s="258">
        <v>1083200</v>
      </c>
      <c r="K154" s="258" t="s">
        <v>396</v>
      </c>
      <c r="L154" s="258" t="s">
        <v>396</v>
      </c>
    </row>
    <row r="155" spans="1:12" ht="24.75" customHeight="1">
      <c r="A155" s="10">
        <v>79</v>
      </c>
      <c r="B155" s="60" t="s">
        <v>1031</v>
      </c>
      <c r="C155" s="61" t="s">
        <v>295</v>
      </c>
      <c r="D155" s="12"/>
      <c r="E155" s="13"/>
      <c r="F155" s="13"/>
      <c r="I155" s="258"/>
      <c r="J155" s="258"/>
      <c r="K155" s="258"/>
      <c r="L155" s="258"/>
    </row>
    <row r="156" spans="1:12" ht="24.75" customHeight="1">
      <c r="A156" s="10"/>
      <c r="B156" s="60" t="s">
        <v>1032</v>
      </c>
      <c r="C156" s="61" t="s">
        <v>1050</v>
      </c>
      <c r="D156" s="12" t="s">
        <v>327</v>
      </c>
      <c r="E156" s="13">
        <v>40000</v>
      </c>
      <c r="F156" s="13">
        <v>40000</v>
      </c>
      <c r="G156" s="2">
        <v>19</v>
      </c>
      <c r="H156" s="2">
        <v>19</v>
      </c>
      <c r="I156" s="258">
        <v>7600000</v>
      </c>
      <c r="J156" s="258">
        <v>7600000</v>
      </c>
      <c r="K156" s="258">
        <v>380000</v>
      </c>
      <c r="L156" s="258" t="s">
        <v>396</v>
      </c>
    </row>
    <row r="157" spans="1:12" ht="24.75" customHeight="1">
      <c r="A157" s="10">
        <v>80</v>
      </c>
      <c r="B157" s="60" t="s">
        <v>99</v>
      </c>
      <c r="C157" s="49"/>
      <c r="D157" s="12"/>
      <c r="E157" s="13"/>
      <c r="F157" s="13"/>
      <c r="I157" s="258"/>
      <c r="J157" s="258"/>
      <c r="K157" s="257"/>
      <c r="L157" s="258"/>
    </row>
    <row r="158" spans="1:12" ht="24.75" customHeight="1">
      <c r="A158" s="10"/>
      <c r="B158" s="48" t="s">
        <v>100</v>
      </c>
      <c r="C158" s="49" t="s">
        <v>517</v>
      </c>
      <c r="D158" s="12" t="s">
        <v>323</v>
      </c>
      <c r="E158" s="13">
        <f>10000+20000</f>
        <v>30000</v>
      </c>
      <c r="F158" s="13">
        <v>10000</v>
      </c>
      <c r="G158" s="2">
        <v>12</v>
      </c>
      <c r="H158" s="2">
        <v>12</v>
      </c>
      <c r="I158" s="258">
        <f>1200000+2400000</f>
        <v>3600000</v>
      </c>
      <c r="J158" s="258">
        <v>1200000</v>
      </c>
      <c r="K158" s="257">
        <v>360000</v>
      </c>
      <c r="L158" s="258">
        <v>720000</v>
      </c>
    </row>
    <row r="159" spans="1:12" ht="24.75" customHeight="1">
      <c r="A159" s="10">
        <v>81</v>
      </c>
      <c r="B159" s="60" t="s">
        <v>292</v>
      </c>
      <c r="C159" s="49" t="s">
        <v>293</v>
      </c>
      <c r="D159" s="12" t="s">
        <v>323</v>
      </c>
      <c r="E159" s="13">
        <v>145000</v>
      </c>
      <c r="F159" s="13">
        <v>145000</v>
      </c>
      <c r="G159" s="2">
        <v>10.52</v>
      </c>
      <c r="H159" s="2">
        <v>10.52</v>
      </c>
      <c r="I159" s="258">
        <v>15250000</v>
      </c>
      <c r="J159" s="258">
        <v>15250000</v>
      </c>
      <c r="K159" s="258" t="s">
        <v>396</v>
      </c>
      <c r="L159" s="258" t="s">
        <v>396</v>
      </c>
    </row>
    <row r="160" spans="1:12" ht="24.75" customHeight="1">
      <c r="A160" s="10">
        <v>82</v>
      </c>
      <c r="B160" s="60" t="s">
        <v>294</v>
      </c>
      <c r="C160" s="49" t="s">
        <v>295</v>
      </c>
      <c r="D160" s="12"/>
      <c r="E160" s="13"/>
      <c r="F160" s="13"/>
      <c r="I160" s="258"/>
      <c r="J160" s="258"/>
      <c r="K160" s="258"/>
      <c r="L160" s="258"/>
    </row>
    <row r="161" spans="1:12" ht="24.75" customHeight="1">
      <c r="A161" s="10"/>
      <c r="B161" s="48" t="s">
        <v>527</v>
      </c>
      <c r="C161" s="49" t="s">
        <v>296</v>
      </c>
      <c r="D161" s="12" t="s">
        <v>323</v>
      </c>
      <c r="E161" s="13">
        <v>15000</v>
      </c>
      <c r="F161" s="13">
        <v>15000</v>
      </c>
      <c r="G161" s="2">
        <v>10</v>
      </c>
      <c r="H161" s="2">
        <v>10</v>
      </c>
      <c r="I161" s="258">
        <v>1500000</v>
      </c>
      <c r="J161" s="258">
        <v>1500000</v>
      </c>
      <c r="K161" s="258" t="s">
        <v>396</v>
      </c>
      <c r="L161" s="258" t="s">
        <v>396</v>
      </c>
    </row>
    <row r="162" spans="1:12" ht="24.75" customHeight="1">
      <c r="A162" s="10">
        <v>83</v>
      </c>
      <c r="B162" s="60" t="s">
        <v>297</v>
      </c>
      <c r="C162" s="41"/>
      <c r="D162" s="12"/>
      <c r="E162" s="13"/>
      <c r="F162" s="13"/>
      <c r="I162" s="258"/>
      <c r="J162" s="258"/>
      <c r="K162" s="258"/>
      <c r="L162" s="258"/>
    </row>
    <row r="163" spans="1:12" ht="24.75" customHeight="1">
      <c r="A163" s="10"/>
      <c r="B163" s="48" t="s">
        <v>512</v>
      </c>
      <c r="C163" s="49" t="s">
        <v>298</v>
      </c>
      <c r="D163" s="12" t="s">
        <v>323</v>
      </c>
      <c r="E163" s="13">
        <v>31250</v>
      </c>
      <c r="F163" s="13">
        <v>31250</v>
      </c>
      <c r="G163" s="2">
        <v>10</v>
      </c>
      <c r="H163" s="2">
        <v>10</v>
      </c>
      <c r="I163" s="258">
        <v>3125000</v>
      </c>
      <c r="J163" s="258">
        <v>3125000</v>
      </c>
      <c r="K163" s="258" t="s">
        <v>396</v>
      </c>
      <c r="L163" s="258" t="s">
        <v>396</v>
      </c>
    </row>
    <row r="164" spans="1:12" ht="24.75" customHeight="1">
      <c r="A164" s="10">
        <v>84</v>
      </c>
      <c r="B164" s="60" t="s">
        <v>299</v>
      </c>
      <c r="C164" s="41"/>
      <c r="D164" s="12"/>
      <c r="E164" s="13"/>
      <c r="F164" s="13"/>
      <c r="I164" s="258"/>
      <c r="J164" s="258"/>
      <c r="K164" s="258"/>
      <c r="L164" s="258"/>
    </row>
    <row r="165" spans="1:12" ht="24.75" customHeight="1">
      <c r="A165" s="10"/>
      <c r="B165" s="48" t="s">
        <v>527</v>
      </c>
      <c r="C165" s="49" t="s">
        <v>517</v>
      </c>
      <c r="D165" s="12" t="s">
        <v>323</v>
      </c>
      <c r="E165" s="13">
        <v>80000</v>
      </c>
      <c r="F165" s="13">
        <v>80000</v>
      </c>
      <c r="G165" s="2">
        <v>10</v>
      </c>
      <c r="H165" s="2">
        <v>10</v>
      </c>
      <c r="I165" s="258">
        <v>8000000</v>
      </c>
      <c r="J165" s="258">
        <v>8000000</v>
      </c>
      <c r="K165" s="258" t="s">
        <v>396</v>
      </c>
      <c r="L165" s="258" t="s">
        <v>396</v>
      </c>
    </row>
    <row r="166" spans="1:12" ht="24.75" customHeight="1">
      <c r="A166" s="10">
        <v>85</v>
      </c>
      <c r="B166" s="60" t="s">
        <v>300</v>
      </c>
      <c r="C166" s="49" t="s">
        <v>301</v>
      </c>
      <c r="D166" s="12"/>
      <c r="E166" s="13"/>
      <c r="F166" s="13"/>
      <c r="G166" s="16"/>
      <c r="H166" s="16"/>
      <c r="I166" s="16"/>
      <c r="J166" s="16"/>
      <c r="K166" s="17"/>
      <c r="L166" s="11"/>
    </row>
    <row r="167" spans="1:12" ht="24.75" customHeight="1">
      <c r="A167" s="10"/>
      <c r="B167" s="48" t="s">
        <v>302</v>
      </c>
      <c r="C167" s="49" t="s">
        <v>303</v>
      </c>
      <c r="D167" s="12" t="s">
        <v>482</v>
      </c>
      <c r="E167" s="13">
        <v>2000</v>
      </c>
      <c r="F167" s="13">
        <v>2000</v>
      </c>
      <c r="G167" s="16">
        <v>15</v>
      </c>
      <c r="H167" s="16">
        <v>15</v>
      </c>
      <c r="I167" s="257">
        <v>300000</v>
      </c>
      <c r="J167" s="257">
        <v>300000</v>
      </c>
      <c r="K167" s="263" t="s">
        <v>396</v>
      </c>
      <c r="L167" s="263" t="s">
        <v>396</v>
      </c>
    </row>
    <row r="168" spans="1:12" ht="24.75" customHeight="1">
      <c r="A168" s="10">
        <v>86</v>
      </c>
      <c r="B168" s="60" t="s">
        <v>304</v>
      </c>
      <c r="C168" s="49"/>
      <c r="D168" s="12"/>
      <c r="E168" s="13"/>
      <c r="F168" s="13"/>
      <c r="G168" s="16"/>
      <c r="H168" s="16"/>
      <c r="I168" s="257"/>
      <c r="J168" s="257"/>
      <c r="K168" s="280"/>
      <c r="L168" s="264"/>
    </row>
    <row r="169" spans="1:12" ht="24.75" customHeight="1">
      <c r="A169" s="10"/>
      <c r="B169" s="48" t="s">
        <v>536</v>
      </c>
      <c r="C169" s="49" t="s">
        <v>305</v>
      </c>
      <c r="D169" s="12" t="s">
        <v>323</v>
      </c>
      <c r="E169" s="13">
        <v>30000</v>
      </c>
      <c r="F169" s="13">
        <v>30000</v>
      </c>
      <c r="G169" s="16">
        <v>6.67</v>
      </c>
      <c r="H169" s="16">
        <v>6.67</v>
      </c>
      <c r="I169" s="257">
        <v>2000000</v>
      </c>
      <c r="J169" s="257">
        <v>2000000</v>
      </c>
      <c r="K169" s="263">
        <v>100000</v>
      </c>
      <c r="L169" s="264">
        <v>200000</v>
      </c>
    </row>
    <row r="170" spans="1:12" ht="24.75" customHeight="1">
      <c r="A170" s="10">
        <v>87</v>
      </c>
      <c r="B170" s="60" t="s">
        <v>306</v>
      </c>
      <c r="C170" s="49" t="s">
        <v>307</v>
      </c>
      <c r="D170" s="12"/>
      <c r="E170" s="13"/>
      <c r="F170" s="13"/>
      <c r="G170" s="16"/>
      <c r="H170" s="16"/>
      <c r="I170" s="257"/>
      <c r="J170" s="257"/>
      <c r="K170" s="280"/>
      <c r="L170" s="264"/>
    </row>
    <row r="171" spans="1:12" ht="24.75" customHeight="1">
      <c r="A171" s="10"/>
      <c r="B171" s="48" t="s">
        <v>308</v>
      </c>
      <c r="C171" s="49" t="s">
        <v>572</v>
      </c>
      <c r="D171" s="12" t="s">
        <v>207</v>
      </c>
      <c r="E171" s="13">
        <v>5000</v>
      </c>
      <c r="F171" s="13">
        <v>5000</v>
      </c>
      <c r="G171" s="16">
        <v>19.99</v>
      </c>
      <c r="H171" s="16">
        <v>19.99</v>
      </c>
      <c r="I171" s="257">
        <v>999500</v>
      </c>
      <c r="J171" s="257">
        <v>999500</v>
      </c>
      <c r="K171" s="263">
        <v>1199400</v>
      </c>
      <c r="L171" s="264">
        <v>599700</v>
      </c>
    </row>
    <row r="172" spans="1:12" ht="24.75" customHeight="1">
      <c r="A172" s="10"/>
      <c r="B172" s="48"/>
      <c r="C172" s="49"/>
      <c r="D172" s="12"/>
      <c r="E172" s="13"/>
      <c r="F172" s="13"/>
      <c r="G172" s="16"/>
      <c r="H172" s="16"/>
      <c r="I172" s="16"/>
      <c r="J172" s="16"/>
      <c r="K172" s="205"/>
      <c r="L172" s="14"/>
    </row>
    <row r="173" spans="1:12" ht="24.75" customHeight="1">
      <c r="A173" s="10"/>
      <c r="B173" s="48"/>
      <c r="C173" s="49"/>
      <c r="D173" s="12"/>
      <c r="E173" s="13"/>
      <c r="F173" s="13"/>
      <c r="G173" s="16"/>
      <c r="H173" s="16"/>
      <c r="I173" s="16"/>
      <c r="J173" s="16"/>
      <c r="K173" s="205"/>
      <c r="L173" s="14"/>
    </row>
    <row r="174" spans="1:12" ht="24.75" customHeight="1">
      <c r="A174" s="12"/>
      <c r="C174" s="133" t="s">
        <v>621</v>
      </c>
      <c r="D174" s="14"/>
      <c r="E174" s="21"/>
      <c r="F174" s="21"/>
      <c r="G174" s="16"/>
      <c r="H174" s="16"/>
      <c r="I174" s="16"/>
      <c r="J174" s="16"/>
      <c r="K174" s="17"/>
      <c r="L174" s="12"/>
    </row>
    <row r="175" spans="1:12" ht="24.75" customHeight="1">
      <c r="A175" s="12"/>
      <c r="C175" s="133"/>
      <c r="D175" s="14"/>
      <c r="E175" s="21"/>
      <c r="F175" s="21"/>
      <c r="G175" s="16"/>
      <c r="H175" s="16"/>
      <c r="I175" s="16"/>
      <c r="J175" s="16"/>
      <c r="K175" s="17"/>
      <c r="L175" s="12"/>
    </row>
    <row r="176" spans="1:12" ht="24.75" customHeight="1">
      <c r="A176" s="12"/>
      <c r="C176" s="133"/>
      <c r="D176" s="14"/>
      <c r="E176" s="21"/>
      <c r="F176" s="21"/>
      <c r="G176" s="16"/>
      <c r="H176" s="16"/>
      <c r="I176" s="16"/>
      <c r="J176" s="16"/>
      <c r="K176" s="17"/>
      <c r="L176" s="12"/>
    </row>
    <row r="177" spans="1:12" ht="24.75" customHeight="1">
      <c r="A177" s="211" t="s">
        <v>791</v>
      </c>
      <c r="B177" s="211"/>
      <c r="C177" s="211"/>
      <c r="D177" s="211"/>
      <c r="E177" s="211"/>
      <c r="F177" s="211"/>
      <c r="G177" s="211"/>
      <c r="H177" s="211"/>
      <c r="I177" s="211"/>
      <c r="J177" s="211"/>
      <c r="K177" s="211"/>
      <c r="L177" s="211"/>
    </row>
    <row r="178" spans="1:12" ht="24.75" customHeight="1">
      <c r="A178" s="132"/>
      <c r="B178" s="132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</row>
    <row r="179" spans="1:12" ht="24.75" customHeight="1">
      <c r="A179" s="4" t="s">
        <v>916</v>
      </c>
      <c r="B179" s="5"/>
      <c r="C179" s="24"/>
      <c r="D179" s="24"/>
      <c r="E179" s="5"/>
      <c r="F179" s="5"/>
      <c r="G179" s="6"/>
      <c r="H179" s="6"/>
      <c r="I179" s="6"/>
      <c r="J179" s="6"/>
      <c r="K179" s="5"/>
      <c r="L179" s="5"/>
    </row>
    <row r="180" spans="1:12" s="3" customFormat="1" ht="24.75" customHeight="1">
      <c r="A180" s="7" t="s">
        <v>407</v>
      </c>
      <c r="B180" s="7" t="s">
        <v>483</v>
      </c>
      <c r="C180" s="7" t="s">
        <v>427</v>
      </c>
      <c r="D180" s="7" t="s">
        <v>404</v>
      </c>
      <c r="E180" s="667" t="s">
        <v>408</v>
      </c>
      <c r="F180" s="667"/>
      <c r="G180" s="662" t="s">
        <v>484</v>
      </c>
      <c r="H180" s="662"/>
      <c r="I180" s="662" t="s">
        <v>409</v>
      </c>
      <c r="J180" s="662"/>
      <c r="K180" s="663" t="s">
        <v>410</v>
      </c>
      <c r="L180" s="663"/>
    </row>
    <row r="181" spans="1:12" s="3" customFormat="1" ht="24.75" customHeight="1">
      <c r="A181" s="7" t="s">
        <v>485</v>
      </c>
      <c r="C181" s="7" t="s">
        <v>486</v>
      </c>
      <c r="D181" s="7" t="s">
        <v>405</v>
      </c>
      <c r="E181" s="664" t="s">
        <v>411</v>
      </c>
      <c r="F181" s="664"/>
      <c r="G181" s="665" t="s">
        <v>487</v>
      </c>
      <c r="H181" s="665"/>
      <c r="I181" s="666" t="s">
        <v>412</v>
      </c>
      <c r="J181" s="666"/>
      <c r="K181" s="666" t="s">
        <v>412</v>
      </c>
      <c r="L181" s="666"/>
    </row>
    <row r="182" spans="1:12" s="3" customFormat="1" ht="24.75" customHeight="1">
      <c r="A182" s="7"/>
      <c r="C182" s="7"/>
      <c r="D182" s="7"/>
      <c r="E182" s="577" t="s">
        <v>98</v>
      </c>
      <c r="F182" s="401" t="s">
        <v>792</v>
      </c>
      <c r="G182" s="577" t="s">
        <v>98</v>
      </c>
      <c r="H182" s="401" t="s">
        <v>792</v>
      </c>
      <c r="I182" s="577" t="s">
        <v>98</v>
      </c>
      <c r="J182" s="401" t="s">
        <v>792</v>
      </c>
      <c r="K182" s="577" t="s">
        <v>98</v>
      </c>
      <c r="L182" s="401" t="s">
        <v>792</v>
      </c>
    </row>
    <row r="183" spans="1:12" s="3" customFormat="1" ht="24.75" customHeight="1">
      <c r="A183" s="4"/>
      <c r="B183" s="4"/>
      <c r="C183" s="8"/>
      <c r="D183" s="8"/>
      <c r="E183" s="253" t="s">
        <v>793</v>
      </c>
      <c r="F183" s="253" t="s">
        <v>202</v>
      </c>
      <c r="G183" s="253" t="s">
        <v>793</v>
      </c>
      <c r="H183" s="253" t="s">
        <v>202</v>
      </c>
      <c r="I183" s="253" t="s">
        <v>793</v>
      </c>
      <c r="J183" s="253" t="s">
        <v>202</v>
      </c>
      <c r="K183" s="253" t="s">
        <v>793</v>
      </c>
      <c r="L183" s="253" t="s">
        <v>202</v>
      </c>
    </row>
    <row r="184" spans="1:12" ht="24.75" customHeight="1">
      <c r="A184" s="10">
        <v>88</v>
      </c>
      <c r="B184" s="60" t="s">
        <v>333</v>
      </c>
      <c r="C184" s="49" t="s">
        <v>334</v>
      </c>
      <c r="D184" s="12"/>
      <c r="E184" s="13"/>
      <c r="F184" s="13"/>
      <c r="G184" s="16"/>
      <c r="H184" s="16"/>
      <c r="I184" s="257"/>
      <c r="J184" s="257"/>
      <c r="K184" s="280"/>
      <c r="L184" s="264"/>
    </row>
    <row r="185" spans="1:12" ht="24.75" customHeight="1">
      <c r="A185" s="10"/>
      <c r="B185" s="48" t="s">
        <v>335</v>
      </c>
      <c r="C185" s="49" t="s">
        <v>336</v>
      </c>
      <c r="D185" s="12" t="s">
        <v>325</v>
      </c>
      <c r="E185" s="13">
        <v>350000</v>
      </c>
      <c r="F185" s="13">
        <v>350000</v>
      </c>
      <c r="G185" s="16">
        <v>2</v>
      </c>
      <c r="H185" s="16">
        <v>2</v>
      </c>
      <c r="I185" s="257">
        <v>7000000</v>
      </c>
      <c r="J185" s="257">
        <v>7000000</v>
      </c>
      <c r="K185" s="263" t="s">
        <v>396</v>
      </c>
      <c r="L185" s="263" t="s">
        <v>396</v>
      </c>
    </row>
    <row r="186" spans="1:12" ht="24.75" customHeight="1">
      <c r="A186" s="10">
        <v>89</v>
      </c>
      <c r="B186" s="60" t="s">
        <v>348</v>
      </c>
      <c r="C186" s="61"/>
      <c r="D186" s="12"/>
      <c r="E186" s="13"/>
      <c r="F186" s="13"/>
      <c r="G186" s="16"/>
      <c r="H186" s="16"/>
      <c r="I186" s="257"/>
      <c r="J186" s="257"/>
      <c r="K186" s="280"/>
      <c r="L186" s="264"/>
    </row>
    <row r="187" spans="1:12" ht="24.75" customHeight="1">
      <c r="A187" s="10"/>
      <c r="B187" s="48" t="s">
        <v>349</v>
      </c>
      <c r="C187" s="61" t="s">
        <v>572</v>
      </c>
      <c r="D187" s="12" t="s">
        <v>323</v>
      </c>
      <c r="E187" s="13">
        <v>300000</v>
      </c>
      <c r="F187" s="13">
        <v>300000</v>
      </c>
      <c r="G187" s="16">
        <v>6</v>
      </c>
      <c r="H187" s="16">
        <v>6</v>
      </c>
      <c r="I187" s="257">
        <v>18000000</v>
      </c>
      <c r="J187" s="257">
        <v>18000000</v>
      </c>
      <c r="K187" s="257">
        <v>720000</v>
      </c>
      <c r="L187" s="264">
        <v>601200</v>
      </c>
    </row>
    <row r="188" spans="1:12" ht="24.75" customHeight="1">
      <c r="A188" s="10">
        <v>90</v>
      </c>
      <c r="B188" s="60" t="s">
        <v>354</v>
      </c>
      <c r="C188" s="49" t="s">
        <v>336</v>
      </c>
      <c r="D188" s="12" t="s">
        <v>205</v>
      </c>
      <c r="E188" s="13">
        <v>50000</v>
      </c>
      <c r="F188" s="13">
        <v>50000</v>
      </c>
      <c r="G188" s="16">
        <v>2</v>
      </c>
      <c r="H188" s="16">
        <v>2</v>
      </c>
      <c r="I188" s="257">
        <v>1000000</v>
      </c>
      <c r="J188" s="257">
        <v>1000000</v>
      </c>
      <c r="K188" s="263" t="s">
        <v>396</v>
      </c>
      <c r="L188" s="263" t="s">
        <v>396</v>
      </c>
    </row>
    <row r="189" spans="1:12" ht="24.75" customHeight="1">
      <c r="A189" s="10">
        <v>91</v>
      </c>
      <c r="B189" s="60" t="s">
        <v>359</v>
      </c>
      <c r="C189" s="61" t="s">
        <v>360</v>
      </c>
      <c r="D189" s="12" t="s">
        <v>323</v>
      </c>
      <c r="E189" s="13">
        <v>33000</v>
      </c>
      <c r="F189" s="13">
        <v>33000</v>
      </c>
      <c r="G189" s="16">
        <v>9.09</v>
      </c>
      <c r="H189" s="16">
        <v>9.09</v>
      </c>
      <c r="I189" s="257">
        <v>3000000</v>
      </c>
      <c r="J189" s="257">
        <v>3000000</v>
      </c>
      <c r="K189" s="263" t="s">
        <v>396</v>
      </c>
      <c r="L189" s="263" t="s">
        <v>396</v>
      </c>
    </row>
    <row r="190" spans="1:12" ht="24.75" customHeight="1">
      <c r="A190" s="10">
        <v>92</v>
      </c>
      <c r="B190" s="60" t="s">
        <v>364</v>
      </c>
      <c r="C190" s="61" t="s">
        <v>365</v>
      </c>
      <c r="D190" s="12"/>
      <c r="E190" s="13"/>
      <c r="F190" s="13"/>
      <c r="G190" s="16"/>
      <c r="H190" s="16"/>
      <c r="I190" s="257"/>
      <c r="J190" s="257"/>
      <c r="K190" s="280"/>
      <c r="L190" s="264"/>
    </row>
    <row r="191" spans="1:12" ht="24.75" customHeight="1">
      <c r="A191" s="10"/>
      <c r="B191" s="48" t="s">
        <v>536</v>
      </c>
      <c r="C191" s="61" t="s">
        <v>366</v>
      </c>
      <c r="D191" s="12" t="s">
        <v>323</v>
      </c>
      <c r="E191" s="13">
        <v>56000</v>
      </c>
      <c r="F191" s="13">
        <v>56000</v>
      </c>
      <c r="G191" s="16">
        <v>7.14</v>
      </c>
      <c r="H191" s="16">
        <v>7.14</v>
      </c>
      <c r="I191" s="257">
        <v>4000000</v>
      </c>
      <c r="J191" s="257">
        <v>4000000</v>
      </c>
      <c r="K191" s="263" t="s">
        <v>396</v>
      </c>
      <c r="L191" s="263" t="s">
        <v>396</v>
      </c>
    </row>
    <row r="192" spans="1:12" ht="24.75" customHeight="1">
      <c r="A192" s="10">
        <v>93</v>
      </c>
      <c r="B192" s="60" t="s">
        <v>367</v>
      </c>
      <c r="C192" s="64"/>
      <c r="D192" s="12"/>
      <c r="E192" s="13"/>
      <c r="F192" s="13"/>
      <c r="G192" s="16"/>
      <c r="H192" s="16"/>
      <c r="I192" s="257"/>
      <c r="J192" s="257"/>
      <c r="K192" s="280"/>
      <c r="L192" s="264"/>
    </row>
    <row r="193" spans="1:12" ht="24.75" customHeight="1">
      <c r="A193" s="10"/>
      <c r="B193" s="48" t="s">
        <v>369</v>
      </c>
      <c r="C193" s="64" t="s">
        <v>368</v>
      </c>
      <c r="D193" s="12" t="s">
        <v>327</v>
      </c>
      <c r="E193" s="13">
        <v>187500</v>
      </c>
      <c r="F193" s="13">
        <v>187500</v>
      </c>
      <c r="G193" s="16">
        <v>15</v>
      </c>
      <c r="H193" s="16">
        <v>15</v>
      </c>
      <c r="I193" s="257">
        <v>34220230.95</v>
      </c>
      <c r="J193" s="257">
        <v>34220230.95</v>
      </c>
      <c r="K193" s="263" t="s">
        <v>396</v>
      </c>
      <c r="L193" s="263" t="s">
        <v>396</v>
      </c>
    </row>
    <row r="194" spans="1:12" ht="24.75" customHeight="1">
      <c r="A194" s="10">
        <v>94</v>
      </c>
      <c r="B194" s="60" t="s">
        <v>640</v>
      </c>
      <c r="C194" s="64" t="s">
        <v>208</v>
      </c>
      <c r="D194" s="12"/>
      <c r="E194" s="13"/>
      <c r="F194" s="13"/>
      <c r="G194" s="16"/>
      <c r="H194" s="16"/>
      <c r="I194" s="257"/>
      <c r="J194" s="257"/>
      <c r="K194" s="280"/>
      <c r="L194" s="264"/>
    </row>
    <row r="195" spans="1:12" ht="24.75" customHeight="1">
      <c r="A195" s="10"/>
      <c r="B195" s="48" t="s">
        <v>197</v>
      </c>
      <c r="C195" s="64" t="s">
        <v>336</v>
      </c>
      <c r="D195" s="12" t="s">
        <v>323</v>
      </c>
      <c r="E195" s="13">
        <v>10000</v>
      </c>
      <c r="F195" s="13">
        <v>10000</v>
      </c>
      <c r="G195" s="16">
        <v>15</v>
      </c>
      <c r="H195" s="16">
        <v>15</v>
      </c>
      <c r="I195" s="257">
        <v>6927000</v>
      </c>
      <c r="J195" s="257">
        <v>6927000</v>
      </c>
      <c r="K195" s="263">
        <v>1350000</v>
      </c>
      <c r="L195" s="264">
        <v>1350000</v>
      </c>
    </row>
    <row r="196" spans="1:12" ht="24.75" customHeight="1">
      <c r="A196" s="10">
        <v>95</v>
      </c>
      <c r="B196" s="62" t="s">
        <v>669</v>
      </c>
      <c r="C196" s="64" t="s">
        <v>209</v>
      </c>
      <c r="D196" s="12" t="s">
        <v>420</v>
      </c>
      <c r="E196" s="13">
        <v>100000</v>
      </c>
      <c r="F196" s="13">
        <v>100000</v>
      </c>
      <c r="G196" s="16">
        <v>3.5</v>
      </c>
      <c r="H196" s="16">
        <v>3.5</v>
      </c>
      <c r="I196" s="257">
        <v>3500000</v>
      </c>
      <c r="J196" s="257">
        <v>3500000</v>
      </c>
      <c r="K196" s="263" t="s">
        <v>396</v>
      </c>
      <c r="L196" s="263">
        <v>105000</v>
      </c>
    </row>
    <row r="197" spans="1:12" ht="24.75" customHeight="1">
      <c r="A197" s="10">
        <v>96</v>
      </c>
      <c r="B197" s="62" t="s">
        <v>690</v>
      </c>
      <c r="E197" s="13"/>
      <c r="F197" s="13"/>
      <c r="G197" s="16"/>
      <c r="H197" s="16"/>
      <c r="I197" s="257"/>
      <c r="J197" s="257"/>
      <c r="K197" s="263"/>
      <c r="L197" s="263"/>
    </row>
    <row r="198" spans="1:12" ht="24.75" customHeight="1">
      <c r="A198" s="10"/>
      <c r="B198" s="62" t="s">
        <v>691</v>
      </c>
      <c r="C198" s="64" t="s">
        <v>492</v>
      </c>
      <c r="D198" s="12" t="s">
        <v>205</v>
      </c>
      <c r="E198" s="13">
        <v>50000</v>
      </c>
      <c r="F198" s="400">
        <v>50000</v>
      </c>
      <c r="G198" s="16">
        <v>7</v>
      </c>
      <c r="H198" s="16">
        <v>7</v>
      </c>
      <c r="I198" s="257">
        <v>2100000</v>
      </c>
      <c r="J198" s="257">
        <v>2100000</v>
      </c>
      <c r="K198" s="263" t="s">
        <v>396</v>
      </c>
      <c r="L198" s="263" t="s">
        <v>396</v>
      </c>
    </row>
    <row r="199" spans="1:12" s="41" customFormat="1" ht="24" customHeight="1">
      <c r="A199" s="47">
        <v>97</v>
      </c>
      <c r="B199" s="60" t="s">
        <v>606</v>
      </c>
      <c r="C199" s="61" t="s">
        <v>607</v>
      </c>
      <c r="D199" s="12" t="s">
        <v>205</v>
      </c>
      <c r="E199" s="50">
        <v>100000</v>
      </c>
      <c r="F199" s="50">
        <v>100000</v>
      </c>
      <c r="G199" s="51">
        <v>15</v>
      </c>
      <c r="H199" s="51">
        <v>15</v>
      </c>
      <c r="I199" s="52">
        <v>15000000</v>
      </c>
      <c r="J199" s="52">
        <v>15000000</v>
      </c>
      <c r="K199" s="263" t="s">
        <v>396</v>
      </c>
      <c r="L199" s="263" t="s">
        <v>396</v>
      </c>
    </row>
    <row r="200" spans="1:12" s="41" customFormat="1" ht="24" customHeight="1">
      <c r="A200" s="47">
        <v>98</v>
      </c>
      <c r="B200" s="60" t="s">
        <v>101</v>
      </c>
      <c r="C200" s="61" t="s">
        <v>1027</v>
      </c>
      <c r="D200" s="12" t="s">
        <v>416</v>
      </c>
      <c r="E200" s="50">
        <v>30000</v>
      </c>
      <c r="F200" s="263">
        <v>0</v>
      </c>
      <c r="G200" s="51">
        <v>17</v>
      </c>
      <c r="H200" s="51">
        <v>0</v>
      </c>
      <c r="I200" s="52">
        <v>5100000</v>
      </c>
      <c r="J200" s="52">
        <v>0</v>
      </c>
      <c r="K200" s="263" t="s">
        <v>396</v>
      </c>
      <c r="L200" s="263" t="s">
        <v>396</v>
      </c>
    </row>
    <row r="201" spans="1:12" s="41" customFormat="1" ht="25.5" customHeight="1">
      <c r="A201" s="47">
        <v>99</v>
      </c>
      <c r="B201" s="60" t="s">
        <v>259</v>
      </c>
      <c r="C201" s="61" t="s">
        <v>260</v>
      </c>
      <c r="D201" s="12" t="s">
        <v>416</v>
      </c>
      <c r="E201" s="50">
        <v>10000</v>
      </c>
      <c r="F201" s="50">
        <v>10000</v>
      </c>
      <c r="G201" s="51">
        <v>10</v>
      </c>
      <c r="H201" s="51">
        <v>10</v>
      </c>
      <c r="I201" s="52">
        <v>1000000</v>
      </c>
      <c r="J201" s="52">
        <v>1000000</v>
      </c>
      <c r="K201" s="49" t="s">
        <v>481</v>
      </c>
      <c r="L201" s="49" t="s">
        <v>481</v>
      </c>
    </row>
    <row r="202" spans="1:12" s="41" customFormat="1" ht="24" customHeight="1">
      <c r="A202" s="47">
        <v>100</v>
      </c>
      <c r="B202" s="60" t="s">
        <v>613</v>
      </c>
      <c r="C202" s="61" t="s">
        <v>1068</v>
      </c>
      <c r="D202" s="12" t="s">
        <v>416</v>
      </c>
      <c r="E202" s="50">
        <v>10000</v>
      </c>
      <c r="F202" s="50">
        <v>10000</v>
      </c>
      <c r="G202" s="51">
        <v>11</v>
      </c>
      <c r="H202" s="51">
        <v>11</v>
      </c>
      <c r="I202" s="52">
        <v>1100000</v>
      </c>
      <c r="J202" s="52">
        <v>1100000</v>
      </c>
      <c r="K202" s="49" t="s">
        <v>481</v>
      </c>
      <c r="L202" s="49" t="s">
        <v>481</v>
      </c>
    </row>
    <row r="203" spans="1:12" s="41" customFormat="1" ht="24" customHeight="1">
      <c r="A203" s="47">
        <v>101</v>
      </c>
      <c r="B203" s="60" t="s">
        <v>649</v>
      </c>
      <c r="C203" s="64" t="s">
        <v>370</v>
      </c>
      <c r="D203" s="12" t="s">
        <v>416</v>
      </c>
      <c r="E203" s="403" t="s">
        <v>609</v>
      </c>
      <c r="F203" s="403" t="s">
        <v>609</v>
      </c>
      <c r="G203" s="51">
        <v>18.33</v>
      </c>
      <c r="H203" s="51">
        <v>18.33</v>
      </c>
      <c r="I203" s="52">
        <f>1997600</f>
        <v>1997600</v>
      </c>
      <c r="J203" s="52">
        <v>1997600</v>
      </c>
      <c r="K203" s="49" t="s">
        <v>481</v>
      </c>
      <c r="L203" s="49" t="s">
        <v>481</v>
      </c>
    </row>
    <row r="204" spans="1:12" s="41" customFormat="1" ht="18">
      <c r="A204" s="47">
        <v>102</v>
      </c>
      <c r="B204" s="60" t="s">
        <v>650</v>
      </c>
      <c r="C204" s="64" t="s">
        <v>1062</v>
      </c>
      <c r="D204" s="49"/>
      <c r="E204" s="50"/>
      <c r="F204" s="50"/>
      <c r="G204" s="51"/>
      <c r="H204" s="51"/>
      <c r="I204" s="52"/>
      <c r="J204" s="52"/>
      <c r="K204" s="52"/>
      <c r="L204" s="49"/>
    </row>
    <row r="205" spans="1:12" s="41" customFormat="1" ht="18">
      <c r="A205" s="47"/>
      <c r="B205" s="60"/>
      <c r="C205" s="64" t="s">
        <v>1061</v>
      </c>
      <c r="D205" s="49" t="s">
        <v>1063</v>
      </c>
      <c r="E205" s="50">
        <v>39900</v>
      </c>
      <c r="F205" s="50">
        <v>39900</v>
      </c>
      <c r="G205" s="51">
        <v>12.53</v>
      </c>
      <c r="H205" s="51">
        <v>12.53</v>
      </c>
      <c r="I205" s="52">
        <v>5000000</v>
      </c>
      <c r="J205" s="52">
        <v>5000000</v>
      </c>
      <c r="K205" s="52">
        <v>62450</v>
      </c>
      <c r="L205" s="49" t="s">
        <v>481</v>
      </c>
    </row>
    <row r="206" spans="1:12" s="41" customFormat="1" ht="25.5" customHeight="1">
      <c r="A206" s="47">
        <v>103</v>
      </c>
      <c r="B206" s="60" t="s">
        <v>287</v>
      </c>
      <c r="C206" s="61" t="s">
        <v>288</v>
      </c>
      <c r="D206" s="49" t="s">
        <v>205</v>
      </c>
      <c r="E206" s="50">
        <v>20000</v>
      </c>
      <c r="F206" s="50">
        <v>20000</v>
      </c>
      <c r="G206" s="51">
        <v>10</v>
      </c>
      <c r="H206" s="51">
        <v>10</v>
      </c>
      <c r="I206" s="52">
        <v>2000000</v>
      </c>
      <c r="J206" s="52">
        <v>2000000</v>
      </c>
      <c r="K206" s="49" t="s">
        <v>481</v>
      </c>
      <c r="L206" s="49" t="s">
        <v>481</v>
      </c>
    </row>
    <row r="207" spans="1:12" ht="24.75" customHeight="1">
      <c r="A207" s="12"/>
      <c r="B207" s="36" t="s">
        <v>575</v>
      </c>
      <c r="D207" s="12"/>
      <c r="E207" s="12"/>
      <c r="F207" s="12"/>
      <c r="I207" s="579">
        <f>SUM(I32:I206)</f>
        <v>1220652416.81</v>
      </c>
      <c r="J207" s="579">
        <f>SUM(J32:J206)</f>
        <v>1259404916.81</v>
      </c>
      <c r="K207" s="579">
        <f>SUM(K32:K206)</f>
        <v>94709870.5</v>
      </c>
      <c r="L207" s="579">
        <f>SUM(L32:L206)</f>
        <v>115460912.2</v>
      </c>
    </row>
    <row r="208" spans="1:12" ht="24.75" customHeight="1">
      <c r="A208" s="12"/>
      <c r="B208" s="19" t="s">
        <v>610</v>
      </c>
      <c r="D208" s="12"/>
      <c r="E208" s="12"/>
      <c r="F208" s="12"/>
      <c r="I208" s="19">
        <f>-10252202.5+5752202.5</f>
        <v>-4500000</v>
      </c>
      <c r="J208" s="19">
        <v>-4500000</v>
      </c>
      <c r="K208" s="135" t="s">
        <v>481</v>
      </c>
      <c r="L208" s="135" t="s">
        <v>481</v>
      </c>
    </row>
    <row r="209" spans="2:12" ht="24.75" customHeight="1">
      <c r="B209" s="19" t="s">
        <v>576</v>
      </c>
      <c r="D209" s="12"/>
      <c r="E209" s="12"/>
      <c r="F209" s="12"/>
      <c r="I209" s="5">
        <f>-215114341.75-24532709.59+66816.34+2091710+-2962500+-943438.76+801080.19+-118436978.74-3626157.27+-14638916.79+7962500+3110734+45605544.08-14222350.41+-19186759.78+-4100000+10000000</f>
        <v>-348125768.48</v>
      </c>
      <c r="J209" s="5">
        <f>-366222202.37+-14222350.41+-7600000+10000000+-4100000</f>
        <v>-382144552.78000003</v>
      </c>
      <c r="K209" s="135" t="s">
        <v>481</v>
      </c>
      <c r="L209" s="135" t="s">
        <v>481</v>
      </c>
    </row>
    <row r="210" spans="2:12" ht="24.75" customHeight="1" thickBot="1">
      <c r="B210" s="2" t="s">
        <v>626</v>
      </c>
      <c r="D210" s="12"/>
      <c r="E210" s="12"/>
      <c r="F210" s="12"/>
      <c r="I210" s="37">
        <f>SUM(I207:I209)</f>
        <v>868026648.3299999</v>
      </c>
      <c r="J210" s="37">
        <f>SUM(J207:J209)</f>
        <v>872760364.03</v>
      </c>
      <c r="K210" s="37">
        <f>SUM(K207:K209)</f>
        <v>94709870.5</v>
      </c>
      <c r="L210" s="37">
        <f>SUM(L207:L209)</f>
        <v>115460912.2</v>
      </c>
    </row>
    <row r="211" spans="2:12" ht="24.75" customHeight="1" thickBot="1" thickTop="1">
      <c r="B211" s="38" t="s">
        <v>577</v>
      </c>
      <c r="E211" s="7"/>
      <c r="F211" s="7"/>
      <c r="I211" s="39">
        <f>+I30+I210</f>
        <v>3051899890.95</v>
      </c>
      <c r="J211" s="39">
        <f>+J30+J210</f>
        <v>2800468066.0699997</v>
      </c>
      <c r="K211" s="39">
        <f>+K30+K207</f>
        <v>174386819.55</v>
      </c>
      <c r="L211" s="39">
        <f>+L30+L207</f>
        <v>191173777.95</v>
      </c>
    </row>
    <row r="212" ht="24.75" customHeight="1" thickTop="1">
      <c r="C212" s="2" t="s">
        <v>477</v>
      </c>
    </row>
    <row r="213" spans="3:7" ht="24.75" customHeight="1">
      <c r="C213" s="2" t="s">
        <v>937</v>
      </c>
      <c r="G213" s="2" t="s">
        <v>478</v>
      </c>
    </row>
    <row r="214" spans="3:7" ht="24.75" customHeight="1">
      <c r="C214" s="2" t="s">
        <v>385</v>
      </c>
      <c r="G214" s="2" t="s">
        <v>480</v>
      </c>
    </row>
    <row r="215" spans="3:7" ht="24.75" customHeight="1">
      <c r="C215" s="2" t="s">
        <v>479</v>
      </c>
      <c r="G215" s="2" t="s">
        <v>320</v>
      </c>
    </row>
    <row r="216" ht="24.75" customHeight="1"/>
    <row r="217" ht="24.75" customHeight="1"/>
    <row r="218" ht="24.75" customHeight="1"/>
    <row r="219" ht="24.75" customHeight="1">
      <c r="G219" s="210"/>
    </row>
    <row r="220" spans="1:12" s="133" customFormat="1" ht="24.75" customHeight="1">
      <c r="A220" s="12"/>
      <c r="B220" s="2"/>
      <c r="C220" s="133" t="s">
        <v>621</v>
      </c>
      <c r="E220" s="134"/>
      <c r="F220" s="134"/>
      <c r="H220" s="23"/>
      <c r="I220" s="23"/>
      <c r="J220" s="23"/>
      <c r="L220" s="2"/>
    </row>
    <row r="221" ht="25.5" customHeight="1">
      <c r="A221" s="12"/>
    </row>
    <row r="222" ht="25.5" customHeight="1">
      <c r="A222" s="12"/>
    </row>
    <row r="223" ht="25.5" customHeight="1">
      <c r="A223" s="12"/>
    </row>
    <row r="224" ht="25.5" customHeight="1">
      <c r="A224" s="12"/>
    </row>
    <row r="225" ht="25.5" customHeight="1">
      <c r="A225" s="12"/>
    </row>
    <row r="226" ht="25.5" customHeight="1">
      <c r="A226" s="12"/>
    </row>
    <row r="227" ht="25.5" customHeight="1">
      <c r="A227" s="12"/>
    </row>
    <row r="228" ht="25.5" customHeight="1">
      <c r="A228" s="12"/>
    </row>
    <row r="229" ht="25.5" customHeight="1">
      <c r="A229" s="12"/>
    </row>
    <row r="230" ht="25.5" customHeight="1">
      <c r="A230" s="12"/>
    </row>
    <row r="231" ht="25.5" customHeight="1">
      <c r="A231" s="12"/>
    </row>
    <row r="232" ht="25.5" customHeight="1">
      <c r="A232" s="12"/>
    </row>
    <row r="233" ht="25.5" customHeight="1">
      <c r="A233" s="12"/>
    </row>
    <row r="234" ht="25.5" customHeight="1">
      <c r="A234" s="12"/>
    </row>
    <row r="235" ht="25.5" customHeight="1">
      <c r="A235" s="12"/>
    </row>
    <row r="236" ht="25.5" customHeight="1">
      <c r="A236" s="12"/>
    </row>
    <row r="237" ht="25.5" customHeight="1">
      <c r="A237" s="12"/>
    </row>
    <row r="238" ht="25.5" customHeight="1">
      <c r="A238" s="12"/>
    </row>
    <row r="239" ht="25.5" customHeight="1">
      <c r="A239" s="12"/>
    </row>
    <row r="240" ht="25.5" customHeight="1">
      <c r="A240" s="12"/>
    </row>
    <row r="241" ht="25.5" customHeight="1">
      <c r="A241" s="12"/>
    </row>
    <row r="242" ht="25.5" customHeight="1">
      <c r="A242" s="12"/>
    </row>
    <row r="243" ht="25.5" customHeight="1">
      <c r="A243" s="12"/>
    </row>
    <row r="244" ht="25.5" customHeight="1">
      <c r="A244" s="12"/>
    </row>
    <row r="245" ht="25.5" customHeight="1">
      <c r="A245" s="12"/>
    </row>
    <row r="246" ht="25.5" customHeight="1">
      <c r="A246" s="12"/>
    </row>
    <row r="247" ht="25.5" customHeight="1">
      <c r="A247" s="12"/>
    </row>
    <row r="248" ht="25.5" customHeight="1">
      <c r="A248" s="12"/>
    </row>
    <row r="249" ht="25.5" customHeight="1">
      <c r="A249" s="12"/>
    </row>
    <row r="250" ht="25.5" customHeight="1">
      <c r="A250" s="12"/>
    </row>
    <row r="251" ht="25.5" customHeight="1">
      <c r="A251" s="12"/>
    </row>
    <row r="252" ht="25.5" customHeight="1">
      <c r="A252" s="12"/>
    </row>
    <row r="253" ht="25.5" customHeight="1">
      <c r="A253" s="12"/>
    </row>
    <row r="254" ht="25.5" customHeight="1">
      <c r="A254" s="12"/>
    </row>
    <row r="255" ht="25.5" customHeight="1">
      <c r="A255" s="12"/>
    </row>
    <row r="256" ht="25.5" customHeight="1">
      <c r="A256" s="12"/>
    </row>
    <row r="257" ht="25.5" customHeight="1">
      <c r="A257" s="12"/>
    </row>
    <row r="258" ht="25.5" customHeight="1">
      <c r="A258" s="12"/>
    </row>
    <row r="259" ht="25.5" customHeight="1">
      <c r="A259" s="12"/>
    </row>
    <row r="260" ht="25.5" customHeight="1">
      <c r="A260" s="12"/>
    </row>
    <row r="261" ht="25.5" customHeight="1">
      <c r="A261" s="12"/>
    </row>
    <row r="262" ht="25.5" customHeight="1">
      <c r="A262" s="12"/>
    </row>
    <row r="263" ht="25.5" customHeight="1">
      <c r="A263" s="12"/>
    </row>
    <row r="264" ht="25.5" customHeight="1">
      <c r="A264" s="12"/>
    </row>
    <row r="265" ht="25.5" customHeight="1">
      <c r="A265" s="12"/>
    </row>
    <row r="266" ht="25.5" customHeight="1">
      <c r="A266" s="12"/>
    </row>
    <row r="267" ht="25.5" customHeight="1">
      <c r="A267" s="12"/>
    </row>
    <row r="268" ht="25.5" customHeight="1">
      <c r="A268" s="12"/>
    </row>
    <row r="269" ht="25.5" customHeight="1">
      <c r="A269" s="12"/>
    </row>
    <row r="270" ht="25.5" customHeight="1">
      <c r="A270" s="12"/>
    </row>
    <row r="271" ht="25.5" customHeight="1">
      <c r="A271" s="12"/>
    </row>
    <row r="272" ht="25.5" customHeight="1">
      <c r="A272" s="12"/>
    </row>
    <row r="273" ht="25.5" customHeight="1">
      <c r="A273" s="12"/>
    </row>
    <row r="274" ht="25.5" customHeight="1">
      <c r="A274" s="12"/>
    </row>
    <row r="275" ht="25.5" customHeight="1">
      <c r="A275" s="12"/>
    </row>
    <row r="276" ht="25.5" customHeight="1">
      <c r="A276" s="12"/>
    </row>
    <row r="277" ht="25.5" customHeight="1">
      <c r="A277" s="12"/>
    </row>
    <row r="278" ht="25.5" customHeight="1">
      <c r="A278" s="12"/>
    </row>
    <row r="279" ht="25.5" customHeight="1">
      <c r="A279" s="12"/>
    </row>
    <row r="280" ht="25.5" customHeight="1">
      <c r="A280" s="12"/>
    </row>
    <row r="281" ht="25.5" customHeight="1">
      <c r="A281" s="12"/>
    </row>
    <row r="282" ht="25.5" customHeight="1">
      <c r="A282" s="12"/>
    </row>
    <row r="283" ht="25.5" customHeight="1">
      <c r="A283" s="12"/>
    </row>
    <row r="284" ht="25.5" customHeight="1">
      <c r="A284" s="12"/>
    </row>
    <row r="285" ht="25.5" customHeight="1">
      <c r="A285" s="12"/>
    </row>
    <row r="286" ht="25.5" customHeight="1">
      <c r="A286" s="12"/>
    </row>
    <row r="287" ht="25.5" customHeight="1">
      <c r="A287" s="12"/>
    </row>
    <row r="288" ht="25.5" customHeight="1">
      <c r="A288" s="12"/>
    </row>
    <row r="289" ht="25.5" customHeight="1">
      <c r="A289" s="12"/>
    </row>
    <row r="290" ht="25.5" customHeight="1">
      <c r="A290" s="12"/>
    </row>
    <row r="291" ht="25.5" customHeight="1">
      <c r="A291" s="12"/>
    </row>
    <row r="292" ht="25.5" customHeight="1">
      <c r="A292" s="12"/>
    </row>
    <row r="293" ht="25.5" customHeight="1">
      <c r="A293" s="12"/>
    </row>
    <row r="294" ht="25.5" customHeight="1">
      <c r="A294" s="12"/>
    </row>
    <row r="295" ht="25.5" customHeight="1">
      <c r="A295" s="12"/>
    </row>
    <row r="296" ht="25.5" customHeight="1">
      <c r="A296" s="12"/>
    </row>
    <row r="297" ht="25.5" customHeight="1">
      <c r="A297" s="12"/>
    </row>
    <row r="298" ht="25.5" customHeight="1">
      <c r="A298" s="12"/>
    </row>
    <row r="299" ht="25.5" customHeight="1">
      <c r="A299" s="12"/>
    </row>
    <row r="300" ht="25.5" customHeight="1">
      <c r="A300" s="12"/>
    </row>
    <row r="301" ht="25.5" customHeight="1">
      <c r="A301" s="12"/>
    </row>
    <row r="302" ht="25.5" customHeight="1">
      <c r="A302" s="12"/>
    </row>
    <row r="303" ht="25.5" customHeight="1">
      <c r="A303" s="12"/>
    </row>
    <row r="304" ht="25.5" customHeight="1">
      <c r="A304" s="12"/>
    </row>
    <row r="305" ht="25.5" customHeight="1">
      <c r="A305" s="12"/>
    </row>
    <row r="306" ht="25.5" customHeight="1">
      <c r="A306" s="12"/>
    </row>
    <row r="307" ht="25.5" customHeight="1">
      <c r="A307" s="12"/>
    </row>
    <row r="308" ht="25.5" customHeight="1">
      <c r="A308" s="12"/>
    </row>
    <row r="309" ht="25.5" customHeight="1">
      <c r="A309" s="12"/>
    </row>
    <row r="310" ht="25.5" customHeight="1">
      <c r="A310" s="12"/>
    </row>
    <row r="311" ht="25.5" customHeight="1">
      <c r="A311" s="12"/>
    </row>
    <row r="312" ht="25.5" customHeight="1">
      <c r="A312" s="12"/>
    </row>
    <row r="313" ht="25.5" customHeight="1">
      <c r="A313" s="12"/>
    </row>
    <row r="314" ht="25.5" customHeight="1">
      <c r="A314" s="12"/>
    </row>
    <row r="315" ht="25.5" customHeight="1">
      <c r="A315" s="12"/>
    </row>
    <row r="316" ht="25.5" customHeight="1">
      <c r="A316" s="12"/>
    </row>
    <row r="317" ht="25.5" customHeight="1">
      <c r="A317" s="12"/>
    </row>
    <row r="318" ht="25.5" customHeight="1">
      <c r="A318" s="12"/>
    </row>
    <row r="319" ht="25.5" customHeight="1">
      <c r="A319" s="12"/>
    </row>
    <row r="320" ht="25.5" customHeight="1">
      <c r="A320" s="12"/>
    </row>
    <row r="321" ht="25.5" customHeight="1">
      <c r="A321" s="12"/>
    </row>
    <row r="322" ht="25.5" customHeight="1">
      <c r="A322" s="12"/>
    </row>
    <row r="323" ht="25.5" customHeight="1">
      <c r="A323" s="12"/>
    </row>
    <row r="324" ht="25.5" customHeight="1">
      <c r="A324" s="12"/>
    </row>
    <row r="325" ht="25.5" customHeight="1">
      <c r="A325" s="12"/>
    </row>
    <row r="326" ht="25.5" customHeight="1">
      <c r="A326" s="12"/>
    </row>
    <row r="327" ht="25.5" customHeight="1">
      <c r="A327" s="12"/>
    </row>
    <row r="328" ht="25.5" customHeight="1">
      <c r="A328" s="12"/>
    </row>
    <row r="329" ht="25.5" customHeight="1">
      <c r="A329" s="12"/>
    </row>
    <row r="330" ht="25.5" customHeight="1">
      <c r="A330" s="12"/>
    </row>
    <row r="331" ht="25.5" customHeight="1">
      <c r="A331" s="12"/>
    </row>
    <row r="332" ht="25.5" customHeight="1">
      <c r="A332" s="12"/>
    </row>
    <row r="333" ht="25.5" customHeight="1">
      <c r="A333" s="12"/>
    </row>
    <row r="334" ht="25.5" customHeight="1">
      <c r="A334" s="12"/>
    </row>
    <row r="335" ht="25.5" customHeight="1">
      <c r="A335" s="12"/>
    </row>
    <row r="336" ht="25.5" customHeight="1">
      <c r="A336" s="12"/>
    </row>
    <row r="337" ht="25.5" customHeight="1">
      <c r="A337" s="12"/>
    </row>
    <row r="338" ht="25.5" customHeight="1">
      <c r="A338" s="12"/>
    </row>
    <row r="339" ht="25.5" customHeight="1">
      <c r="A339" s="12"/>
    </row>
    <row r="340" ht="25.5" customHeight="1">
      <c r="A340" s="12"/>
    </row>
    <row r="341" ht="25.5" customHeight="1">
      <c r="A341" s="12"/>
    </row>
    <row r="342" ht="25.5" customHeight="1">
      <c r="A342" s="12"/>
    </row>
    <row r="343" ht="25.5" customHeight="1">
      <c r="A343" s="12"/>
    </row>
    <row r="344" ht="25.5" customHeight="1">
      <c r="A344" s="12"/>
    </row>
    <row r="345" ht="25.5" customHeight="1">
      <c r="A345" s="12"/>
    </row>
    <row r="346" ht="25.5" customHeight="1">
      <c r="A346" s="12"/>
    </row>
    <row r="347" ht="25.5" customHeight="1">
      <c r="A347" s="12"/>
    </row>
    <row r="348" ht="25.5" customHeight="1">
      <c r="A348" s="12"/>
    </row>
    <row r="349" ht="25.5" customHeight="1">
      <c r="A349" s="12"/>
    </row>
    <row r="350" ht="25.5" customHeight="1">
      <c r="A350" s="12"/>
    </row>
    <row r="351" ht="25.5" customHeight="1">
      <c r="A351" s="12"/>
    </row>
    <row r="352" ht="25.5" customHeight="1">
      <c r="A352" s="12"/>
    </row>
    <row r="353" ht="25.5" customHeight="1">
      <c r="A353" s="12"/>
    </row>
    <row r="354" ht="25.5" customHeight="1">
      <c r="A354" s="12"/>
    </row>
    <row r="355" ht="25.5" customHeight="1">
      <c r="A355" s="12"/>
    </row>
    <row r="356" ht="25.5" customHeight="1">
      <c r="A356" s="12"/>
    </row>
    <row r="357" ht="25.5" customHeight="1">
      <c r="A357" s="12"/>
    </row>
    <row r="358" ht="25.5" customHeight="1">
      <c r="A358" s="12"/>
    </row>
    <row r="359" ht="25.5" customHeight="1">
      <c r="A359" s="12"/>
    </row>
    <row r="360" ht="25.5" customHeight="1">
      <c r="A360" s="12"/>
    </row>
    <row r="361" ht="25.5" customHeight="1">
      <c r="A361" s="12"/>
    </row>
    <row r="362" ht="25.5" customHeight="1">
      <c r="A362" s="12"/>
    </row>
    <row r="363" ht="25.5" customHeight="1">
      <c r="A363" s="12"/>
    </row>
    <row r="364" ht="25.5" customHeight="1">
      <c r="A364" s="12"/>
    </row>
    <row r="365" ht="25.5" customHeight="1">
      <c r="A365" s="12"/>
    </row>
    <row r="366" ht="25.5" customHeight="1">
      <c r="A366" s="12"/>
    </row>
    <row r="367" ht="25.5" customHeight="1">
      <c r="A367" s="12"/>
    </row>
    <row r="368" ht="25.5" customHeight="1">
      <c r="A368" s="12"/>
    </row>
    <row r="369" ht="25.5" customHeight="1">
      <c r="A369" s="12"/>
    </row>
    <row r="370" ht="25.5" customHeight="1">
      <c r="A370" s="12"/>
    </row>
    <row r="371" ht="25.5" customHeight="1">
      <c r="A371" s="12"/>
    </row>
    <row r="372" ht="25.5" customHeight="1">
      <c r="A372" s="12"/>
    </row>
    <row r="373" ht="25.5" customHeight="1">
      <c r="A373" s="12"/>
    </row>
    <row r="374" ht="25.5" customHeight="1">
      <c r="A374" s="12"/>
    </row>
    <row r="375" ht="25.5" customHeight="1">
      <c r="A375" s="12"/>
    </row>
    <row r="376" ht="25.5" customHeight="1">
      <c r="A376" s="12"/>
    </row>
    <row r="377" ht="25.5" customHeight="1">
      <c r="A377" s="12"/>
    </row>
    <row r="378" ht="25.5" customHeight="1">
      <c r="A378" s="12"/>
    </row>
    <row r="379" ht="25.5" customHeight="1">
      <c r="A379" s="12"/>
    </row>
    <row r="380" ht="25.5" customHeight="1">
      <c r="A380" s="12"/>
    </row>
    <row r="381" ht="25.5" customHeight="1">
      <c r="A381" s="12"/>
    </row>
    <row r="382" ht="25.5" customHeight="1">
      <c r="A382" s="12"/>
    </row>
    <row r="383" ht="25.5" customHeight="1">
      <c r="A383" s="12"/>
    </row>
    <row r="384" ht="25.5" customHeight="1">
      <c r="A384" s="12"/>
    </row>
    <row r="385" ht="25.5" customHeight="1">
      <c r="A385" s="12"/>
    </row>
    <row r="386" ht="25.5" customHeight="1">
      <c r="A386" s="12"/>
    </row>
    <row r="387" ht="25.5" customHeight="1">
      <c r="A387" s="12"/>
    </row>
    <row r="388" ht="25.5" customHeight="1">
      <c r="A388" s="12"/>
    </row>
    <row r="389" ht="25.5" customHeight="1">
      <c r="A389" s="12"/>
    </row>
    <row r="390" ht="25.5" customHeight="1">
      <c r="A390" s="12"/>
    </row>
    <row r="391" ht="25.5" customHeight="1">
      <c r="A391" s="12"/>
    </row>
    <row r="392" ht="25.5" customHeight="1">
      <c r="A392" s="12"/>
    </row>
    <row r="393" ht="25.5" customHeight="1">
      <c r="A393" s="12"/>
    </row>
    <row r="394" ht="25.5" customHeight="1">
      <c r="A394" s="12"/>
    </row>
    <row r="395" ht="25.5" customHeight="1">
      <c r="A395" s="12"/>
    </row>
    <row r="396" ht="25.5" customHeight="1">
      <c r="A396" s="12"/>
    </row>
    <row r="397" ht="25.5" customHeight="1">
      <c r="A397" s="12"/>
    </row>
  </sheetData>
  <sheetProtection/>
  <mergeCells count="40">
    <mergeCell ref="E180:F180"/>
    <mergeCell ref="G180:H180"/>
    <mergeCell ref="I180:J180"/>
    <mergeCell ref="K180:L180"/>
    <mergeCell ref="E181:F181"/>
    <mergeCell ref="G181:H181"/>
    <mergeCell ref="I181:J181"/>
    <mergeCell ref="K181:L181"/>
    <mergeCell ref="E134:F134"/>
    <mergeCell ref="G134:H134"/>
    <mergeCell ref="I134:J134"/>
    <mergeCell ref="K134:L134"/>
    <mergeCell ref="E135:F135"/>
    <mergeCell ref="G135:H135"/>
    <mergeCell ref="I135:J135"/>
    <mergeCell ref="K135:L135"/>
    <mergeCell ref="E91:F91"/>
    <mergeCell ref="G91:H91"/>
    <mergeCell ref="I91:J91"/>
    <mergeCell ref="K91:L91"/>
    <mergeCell ref="E92:F92"/>
    <mergeCell ref="G92:H92"/>
    <mergeCell ref="I92:J92"/>
    <mergeCell ref="K92:L92"/>
    <mergeCell ref="E47:F47"/>
    <mergeCell ref="G47:H47"/>
    <mergeCell ref="I47:J47"/>
    <mergeCell ref="K47:L47"/>
    <mergeCell ref="E48:F48"/>
    <mergeCell ref="G48:H48"/>
    <mergeCell ref="I48:J48"/>
    <mergeCell ref="K48:L48"/>
    <mergeCell ref="E5:F5"/>
    <mergeCell ref="G5:H5"/>
    <mergeCell ref="I5:J5"/>
    <mergeCell ref="K5:L5"/>
    <mergeCell ref="E6:F6"/>
    <mergeCell ref="G6:H6"/>
    <mergeCell ref="I6:J6"/>
    <mergeCell ref="K6:L6"/>
  </mergeCells>
  <printOptions/>
  <pageMargins left="0.4330708661417323" right="0.1968503937007874" top="0.5118110236220472" bottom="0.1968503937007874" header="0.11811023622047245" footer="0.11811023622047245"/>
  <pageSetup horizontalDpi="600" verticalDpi="600" orientation="portrait" paperSize="9" scale="73" r:id="rId1"/>
  <rowBreaks count="1" manualBreakCount="1">
    <brk id="130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L308"/>
  <sheetViews>
    <sheetView zoomScaleSheetLayoutView="100" zoomScalePageLayoutView="0" workbookViewId="0" topLeftCell="A64">
      <selection activeCell="A67" sqref="A67:L70"/>
    </sheetView>
  </sheetViews>
  <sheetFormatPr defaultColWidth="10.421875" defaultRowHeight="24" customHeight="1"/>
  <cols>
    <col min="1" max="1" width="4.57421875" style="41" customWidth="1"/>
    <col min="2" max="2" width="27.140625" style="41" customWidth="1"/>
    <col min="3" max="3" width="13.00390625" style="41" hidden="1" customWidth="1"/>
    <col min="4" max="4" width="15.00390625" style="41" hidden="1" customWidth="1"/>
    <col min="5" max="6" width="12.00390625" style="41" customWidth="1"/>
    <col min="7" max="8" width="9.00390625" style="41" customWidth="1"/>
    <col min="9" max="10" width="11.7109375" style="41" customWidth="1"/>
    <col min="11" max="12" width="10.421875" style="41" customWidth="1"/>
    <col min="13" max="16384" width="10.421875" style="41" customWidth="1"/>
  </cols>
  <sheetData>
    <row r="1" spans="1:12" s="2" customFormat="1" ht="25.5" customHeight="1">
      <c r="A1" s="211" t="s">
        <v>849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s="2" customFormat="1" ht="25.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ht="25.5" customHeight="1">
      <c r="A3" s="42" t="s">
        <v>917</v>
      </c>
    </row>
    <row r="4" ht="25.5" customHeight="1">
      <c r="A4" s="42" t="s">
        <v>918</v>
      </c>
    </row>
    <row r="5" spans="1:12" ht="25.5" customHeight="1">
      <c r="A5" s="43"/>
      <c r="B5" s="44" t="s">
        <v>384</v>
      </c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s="46" customFormat="1" ht="25.5" customHeight="1">
      <c r="A6" s="45" t="s">
        <v>407</v>
      </c>
      <c r="B6" s="45" t="s">
        <v>483</v>
      </c>
      <c r="C6" s="45" t="s">
        <v>427</v>
      </c>
      <c r="D6" s="45" t="s">
        <v>404</v>
      </c>
      <c r="E6" s="668" t="s">
        <v>408</v>
      </c>
      <c r="F6" s="668"/>
      <c r="G6" s="668" t="s">
        <v>484</v>
      </c>
      <c r="H6" s="668"/>
      <c r="I6" s="668" t="s">
        <v>409</v>
      </c>
      <c r="J6" s="668"/>
      <c r="K6" s="668" t="s">
        <v>410</v>
      </c>
      <c r="L6" s="668"/>
    </row>
    <row r="7" spans="1:12" s="46" customFormat="1" ht="25.5" customHeight="1">
      <c r="A7" s="45" t="s">
        <v>485</v>
      </c>
      <c r="C7" s="45" t="s">
        <v>486</v>
      </c>
      <c r="D7" s="45" t="s">
        <v>405</v>
      </c>
      <c r="E7" s="669" t="s">
        <v>411</v>
      </c>
      <c r="F7" s="669"/>
      <c r="G7" s="669" t="s">
        <v>487</v>
      </c>
      <c r="H7" s="669"/>
      <c r="I7" s="670" t="s">
        <v>412</v>
      </c>
      <c r="J7" s="670"/>
      <c r="K7" s="670" t="s">
        <v>412</v>
      </c>
      <c r="L7" s="670"/>
    </row>
    <row r="8" spans="1:12" s="46" customFormat="1" ht="25.5" customHeight="1">
      <c r="A8" s="45"/>
      <c r="C8" s="45"/>
      <c r="D8" s="45"/>
      <c r="E8" s="577" t="s">
        <v>98</v>
      </c>
      <c r="F8" s="401" t="s">
        <v>792</v>
      </c>
      <c r="G8" s="577" t="s">
        <v>98</v>
      </c>
      <c r="H8" s="401" t="s">
        <v>792</v>
      </c>
      <c r="I8" s="577" t="s">
        <v>98</v>
      </c>
      <c r="J8" s="401" t="s">
        <v>792</v>
      </c>
      <c r="K8" s="577" t="s">
        <v>98</v>
      </c>
      <c r="L8" s="401" t="s">
        <v>792</v>
      </c>
    </row>
    <row r="9" spans="1:12" s="2" customFormat="1" ht="25.5" customHeight="1">
      <c r="A9" s="4"/>
      <c r="B9" s="4"/>
      <c r="C9" s="8"/>
      <c r="D9" s="8"/>
      <c r="E9" s="253" t="s">
        <v>793</v>
      </c>
      <c r="F9" s="253" t="s">
        <v>202</v>
      </c>
      <c r="G9" s="253" t="s">
        <v>793</v>
      </c>
      <c r="H9" s="253" t="s">
        <v>202</v>
      </c>
      <c r="I9" s="253" t="s">
        <v>793</v>
      </c>
      <c r="J9" s="253" t="s">
        <v>202</v>
      </c>
      <c r="K9" s="253" t="s">
        <v>793</v>
      </c>
      <c r="L9" s="253" t="s">
        <v>202</v>
      </c>
    </row>
    <row r="10" spans="1:12" ht="25.5" customHeight="1">
      <c r="A10" s="47">
        <v>1</v>
      </c>
      <c r="B10" s="48" t="s">
        <v>239</v>
      </c>
      <c r="C10" s="49" t="s">
        <v>591</v>
      </c>
      <c r="D10" s="54"/>
      <c r="E10" s="50">
        <v>60000</v>
      </c>
      <c r="F10" s="50">
        <v>60000</v>
      </c>
      <c r="G10" s="51">
        <v>0.5</v>
      </c>
      <c r="H10" s="51">
        <v>0.5</v>
      </c>
      <c r="I10" s="52">
        <v>265320</v>
      </c>
      <c r="J10" s="52">
        <v>265320</v>
      </c>
      <c r="K10" s="135">
        <v>45000</v>
      </c>
      <c r="L10" s="52">
        <v>90000</v>
      </c>
    </row>
    <row r="11" spans="1:12" ht="25.5" customHeight="1">
      <c r="A11" s="47">
        <v>2</v>
      </c>
      <c r="B11" s="48" t="s">
        <v>592</v>
      </c>
      <c r="C11" s="55" t="s">
        <v>593</v>
      </c>
      <c r="D11" s="54"/>
      <c r="E11" s="50">
        <v>3000000</v>
      </c>
      <c r="F11" s="50">
        <v>3000000</v>
      </c>
      <c r="G11" s="51">
        <v>0.3</v>
      </c>
      <c r="H11" s="51">
        <v>0.3</v>
      </c>
      <c r="I11" s="52">
        <v>16727150</v>
      </c>
      <c r="J11" s="52">
        <v>16727150</v>
      </c>
      <c r="K11" s="135">
        <v>1596682.5</v>
      </c>
      <c r="L11" s="52">
        <v>1368585</v>
      </c>
    </row>
    <row r="12" spans="1:12" ht="25.5" customHeight="1">
      <c r="A12" s="47">
        <v>3</v>
      </c>
      <c r="B12" s="48" t="s">
        <v>594</v>
      </c>
      <c r="C12" s="49" t="s">
        <v>595</v>
      </c>
      <c r="D12" s="54"/>
      <c r="E12" s="50">
        <v>75000</v>
      </c>
      <c r="F12" s="50">
        <v>75000</v>
      </c>
      <c r="G12" s="51">
        <v>0.03</v>
      </c>
      <c r="H12" s="51">
        <v>0.03</v>
      </c>
      <c r="I12" s="52">
        <v>32940</v>
      </c>
      <c r="J12" s="52">
        <v>32940</v>
      </c>
      <c r="K12" s="135">
        <v>12312</v>
      </c>
      <c r="L12" s="52">
        <v>32400</v>
      </c>
    </row>
    <row r="13" spans="1:12" ht="25.5" customHeight="1">
      <c r="A13" s="47">
        <v>4</v>
      </c>
      <c r="B13" s="41" t="s">
        <v>597</v>
      </c>
      <c r="C13" s="49" t="s">
        <v>598</v>
      </c>
      <c r="D13" s="54"/>
      <c r="E13" s="50">
        <v>1647740</v>
      </c>
      <c r="F13" s="50">
        <v>1647740</v>
      </c>
      <c r="G13" s="51">
        <v>0.4</v>
      </c>
      <c r="H13" s="51">
        <v>0.4</v>
      </c>
      <c r="I13" s="56">
        <v>8609338.54</v>
      </c>
      <c r="J13" s="56">
        <v>8609338.54</v>
      </c>
      <c r="K13" s="109" t="s">
        <v>481</v>
      </c>
      <c r="L13" s="109" t="s">
        <v>481</v>
      </c>
    </row>
    <row r="14" spans="1:12" ht="25.5" customHeight="1">
      <c r="A14" s="47"/>
      <c r="B14" s="57" t="s">
        <v>575</v>
      </c>
      <c r="C14" s="49"/>
      <c r="I14" s="52">
        <f>SUM(I10:I13)</f>
        <v>25634748.54</v>
      </c>
      <c r="J14" s="52">
        <f>SUM(J10:J13)</f>
        <v>25634748.54</v>
      </c>
      <c r="K14" s="52">
        <f>SUM(K10:K13)</f>
        <v>1653994.5</v>
      </c>
      <c r="L14" s="52">
        <f>SUM(L10:L13)</f>
        <v>1490985</v>
      </c>
    </row>
    <row r="15" spans="1:12" ht="25.5" customHeight="1">
      <c r="A15" s="47"/>
      <c r="B15" s="40" t="s">
        <v>210</v>
      </c>
      <c r="I15" s="201">
        <f>17549414.96+1659695.5-1195358.5-5368699</f>
        <v>12645052.96</v>
      </c>
      <c r="J15" s="201">
        <v>19209110.46</v>
      </c>
      <c r="K15" s="49" t="s">
        <v>481</v>
      </c>
      <c r="L15" s="49" t="s">
        <v>481</v>
      </c>
    </row>
    <row r="16" spans="1:12" ht="25.5" customHeight="1" thickBot="1">
      <c r="A16" s="47"/>
      <c r="B16" s="40" t="s">
        <v>599</v>
      </c>
      <c r="I16" s="58">
        <f>SUM(I14:I15)</f>
        <v>38279801.5</v>
      </c>
      <c r="J16" s="58">
        <f>SUM(J14:J15)</f>
        <v>44843859</v>
      </c>
      <c r="K16" s="525">
        <f>SUM(K14:K15)</f>
        <v>1653994.5</v>
      </c>
      <c r="L16" s="58">
        <f>SUM(L14:L15)</f>
        <v>1490985</v>
      </c>
    </row>
    <row r="17" ht="25.5" customHeight="1" thickTop="1">
      <c r="A17" s="42" t="s">
        <v>919</v>
      </c>
    </row>
    <row r="18" spans="1:2" ht="25.5" customHeight="1">
      <c r="A18" s="42"/>
      <c r="B18" s="40" t="s">
        <v>384</v>
      </c>
    </row>
    <row r="19" spans="1:3" ht="25.5" customHeight="1">
      <c r="A19" s="47">
        <v>5</v>
      </c>
      <c r="B19" s="60" t="s">
        <v>264</v>
      </c>
      <c r="C19" s="61" t="s">
        <v>265</v>
      </c>
    </row>
    <row r="20" spans="1:12" ht="25.5" customHeight="1">
      <c r="A20" s="47"/>
      <c r="B20" s="48" t="s">
        <v>266</v>
      </c>
      <c r="C20" s="61" t="s">
        <v>267</v>
      </c>
      <c r="E20" s="50">
        <v>80000</v>
      </c>
      <c r="F20" s="50">
        <v>80000</v>
      </c>
      <c r="G20" s="51">
        <v>9.75</v>
      </c>
      <c r="H20" s="51">
        <v>9.75</v>
      </c>
      <c r="I20" s="52">
        <v>7800000</v>
      </c>
      <c r="J20" s="52">
        <v>7800000</v>
      </c>
      <c r="K20" s="49" t="s">
        <v>481</v>
      </c>
      <c r="L20" s="49" t="s">
        <v>481</v>
      </c>
    </row>
    <row r="21" spans="1:12" ht="25.5" customHeight="1">
      <c r="A21" s="47">
        <v>6</v>
      </c>
      <c r="B21" s="60" t="s">
        <v>277</v>
      </c>
      <c r="C21" s="61" t="s">
        <v>278</v>
      </c>
      <c r="E21" s="50">
        <v>40000</v>
      </c>
      <c r="F21" s="50">
        <v>40000</v>
      </c>
      <c r="G21" s="51">
        <v>5.63</v>
      </c>
      <c r="H21" s="51">
        <v>5.63</v>
      </c>
      <c r="I21" s="52">
        <v>3000000</v>
      </c>
      <c r="J21" s="52">
        <v>3000000</v>
      </c>
      <c r="K21" s="49" t="s">
        <v>481</v>
      </c>
      <c r="L21" s="49" t="s">
        <v>481</v>
      </c>
    </row>
    <row r="22" spans="1:12" ht="25.5" customHeight="1">
      <c r="A22" s="47">
        <v>7</v>
      </c>
      <c r="B22" s="60" t="s">
        <v>280</v>
      </c>
      <c r="C22" s="61" t="s">
        <v>281</v>
      </c>
      <c r="E22" s="50">
        <v>10000</v>
      </c>
      <c r="F22" s="50">
        <v>10000</v>
      </c>
      <c r="G22" s="51">
        <v>3.5</v>
      </c>
      <c r="H22" s="51">
        <v>3.5</v>
      </c>
      <c r="I22" s="52">
        <v>1435000</v>
      </c>
      <c r="J22" s="52">
        <v>1435000</v>
      </c>
      <c r="K22" s="52">
        <v>56000</v>
      </c>
      <c r="L22" s="52">
        <v>56000</v>
      </c>
    </row>
    <row r="23" spans="1:12" ht="25.5" customHeight="1">
      <c r="A23" s="47">
        <v>8</v>
      </c>
      <c r="B23" s="60" t="s">
        <v>648</v>
      </c>
      <c r="C23" s="61"/>
      <c r="E23" s="50"/>
      <c r="F23" s="50"/>
      <c r="G23" s="51"/>
      <c r="H23" s="51"/>
      <c r="I23" s="52"/>
      <c r="J23" s="52"/>
      <c r="K23" s="49"/>
      <c r="L23" s="49"/>
    </row>
    <row r="24" spans="2:12" ht="25.5" customHeight="1">
      <c r="B24" s="48" t="s">
        <v>527</v>
      </c>
      <c r="C24" s="61" t="s">
        <v>286</v>
      </c>
      <c r="E24" s="50">
        <v>130000</v>
      </c>
      <c r="F24" s="50">
        <v>130000</v>
      </c>
      <c r="G24" s="51">
        <v>3.85</v>
      </c>
      <c r="H24" s="51">
        <v>3.85</v>
      </c>
      <c r="I24" s="52">
        <v>5000000</v>
      </c>
      <c r="J24" s="52">
        <v>5000000</v>
      </c>
      <c r="K24" s="49" t="s">
        <v>481</v>
      </c>
      <c r="L24" s="49" t="s">
        <v>481</v>
      </c>
    </row>
    <row r="25" spans="1:12" ht="25.5" customHeight="1">
      <c r="A25" s="47">
        <v>9</v>
      </c>
      <c r="B25" s="60" t="s">
        <v>249</v>
      </c>
      <c r="C25" s="61"/>
      <c r="E25" s="50">
        <f>37000+23000</f>
        <v>60000</v>
      </c>
      <c r="F25" s="50">
        <v>37000</v>
      </c>
      <c r="G25" s="204">
        <v>0.004</v>
      </c>
      <c r="H25" s="204">
        <v>0.004</v>
      </c>
      <c r="I25" s="52">
        <f>4062500+12187500+1010</f>
        <v>16251010</v>
      </c>
      <c r="J25" s="52">
        <v>16250000</v>
      </c>
      <c r="K25" s="49" t="s">
        <v>481</v>
      </c>
      <c r="L25" s="49" t="s">
        <v>481</v>
      </c>
    </row>
    <row r="26" spans="1:12" ht="25.5" customHeight="1">
      <c r="A26" s="47">
        <v>10</v>
      </c>
      <c r="B26" s="60" t="s">
        <v>289</v>
      </c>
      <c r="C26" s="62" t="s">
        <v>290</v>
      </c>
      <c r="E26" s="50">
        <v>780000</v>
      </c>
      <c r="F26" s="50">
        <v>780000</v>
      </c>
      <c r="G26" s="51">
        <v>0.58</v>
      </c>
      <c r="H26" s="51">
        <v>0.58</v>
      </c>
      <c r="I26" s="52">
        <v>4500000</v>
      </c>
      <c r="J26" s="52">
        <v>4500000</v>
      </c>
      <c r="K26" s="52">
        <v>540000</v>
      </c>
      <c r="L26" s="52">
        <v>450000</v>
      </c>
    </row>
    <row r="27" spans="1:6" ht="25.5" customHeight="1">
      <c r="A27" s="47">
        <v>11</v>
      </c>
      <c r="B27" s="60" t="s">
        <v>291</v>
      </c>
      <c r="C27" s="49" t="s">
        <v>568</v>
      </c>
      <c r="D27" s="59"/>
      <c r="E27" s="50"/>
      <c r="F27" s="50"/>
    </row>
    <row r="28" spans="1:12" ht="25.5" customHeight="1">
      <c r="A28" s="47"/>
      <c r="B28" s="48" t="s">
        <v>527</v>
      </c>
      <c r="C28" s="49"/>
      <c r="D28" s="59"/>
      <c r="E28" s="50">
        <v>200000</v>
      </c>
      <c r="F28" s="50">
        <v>180000</v>
      </c>
      <c r="G28" s="51">
        <v>0.98</v>
      </c>
      <c r="H28" s="51">
        <v>1.08</v>
      </c>
      <c r="I28" s="52">
        <v>1950000</v>
      </c>
      <c r="J28" s="52">
        <v>1950000</v>
      </c>
      <c r="K28" s="49" t="s">
        <v>481</v>
      </c>
      <c r="L28" s="49" t="s">
        <v>481</v>
      </c>
    </row>
    <row r="29" spans="1:10" ht="25.5" customHeight="1">
      <c r="A29" s="47">
        <v>12</v>
      </c>
      <c r="B29" s="60" t="s">
        <v>310</v>
      </c>
      <c r="C29" s="49" t="s">
        <v>311</v>
      </c>
      <c r="D29" s="59"/>
      <c r="E29" s="50"/>
      <c r="F29" s="50"/>
      <c r="G29" s="51"/>
      <c r="H29" s="51"/>
      <c r="I29" s="52"/>
      <c r="J29" s="52"/>
    </row>
    <row r="30" spans="2:12" ht="25.5" customHeight="1">
      <c r="B30" s="48" t="s">
        <v>312</v>
      </c>
      <c r="C30" s="49" t="s">
        <v>313</v>
      </c>
      <c r="D30" s="59"/>
      <c r="E30" s="50">
        <v>35000</v>
      </c>
      <c r="F30" s="50">
        <v>35000</v>
      </c>
      <c r="G30" s="51">
        <v>9.79</v>
      </c>
      <c r="H30" s="51">
        <v>9.79</v>
      </c>
      <c r="I30" s="52">
        <v>3427500</v>
      </c>
      <c r="J30" s="52">
        <v>3427500</v>
      </c>
      <c r="K30" s="49" t="s">
        <v>481</v>
      </c>
      <c r="L30" s="49" t="s">
        <v>481</v>
      </c>
    </row>
    <row r="31" spans="1:12" ht="25.5" customHeight="1">
      <c r="A31" s="47">
        <v>13</v>
      </c>
      <c r="B31" s="60" t="s">
        <v>211</v>
      </c>
      <c r="C31" s="49" t="s">
        <v>329</v>
      </c>
      <c r="D31" s="59"/>
      <c r="E31" s="50">
        <v>45000</v>
      </c>
      <c r="F31" s="50">
        <v>45000</v>
      </c>
      <c r="G31" s="51">
        <v>3.78</v>
      </c>
      <c r="H31" s="51">
        <v>3.78</v>
      </c>
      <c r="I31" s="52">
        <v>1700000</v>
      </c>
      <c r="J31" s="52">
        <v>1700000</v>
      </c>
      <c r="K31" s="49" t="s">
        <v>481</v>
      </c>
      <c r="L31" s="49" t="s">
        <v>481</v>
      </c>
    </row>
    <row r="32" spans="1:12" ht="25.5" customHeight="1">
      <c r="A32" s="47">
        <v>14</v>
      </c>
      <c r="B32" s="60" t="s">
        <v>44</v>
      </c>
      <c r="C32" s="49" t="s">
        <v>329</v>
      </c>
      <c r="D32" s="59"/>
      <c r="E32" s="50">
        <v>35000</v>
      </c>
      <c r="F32" s="50">
        <v>35000</v>
      </c>
      <c r="G32" s="51">
        <v>3.83</v>
      </c>
      <c r="H32" s="51">
        <v>3.83</v>
      </c>
      <c r="I32" s="52">
        <v>1340000</v>
      </c>
      <c r="J32" s="52">
        <v>1340000</v>
      </c>
      <c r="K32" s="52">
        <v>294800</v>
      </c>
      <c r="L32" s="52">
        <v>294800</v>
      </c>
    </row>
    <row r="33" spans="2:12" ht="25.5" customHeight="1">
      <c r="B33" s="59"/>
      <c r="C33" s="49"/>
      <c r="E33" s="52"/>
      <c r="F33" s="53"/>
      <c r="G33" s="52"/>
      <c r="H33" s="51"/>
      <c r="I33" s="52"/>
      <c r="J33" s="52"/>
      <c r="K33" s="49"/>
      <c r="L33" s="49"/>
    </row>
    <row r="34" spans="2:12" ht="25.5" customHeight="1">
      <c r="B34" s="59"/>
      <c r="C34" s="49"/>
      <c r="E34" s="52"/>
      <c r="F34" s="53"/>
      <c r="G34" s="52"/>
      <c r="H34" s="51"/>
      <c r="I34" s="52"/>
      <c r="J34" s="52"/>
      <c r="K34" s="49"/>
      <c r="L34" s="49"/>
    </row>
    <row r="35" spans="2:12" ht="25.5" customHeight="1">
      <c r="B35" s="59"/>
      <c r="C35" s="49"/>
      <c r="E35" s="52"/>
      <c r="F35" s="53"/>
      <c r="G35" s="52"/>
      <c r="H35" s="51"/>
      <c r="I35" s="52"/>
      <c r="J35" s="52"/>
      <c r="K35" s="49"/>
      <c r="L35" s="49"/>
    </row>
    <row r="36" spans="2:12" ht="25.5" customHeight="1">
      <c r="B36" s="59"/>
      <c r="C36" s="49"/>
      <c r="E36" s="52"/>
      <c r="F36" s="53"/>
      <c r="G36" s="52"/>
      <c r="H36" s="51"/>
      <c r="I36" s="52"/>
      <c r="J36" s="52"/>
      <c r="K36" s="49"/>
      <c r="L36" s="49"/>
    </row>
    <row r="37" spans="1:12" s="133" customFormat="1" ht="25.5" customHeight="1">
      <c r="A37" s="522"/>
      <c r="B37" s="522"/>
      <c r="C37" s="522"/>
      <c r="D37" s="522"/>
      <c r="E37" s="622" t="s">
        <v>652</v>
      </c>
      <c r="F37" s="523"/>
      <c r="G37" s="522"/>
      <c r="H37" s="524"/>
      <c r="I37" s="524"/>
      <c r="J37" s="524"/>
      <c r="K37" s="522"/>
      <c r="L37" s="522"/>
    </row>
    <row r="38" spans="1:12" s="2" customFormat="1" ht="24" customHeight="1">
      <c r="A38" s="211" t="s">
        <v>742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</row>
    <row r="40" spans="1:12" ht="24" customHeight="1">
      <c r="A40" s="43" t="s">
        <v>920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  <row r="41" spans="1:12" s="46" customFormat="1" ht="24" customHeight="1">
      <c r="A41" s="45" t="s">
        <v>407</v>
      </c>
      <c r="B41" s="45" t="s">
        <v>483</v>
      </c>
      <c r="C41" s="45" t="s">
        <v>427</v>
      </c>
      <c r="D41" s="45" t="s">
        <v>404</v>
      </c>
      <c r="E41" s="668" t="s">
        <v>408</v>
      </c>
      <c r="F41" s="668"/>
      <c r="G41" s="668" t="s">
        <v>484</v>
      </c>
      <c r="H41" s="668"/>
      <c r="I41" s="668" t="s">
        <v>409</v>
      </c>
      <c r="J41" s="668"/>
      <c r="K41" s="668" t="s">
        <v>410</v>
      </c>
      <c r="L41" s="668"/>
    </row>
    <row r="42" spans="1:12" s="46" customFormat="1" ht="24" customHeight="1">
      <c r="A42" s="45" t="s">
        <v>485</v>
      </c>
      <c r="C42" s="45" t="s">
        <v>486</v>
      </c>
      <c r="D42" s="45" t="s">
        <v>405</v>
      </c>
      <c r="E42" s="669" t="s">
        <v>411</v>
      </c>
      <c r="F42" s="669"/>
      <c r="G42" s="669" t="s">
        <v>487</v>
      </c>
      <c r="H42" s="669"/>
      <c r="I42" s="670" t="s">
        <v>412</v>
      </c>
      <c r="J42" s="670"/>
      <c r="K42" s="670" t="s">
        <v>412</v>
      </c>
      <c r="L42" s="670"/>
    </row>
    <row r="43" spans="1:12" s="46" customFormat="1" ht="24" customHeight="1">
      <c r="A43" s="45"/>
      <c r="C43" s="45"/>
      <c r="D43" s="45"/>
      <c r="E43" s="577" t="s">
        <v>98</v>
      </c>
      <c r="F43" s="401" t="s">
        <v>792</v>
      </c>
      <c r="G43" s="577" t="s">
        <v>98</v>
      </c>
      <c r="H43" s="401" t="s">
        <v>792</v>
      </c>
      <c r="I43" s="577" t="s">
        <v>98</v>
      </c>
      <c r="J43" s="401" t="s">
        <v>792</v>
      </c>
      <c r="K43" s="577" t="s">
        <v>98</v>
      </c>
      <c r="L43" s="401" t="s">
        <v>792</v>
      </c>
    </row>
    <row r="44" spans="1:12" s="2" customFormat="1" ht="24" customHeight="1">
      <c r="A44" s="4"/>
      <c r="B44" s="4"/>
      <c r="C44" s="8"/>
      <c r="D44" s="8"/>
      <c r="E44" s="253" t="s">
        <v>793</v>
      </c>
      <c r="F44" s="253" t="s">
        <v>202</v>
      </c>
      <c r="G44" s="253" t="s">
        <v>793</v>
      </c>
      <c r="H44" s="253" t="s">
        <v>202</v>
      </c>
      <c r="I44" s="253" t="s">
        <v>793</v>
      </c>
      <c r="J44" s="253" t="s">
        <v>202</v>
      </c>
      <c r="K44" s="253" t="s">
        <v>793</v>
      </c>
      <c r="L44" s="253" t="s">
        <v>202</v>
      </c>
    </row>
    <row r="45" spans="1:12" ht="24" customHeight="1">
      <c r="A45" s="47">
        <v>15</v>
      </c>
      <c r="B45" s="60" t="s">
        <v>330</v>
      </c>
      <c r="C45" s="49" t="s">
        <v>331</v>
      </c>
      <c r="D45" s="59"/>
      <c r="E45" s="50">
        <v>120000</v>
      </c>
      <c r="F45" s="50">
        <v>120000</v>
      </c>
      <c r="G45" s="51">
        <v>3.07</v>
      </c>
      <c r="H45" s="51">
        <v>2.5</v>
      </c>
      <c r="I45" s="52">
        <f>3087450+340450</f>
        <v>3427900</v>
      </c>
      <c r="J45" s="52">
        <v>3087450</v>
      </c>
      <c r="K45" s="49" t="s">
        <v>481</v>
      </c>
      <c r="L45" s="49" t="s">
        <v>481</v>
      </c>
    </row>
    <row r="46" spans="1:12" ht="24" customHeight="1">
      <c r="A46" s="47">
        <v>16</v>
      </c>
      <c r="B46" s="60" t="s">
        <v>212</v>
      </c>
      <c r="C46" s="49" t="s">
        <v>332</v>
      </c>
      <c r="D46" s="59"/>
      <c r="E46" s="50">
        <v>200539</v>
      </c>
      <c r="F46" s="50">
        <v>200539</v>
      </c>
      <c r="G46" s="402">
        <v>0.002</v>
      </c>
      <c r="H46" s="402">
        <v>0.002</v>
      </c>
      <c r="I46" s="52">
        <v>4100000</v>
      </c>
      <c r="J46" s="52">
        <v>4100000</v>
      </c>
      <c r="K46" s="49" t="s">
        <v>481</v>
      </c>
      <c r="L46" s="49" t="s">
        <v>481</v>
      </c>
    </row>
    <row r="47" spans="1:12" ht="24" customHeight="1">
      <c r="A47" s="47">
        <v>17</v>
      </c>
      <c r="B47" s="60" t="s">
        <v>337</v>
      </c>
      <c r="C47" s="49" t="s">
        <v>338</v>
      </c>
      <c r="D47" s="59"/>
      <c r="E47" s="50">
        <v>450000</v>
      </c>
      <c r="F47" s="50">
        <v>450000</v>
      </c>
      <c r="G47" s="51">
        <v>0.44</v>
      </c>
      <c r="H47" s="51">
        <v>0.44</v>
      </c>
      <c r="I47" s="52">
        <v>3000000</v>
      </c>
      <c r="J47" s="52">
        <v>3000000</v>
      </c>
      <c r="K47" s="49" t="s">
        <v>481</v>
      </c>
      <c r="L47" s="49" t="s">
        <v>481</v>
      </c>
    </row>
    <row r="48" spans="1:12" ht="24" customHeight="1">
      <c r="A48" s="47">
        <v>18</v>
      </c>
      <c r="B48" s="60" t="s">
        <v>339</v>
      </c>
      <c r="E48" s="50">
        <v>35000</v>
      </c>
      <c r="F48" s="50">
        <v>35000</v>
      </c>
      <c r="G48" s="51">
        <v>4</v>
      </c>
      <c r="H48" s="51">
        <v>4</v>
      </c>
      <c r="I48" s="52">
        <v>8400000</v>
      </c>
      <c r="J48" s="52">
        <v>8400000</v>
      </c>
      <c r="K48" s="52">
        <f>350000+2142000</f>
        <v>2492000</v>
      </c>
      <c r="L48" s="52">
        <v>2058000</v>
      </c>
    </row>
    <row r="49" spans="1:12" ht="24" customHeight="1">
      <c r="A49" s="47">
        <v>19</v>
      </c>
      <c r="B49" s="60" t="s">
        <v>340</v>
      </c>
      <c r="C49" s="61" t="s">
        <v>567</v>
      </c>
      <c r="E49" s="50">
        <v>296250</v>
      </c>
      <c r="F49" s="50">
        <v>296250</v>
      </c>
      <c r="G49" s="51">
        <v>0.08</v>
      </c>
      <c r="H49" s="51">
        <v>0.08</v>
      </c>
      <c r="I49" s="52">
        <v>1500000</v>
      </c>
      <c r="J49" s="52">
        <v>1500000</v>
      </c>
      <c r="K49" s="49" t="s">
        <v>481</v>
      </c>
      <c r="L49" s="49" t="s">
        <v>481</v>
      </c>
    </row>
    <row r="50" spans="1:12" ht="24" customHeight="1">
      <c r="A50" s="47">
        <v>20</v>
      </c>
      <c r="B50" s="60" t="s">
        <v>639</v>
      </c>
      <c r="C50" s="61" t="s">
        <v>567</v>
      </c>
      <c r="E50" s="50">
        <v>320325</v>
      </c>
      <c r="F50" s="50">
        <v>320325</v>
      </c>
      <c r="G50" s="51">
        <v>0.02</v>
      </c>
      <c r="H50" s="51">
        <v>0.02</v>
      </c>
      <c r="I50" s="52">
        <v>520000</v>
      </c>
      <c r="J50" s="52">
        <v>520000</v>
      </c>
      <c r="K50" s="49" t="s">
        <v>481</v>
      </c>
      <c r="L50" s="49" t="s">
        <v>481</v>
      </c>
    </row>
    <row r="51" spans="1:12" ht="24" customHeight="1">
      <c r="A51" s="47">
        <v>21</v>
      </c>
      <c r="B51" s="60" t="s">
        <v>341</v>
      </c>
      <c r="C51" s="61" t="s">
        <v>588</v>
      </c>
      <c r="E51" s="50"/>
      <c r="F51" s="50"/>
      <c r="G51" s="51"/>
      <c r="H51" s="51"/>
      <c r="I51" s="52"/>
      <c r="J51" s="52"/>
      <c r="K51" s="52"/>
      <c r="L51" s="49"/>
    </row>
    <row r="52" spans="2:12" ht="24" customHeight="1">
      <c r="B52" s="48" t="s">
        <v>342</v>
      </c>
      <c r="C52" s="49" t="s">
        <v>343</v>
      </c>
      <c r="E52" s="50">
        <v>80000</v>
      </c>
      <c r="F52" s="50">
        <v>80000</v>
      </c>
      <c r="G52" s="51">
        <v>1.5</v>
      </c>
      <c r="H52" s="51">
        <v>1.5</v>
      </c>
      <c r="I52" s="52">
        <v>1200000</v>
      </c>
      <c r="J52" s="52">
        <v>1200000</v>
      </c>
      <c r="K52" s="52">
        <v>120000</v>
      </c>
      <c r="L52" s="52">
        <v>120000</v>
      </c>
    </row>
    <row r="53" spans="1:12" ht="24" customHeight="1">
      <c r="A53" s="47">
        <v>22</v>
      </c>
      <c r="B53" s="60" t="s">
        <v>344</v>
      </c>
      <c r="C53" s="49" t="s">
        <v>345</v>
      </c>
      <c r="E53" s="50">
        <v>450000</v>
      </c>
      <c r="F53" s="50">
        <v>450000</v>
      </c>
      <c r="G53" s="51">
        <v>0.67</v>
      </c>
      <c r="H53" s="51">
        <v>0.67</v>
      </c>
      <c r="I53" s="52">
        <v>3000000</v>
      </c>
      <c r="J53" s="52">
        <v>3000000</v>
      </c>
      <c r="K53" s="49" t="s">
        <v>481</v>
      </c>
      <c r="L53" s="52">
        <v>1200000</v>
      </c>
    </row>
    <row r="54" spans="1:12" ht="24" customHeight="1">
      <c r="A54" s="47">
        <v>23</v>
      </c>
      <c r="B54" s="60" t="s">
        <v>346</v>
      </c>
      <c r="C54" s="49" t="s">
        <v>345</v>
      </c>
      <c r="E54" s="403" t="s">
        <v>794</v>
      </c>
      <c r="F54" s="403" t="s">
        <v>794</v>
      </c>
      <c r="G54" s="51">
        <v>0.7</v>
      </c>
      <c r="H54" s="51">
        <v>0.7</v>
      </c>
      <c r="I54" s="52">
        <v>3010800</v>
      </c>
      <c r="J54" s="52">
        <v>3010800</v>
      </c>
      <c r="K54" s="52">
        <v>523036.32</v>
      </c>
      <c r="L54" s="49" t="s">
        <v>481</v>
      </c>
    </row>
    <row r="55" spans="1:6" ht="24" customHeight="1">
      <c r="A55" s="47">
        <v>24</v>
      </c>
      <c r="B55" s="60" t="s">
        <v>213</v>
      </c>
      <c r="C55" s="61" t="s">
        <v>309</v>
      </c>
      <c r="E55" s="50"/>
      <c r="F55" s="50"/>
    </row>
    <row r="56" spans="1:12" ht="24" customHeight="1">
      <c r="A56" s="47"/>
      <c r="B56" s="48" t="s">
        <v>347</v>
      </c>
      <c r="E56" s="50">
        <v>887350</v>
      </c>
      <c r="F56" s="50">
        <v>887350</v>
      </c>
      <c r="G56" s="51">
        <v>0.7</v>
      </c>
      <c r="H56" s="51">
        <v>0.7</v>
      </c>
      <c r="I56" s="52">
        <v>6250000</v>
      </c>
      <c r="J56" s="52">
        <v>6250000</v>
      </c>
      <c r="K56" s="49" t="s">
        <v>481</v>
      </c>
      <c r="L56" s="49" t="s">
        <v>481</v>
      </c>
    </row>
    <row r="57" spans="1:12" ht="24" customHeight="1">
      <c r="A57" s="47">
        <v>25</v>
      </c>
      <c r="B57" s="60" t="s">
        <v>350</v>
      </c>
      <c r="C57" s="49" t="s">
        <v>351</v>
      </c>
      <c r="E57" s="50">
        <v>60000</v>
      </c>
      <c r="F57" s="50">
        <v>60000</v>
      </c>
      <c r="G57" s="51">
        <v>1.67</v>
      </c>
      <c r="H57" s="51">
        <v>1.67</v>
      </c>
      <c r="I57" s="52">
        <v>1000000</v>
      </c>
      <c r="J57" s="52">
        <v>1000000</v>
      </c>
      <c r="K57" s="49" t="s">
        <v>481</v>
      </c>
      <c r="L57" s="52">
        <v>100000</v>
      </c>
    </row>
    <row r="58" spans="1:3" ht="24" customHeight="1">
      <c r="A58" s="47">
        <v>26</v>
      </c>
      <c r="B58" s="60" t="s">
        <v>352</v>
      </c>
      <c r="C58" s="61" t="s">
        <v>332</v>
      </c>
    </row>
    <row r="59" spans="1:12" ht="24" customHeight="1">
      <c r="A59" s="47"/>
      <c r="B59" s="48" t="s">
        <v>353</v>
      </c>
      <c r="C59" s="59"/>
      <c r="E59" s="50">
        <v>350000</v>
      </c>
      <c r="F59" s="50">
        <v>350000</v>
      </c>
      <c r="G59" s="51">
        <v>0.06</v>
      </c>
      <c r="H59" s="51">
        <v>0.06</v>
      </c>
      <c r="I59" s="52">
        <v>200000</v>
      </c>
      <c r="J59" s="52">
        <v>200000</v>
      </c>
      <c r="K59" s="49" t="s">
        <v>481</v>
      </c>
      <c r="L59" s="49" t="s">
        <v>481</v>
      </c>
    </row>
    <row r="60" spans="1:12" ht="24" customHeight="1">
      <c r="A60" s="47">
        <v>27</v>
      </c>
      <c r="B60" s="60" t="s">
        <v>355</v>
      </c>
      <c r="C60" s="62" t="s">
        <v>356</v>
      </c>
      <c r="E60" s="50">
        <v>142000</v>
      </c>
      <c r="F60" s="50">
        <v>142000</v>
      </c>
      <c r="G60" s="51">
        <v>1.76</v>
      </c>
      <c r="H60" s="51">
        <v>1.76</v>
      </c>
      <c r="I60" s="52">
        <v>2500000</v>
      </c>
      <c r="J60" s="52">
        <v>2500000</v>
      </c>
      <c r="K60" s="49" t="s">
        <v>481</v>
      </c>
      <c r="L60" s="49" t="s">
        <v>481</v>
      </c>
    </row>
    <row r="61" spans="1:12" ht="24" customHeight="1">
      <c r="A61" s="47">
        <v>28</v>
      </c>
      <c r="B61" s="60" t="s">
        <v>357</v>
      </c>
      <c r="C61" s="61" t="s">
        <v>358</v>
      </c>
      <c r="E61" s="50">
        <v>15000</v>
      </c>
      <c r="F61" s="50">
        <v>15000</v>
      </c>
      <c r="G61" s="51">
        <v>7</v>
      </c>
      <c r="H61" s="51">
        <v>7</v>
      </c>
      <c r="I61" s="52">
        <v>1050000</v>
      </c>
      <c r="J61" s="52">
        <v>1050000</v>
      </c>
      <c r="K61" s="49" t="s">
        <v>481</v>
      </c>
      <c r="L61" s="49" t="s">
        <v>481</v>
      </c>
    </row>
    <row r="62" spans="1:10" ht="24" customHeight="1">
      <c r="A62" s="47">
        <v>29</v>
      </c>
      <c r="B62" s="60" t="s">
        <v>361</v>
      </c>
      <c r="C62" s="61" t="s">
        <v>423</v>
      </c>
      <c r="E62" s="50"/>
      <c r="F62" s="50"/>
      <c r="G62" s="51"/>
      <c r="H62" s="51"/>
      <c r="I62" s="52"/>
      <c r="J62" s="52"/>
    </row>
    <row r="63" spans="1:12" ht="24" customHeight="1">
      <c r="A63" s="47"/>
      <c r="B63" s="48" t="s">
        <v>362</v>
      </c>
      <c r="C63" s="61" t="s">
        <v>363</v>
      </c>
      <c r="E63" s="50">
        <v>6000</v>
      </c>
      <c r="F63" s="50">
        <v>6000</v>
      </c>
      <c r="G63" s="51">
        <v>7.5</v>
      </c>
      <c r="H63" s="51">
        <v>7.5</v>
      </c>
      <c r="I63" s="52">
        <v>450000</v>
      </c>
      <c r="J63" s="52">
        <v>450000</v>
      </c>
      <c r="K63" s="49" t="s">
        <v>481</v>
      </c>
      <c r="L63" s="49" t="s">
        <v>481</v>
      </c>
    </row>
    <row r="64" spans="1:8" ht="24" customHeight="1">
      <c r="A64" s="47">
        <v>30</v>
      </c>
      <c r="B64" s="60" t="s">
        <v>371</v>
      </c>
      <c r="C64" s="61" t="s">
        <v>372</v>
      </c>
      <c r="E64" s="50"/>
      <c r="F64" s="50"/>
      <c r="G64" s="51"/>
      <c r="H64" s="51"/>
    </row>
    <row r="65" spans="1:12" ht="24" customHeight="1">
      <c r="A65" s="47"/>
      <c r="B65" s="48" t="s">
        <v>527</v>
      </c>
      <c r="C65" s="59"/>
      <c r="E65" s="50">
        <v>160000</v>
      </c>
      <c r="F65" s="50">
        <v>160000</v>
      </c>
      <c r="G65" s="51">
        <v>6.45</v>
      </c>
      <c r="H65" s="51">
        <v>6.45</v>
      </c>
      <c r="I65" s="52">
        <v>10315790</v>
      </c>
      <c r="J65" s="52">
        <v>10315790</v>
      </c>
      <c r="K65" s="52">
        <v>257894.75</v>
      </c>
      <c r="L65" s="52">
        <v>192905.27</v>
      </c>
    </row>
    <row r="66" spans="1:12" ht="18">
      <c r="A66" s="47">
        <v>31</v>
      </c>
      <c r="B66" s="60" t="s">
        <v>104</v>
      </c>
      <c r="C66" s="61"/>
      <c r="E66" s="50">
        <v>575000</v>
      </c>
      <c r="F66" s="263">
        <v>0</v>
      </c>
      <c r="G66" s="51">
        <v>1.29</v>
      </c>
      <c r="H66" s="51">
        <v>0</v>
      </c>
      <c r="I66" s="52">
        <v>12666401.22</v>
      </c>
      <c r="J66" s="52">
        <v>0</v>
      </c>
      <c r="K66" s="644" t="s">
        <v>481</v>
      </c>
      <c r="L66" s="644" t="s">
        <v>481</v>
      </c>
    </row>
    <row r="67" spans="1:12" s="2" customFormat="1" ht="24.75" customHeight="1">
      <c r="A67" s="47">
        <v>32</v>
      </c>
      <c r="B67" s="11" t="s">
        <v>569</v>
      </c>
      <c r="C67" s="12" t="s">
        <v>568</v>
      </c>
      <c r="D67" s="14"/>
      <c r="E67" s="21">
        <v>50000</v>
      </c>
      <c r="F67" s="21">
        <v>50000</v>
      </c>
      <c r="G67" s="19">
        <v>10</v>
      </c>
      <c r="H67" s="19">
        <v>10</v>
      </c>
      <c r="I67" s="257">
        <v>5000000</v>
      </c>
      <c r="J67" s="257">
        <v>5000000</v>
      </c>
      <c r="K67" s="257" t="s">
        <v>396</v>
      </c>
      <c r="L67" s="257" t="s">
        <v>396</v>
      </c>
    </row>
    <row r="68" spans="1:12" s="2" customFormat="1" ht="24.75" customHeight="1">
      <c r="A68" s="47">
        <v>33</v>
      </c>
      <c r="B68" s="11" t="s">
        <v>612</v>
      </c>
      <c r="C68" s="14" t="s">
        <v>504</v>
      </c>
      <c r="D68" s="14" t="s">
        <v>416</v>
      </c>
      <c r="E68" s="13">
        <v>82500</v>
      </c>
      <c r="F68" s="13">
        <v>82500</v>
      </c>
      <c r="G68" s="2">
        <v>1.52</v>
      </c>
      <c r="H68" s="2">
        <v>1.52</v>
      </c>
      <c r="I68" s="258">
        <v>5000000</v>
      </c>
      <c r="J68" s="258">
        <v>5000000</v>
      </c>
      <c r="K68" s="258" t="s">
        <v>396</v>
      </c>
      <c r="L68" s="258" t="s">
        <v>396</v>
      </c>
    </row>
    <row r="69" spans="1:12" ht="24" customHeight="1">
      <c r="A69" s="47">
        <v>34</v>
      </c>
      <c r="B69" s="60" t="s">
        <v>102</v>
      </c>
      <c r="C69" s="61"/>
      <c r="D69" s="12"/>
      <c r="E69" s="50"/>
      <c r="F69" s="50"/>
      <c r="G69" s="51"/>
      <c r="H69" s="51"/>
      <c r="I69" s="52"/>
      <c r="J69" s="52"/>
      <c r="K69" s="263"/>
      <c r="L69" s="263"/>
    </row>
    <row r="70" spans="1:12" ht="24" customHeight="1">
      <c r="A70" s="47"/>
      <c r="B70" s="62" t="s">
        <v>103</v>
      </c>
      <c r="C70" s="61" t="s">
        <v>1028</v>
      </c>
      <c r="D70" s="12" t="s">
        <v>416</v>
      </c>
      <c r="E70" s="50">
        <v>900000</v>
      </c>
      <c r="F70" s="263">
        <v>0</v>
      </c>
      <c r="G70" s="51">
        <v>4</v>
      </c>
      <c r="H70" s="51">
        <v>0</v>
      </c>
      <c r="I70" s="52">
        <v>9009900</v>
      </c>
      <c r="J70" s="52">
        <v>0</v>
      </c>
      <c r="K70" s="263" t="s">
        <v>396</v>
      </c>
      <c r="L70" s="263" t="s">
        <v>396</v>
      </c>
    </row>
    <row r="71" spans="1:12" ht="24" customHeight="1">
      <c r="A71" s="47"/>
      <c r="B71" s="60" t="s">
        <v>575</v>
      </c>
      <c r="C71" s="63"/>
      <c r="I71" s="645">
        <f>SUM(I19:I70)</f>
        <v>128004301.22</v>
      </c>
      <c r="J71" s="645">
        <f>SUM(J19:J70)</f>
        <v>105986540</v>
      </c>
      <c r="K71" s="645">
        <f>SUM(K19:K70)</f>
        <v>4283731.07</v>
      </c>
      <c r="L71" s="645">
        <f>SUM(L19:L70)</f>
        <v>4471705.27</v>
      </c>
    </row>
    <row r="72" spans="1:12" ht="24" customHeight="1">
      <c r="A72" s="47"/>
      <c r="B72" s="59" t="s">
        <v>576</v>
      </c>
      <c r="C72" s="64"/>
      <c r="I72" s="65">
        <f>-182829679.67+118436978.74+-3774436.07+14222350.41+-1784675.53+-10000000+4100000</f>
        <v>-61629462.11999999</v>
      </c>
      <c r="J72" s="65">
        <f>-68167137+14222350.41+-10000000+4100000</f>
        <v>-59844786.59</v>
      </c>
      <c r="K72" s="49" t="s">
        <v>481</v>
      </c>
      <c r="L72" s="49" t="s">
        <v>481</v>
      </c>
    </row>
    <row r="73" spans="1:12" ht="24" customHeight="1" thickBot="1">
      <c r="A73" s="47"/>
      <c r="B73" s="59" t="s">
        <v>382</v>
      </c>
      <c r="C73" s="64"/>
      <c r="I73" s="212">
        <f>SUM(I71:I72)</f>
        <v>66374839.10000001</v>
      </c>
      <c r="J73" s="212">
        <f>SUM(J71:J72)</f>
        <v>46141753.41</v>
      </c>
      <c r="K73" s="58">
        <f>SUM(K71:K72)</f>
        <v>4283731.07</v>
      </c>
      <c r="L73" s="58">
        <f>SUM(L71:L72)</f>
        <v>4471705.27</v>
      </c>
    </row>
    <row r="74" spans="1:12" ht="24" customHeight="1" thickBot="1" thickTop="1">
      <c r="A74" s="47"/>
      <c r="B74" s="66" t="s">
        <v>383</v>
      </c>
      <c r="G74" s="41" t="s">
        <v>651</v>
      </c>
      <c r="I74" s="213">
        <f>I16+I73</f>
        <v>104654640.60000001</v>
      </c>
      <c r="J74" s="213">
        <f>J16+J73</f>
        <v>90985612.41</v>
      </c>
      <c r="K74" s="647">
        <f>K16+K73</f>
        <v>5937725.57</v>
      </c>
      <c r="L74" s="67">
        <f>+L14+L71</f>
        <v>5962690.27</v>
      </c>
    </row>
    <row r="75" spans="1:12" ht="24" customHeight="1" thickTop="1">
      <c r="A75" s="47"/>
      <c r="B75" s="48"/>
      <c r="C75" s="61"/>
      <c r="E75" s="50"/>
      <c r="F75" s="50"/>
      <c r="G75" s="51"/>
      <c r="H75" s="51"/>
      <c r="I75" s="52"/>
      <c r="J75" s="52"/>
      <c r="K75" s="49"/>
      <c r="L75" s="110"/>
    </row>
    <row r="76" spans="1:5" ht="24" customHeight="1">
      <c r="A76" s="47"/>
      <c r="E76" s="133" t="s">
        <v>652</v>
      </c>
    </row>
    <row r="77" ht="24" customHeight="1">
      <c r="A77" s="47"/>
    </row>
    <row r="78" ht="24" customHeight="1">
      <c r="A78" s="47"/>
    </row>
    <row r="79" ht="24" customHeight="1">
      <c r="A79" s="47"/>
    </row>
    <row r="80" ht="24" customHeight="1">
      <c r="A80" s="47"/>
    </row>
    <row r="81" ht="24" customHeight="1">
      <c r="A81" s="47"/>
    </row>
    <row r="82" ht="24" customHeight="1">
      <c r="A82" s="47"/>
    </row>
    <row r="83" ht="24" customHeight="1">
      <c r="A83" s="47"/>
    </row>
    <row r="84" ht="24" customHeight="1">
      <c r="A84" s="47"/>
    </row>
    <row r="85" ht="24" customHeight="1">
      <c r="A85" s="47"/>
    </row>
    <row r="86" ht="24" customHeight="1">
      <c r="A86" s="47"/>
    </row>
    <row r="87" ht="24" customHeight="1">
      <c r="A87" s="47"/>
    </row>
    <row r="88" ht="24" customHeight="1">
      <c r="A88" s="47"/>
    </row>
    <row r="89" ht="24" customHeight="1">
      <c r="A89" s="47"/>
    </row>
    <row r="90" ht="24" customHeight="1">
      <c r="A90" s="47"/>
    </row>
    <row r="91" ht="24" customHeight="1">
      <c r="A91" s="47"/>
    </row>
    <row r="92" ht="24" customHeight="1">
      <c r="A92" s="47"/>
    </row>
    <row r="93" ht="24" customHeight="1">
      <c r="A93" s="47"/>
    </row>
    <row r="94" ht="24" customHeight="1">
      <c r="A94" s="47"/>
    </row>
    <row r="95" ht="24" customHeight="1">
      <c r="A95" s="47"/>
    </row>
    <row r="96" ht="24" customHeight="1">
      <c r="A96" s="47"/>
    </row>
    <row r="97" ht="24" customHeight="1">
      <c r="A97" s="47"/>
    </row>
    <row r="98" ht="24" customHeight="1">
      <c r="A98" s="47"/>
    </row>
    <row r="99" ht="24" customHeight="1">
      <c r="A99" s="47"/>
    </row>
    <row r="100" ht="24" customHeight="1">
      <c r="A100" s="47"/>
    </row>
    <row r="101" ht="24" customHeight="1">
      <c r="A101" s="47"/>
    </row>
    <row r="102" ht="24" customHeight="1">
      <c r="A102" s="47"/>
    </row>
    <row r="103" ht="24" customHeight="1">
      <c r="A103" s="47"/>
    </row>
    <row r="104" ht="24" customHeight="1">
      <c r="A104" s="47"/>
    </row>
    <row r="105" ht="24" customHeight="1">
      <c r="A105" s="47"/>
    </row>
    <row r="106" ht="24" customHeight="1">
      <c r="A106" s="47"/>
    </row>
    <row r="107" ht="24" customHeight="1">
      <c r="A107" s="47"/>
    </row>
    <row r="108" ht="24" customHeight="1">
      <c r="A108" s="47"/>
    </row>
    <row r="109" ht="24" customHeight="1">
      <c r="A109" s="47"/>
    </row>
    <row r="110" ht="24" customHeight="1">
      <c r="A110" s="47"/>
    </row>
    <row r="111" ht="24" customHeight="1">
      <c r="A111" s="47"/>
    </row>
    <row r="112" ht="24" customHeight="1">
      <c r="A112" s="47"/>
    </row>
    <row r="113" ht="24" customHeight="1">
      <c r="A113" s="47"/>
    </row>
    <row r="114" ht="24" customHeight="1">
      <c r="A114" s="47"/>
    </row>
    <row r="115" ht="24" customHeight="1">
      <c r="A115" s="47"/>
    </row>
    <row r="116" ht="24" customHeight="1">
      <c r="A116" s="47"/>
    </row>
    <row r="117" ht="24" customHeight="1">
      <c r="A117" s="47"/>
    </row>
    <row r="118" ht="24" customHeight="1">
      <c r="A118" s="47"/>
    </row>
    <row r="119" ht="24" customHeight="1">
      <c r="A119" s="47"/>
    </row>
    <row r="120" ht="24" customHeight="1">
      <c r="A120" s="47"/>
    </row>
    <row r="121" ht="24" customHeight="1">
      <c r="A121" s="47"/>
    </row>
    <row r="122" ht="24" customHeight="1">
      <c r="A122" s="47"/>
    </row>
    <row r="123" ht="24" customHeight="1">
      <c r="A123" s="47"/>
    </row>
    <row r="124" ht="24" customHeight="1">
      <c r="A124" s="47"/>
    </row>
    <row r="125" ht="24" customHeight="1">
      <c r="A125" s="47"/>
    </row>
    <row r="126" ht="24" customHeight="1">
      <c r="A126" s="47"/>
    </row>
    <row r="127" ht="24" customHeight="1">
      <c r="A127" s="47"/>
    </row>
    <row r="128" ht="24" customHeight="1">
      <c r="A128" s="47"/>
    </row>
    <row r="129" ht="24" customHeight="1">
      <c r="A129" s="47"/>
    </row>
    <row r="130" ht="24" customHeight="1">
      <c r="A130" s="47"/>
    </row>
    <row r="131" ht="24" customHeight="1">
      <c r="A131" s="47"/>
    </row>
    <row r="132" ht="24" customHeight="1">
      <c r="A132" s="47"/>
    </row>
    <row r="133" ht="24" customHeight="1">
      <c r="A133" s="47"/>
    </row>
    <row r="134" ht="24" customHeight="1">
      <c r="A134" s="47"/>
    </row>
    <row r="135" ht="24" customHeight="1">
      <c r="A135" s="47"/>
    </row>
    <row r="136" ht="24" customHeight="1">
      <c r="A136" s="47"/>
    </row>
    <row r="137" ht="24" customHeight="1">
      <c r="A137" s="47"/>
    </row>
    <row r="138" ht="24" customHeight="1">
      <c r="A138" s="47"/>
    </row>
    <row r="139" ht="24" customHeight="1">
      <c r="A139" s="47"/>
    </row>
    <row r="140" ht="24" customHeight="1">
      <c r="A140" s="47"/>
    </row>
    <row r="141" ht="24" customHeight="1">
      <c r="A141" s="47"/>
    </row>
    <row r="142" ht="24" customHeight="1">
      <c r="A142" s="47"/>
    </row>
    <row r="143" ht="24" customHeight="1">
      <c r="A143" s="47"/>
    </row>
    <row r="144" ht="24" customHeight="1">
      <c r="A144" s="47"/>
    </row>
    <row r="145" ht="24" customHeight="1">
      <c r="A145" s="47"/>
    </row>
    <row r="146" ht="24" customHeight="1">
      <c r="A146" s="47"/>
    </row>
    <row r="147" ht="24" customHeight="1">
      <c r="A147" s="47"/>
    </row>
    <row r="148" ht="24" customHeight="1">
      <c r="A148" s="47"/>
    </row>
    <row r="149" ht="24" customHeight="1">
      <c r="A149" s="47"/>
    </row>
    <row r="150" ht="24" customHeight="1">
      <c r="A150" s="47"/>
    </row>
    <row r="151" ht="24" customHeight="1">
      <c r="A151" s="47"/>
    </row>
    <row r="152" ht="24" customHeight="1">
      <c r="A152" s="47"/>
    </row>
    <row r="153" ht="24" customHeight="1">
      <c r="A153" s="47"/>
    </row>
    <row r="154" ht="24" customHeight="1">
      <c r="A154" s="47"/>
    </row>
    <row r="155" ht="24" customHeight="1">
      <c r="A155" s="47"/>
    </row>
    <row r="156" ht="24" customHeight="1">
      <c r="A156" s="47"/>
    </row>
    <row r="157" ht="24" customHeight="1">
      <c r="A157" s="47"/>
    </row>
    <row r="158" ht="24" customHeight="1">
      <c r="A158" s="47"/>
    </row>
    <row r="159" ht="24" customHeight="1">
      <c r="A159" s="47"/>
    </row>
    <row r="160" ht="24" customHeight="1">
      <c r="A160" s="47"/>
    </row>
    <row r="161" ht="24" customHeight="1">
      <c r="A161" s="47"/>
    </row>
    <row r="162" ht="24" customHeight="1">
      <c r="A162" s="47"/>
    </row>
    <row r="163" ht="24" customHeight="1">
      <c r="A163" s="47"/>
    </row>
    <row r="164" ht="24" customHeight="1">
      <c r="A164" s="47"/>
    </row>
    <row r="165" ht="24" customHeight="1">
      <c r="A165" s="47"/>
    </row>
    <row r="166" ht="24" customHeight="1">
      <c r="A166" s="47"/>
    </row>
    <row r="167" ht="24" customHeight="1">
      <c r="A167" s="47"/>
    </row>
    <row r="168" ht="24" customHeight="1">
      <c r="A168" s="47"/>
    </row>
    <row r="169" ht="24" customHeight="1">
      <c r="A169" s="47"/>
    </row>
    <row r="170" ht="24" customHeight="1">
      <c r="A170" s="47"/>
    </row>
    <row r="171" ht="24" customHeight="1">
      <c r="A171" s="47"/>
    </row>
    <row r="172" ht="24" customHeight="1">
      <c r="A172" s="47"/>
    </row>
    <row r="173" ht="24" customHeight="1">
      <c r="A173" s="47"/>
    </row>
    <row r="174" ht="24" customHeight="1">
      <c r="A174" s="47"/>
    </row>
    <row r="175" ht="24" customHeight="1">
      <c r="A175" s="47"/>
    </row>
    <row r="176" ht="24" customHeight="1">
      <c r="A176" s="47"/>
    </row>
    <row r="177" ht="24" customHeight="1">
      <c r="A177" s="47"/>
    </row>
    <row r="178" ht="24" customHeight="1">
      <c r="A178" s="47"/>
    </row>
    <row r="179" ht="24" customHeight="1">
      <c r="A179" s="47"/>
    </row>
    <row r="180" ht="24" customHeight="1">
      <c r="A180" s="47"/>
    </row>
    <row r="181" ht="24" customHeight="1">
      <c r="A181" s="47"/>
    </row>
    <row r="182" ht="24" customHeight="1">
      <c r="A182" s="47"/>
    </row>
    <row r="183" ht="24" customHeight="1">
      <c r="A183" s="47"/>
    </row>
    <row r="184" ht="24" customHeight="1">
      <c r="A184" s="47"/>
    </row>
    <row r="185" ht="24" customHeight="1">
      <c r="A185" s="47"/>
    </row>
    <row r="186" ht="24" customHeight="1">
      <c r="A186" s="47"/>
    </row>
    <row r="187" ht="24" customHeight="1">
      <c r="A187" s="47"/>
    </row>
    <row r="188" ht="24" customHeight="1">
      <c r="A188" s="47"/>
    </row>
    <row r="189" ht="24" customHeight="1">
      <c r="A189" s="47"/>
    </row>
    <row r="190" ht="24" customHeight="1">
      <c r="A190" s="47"/>
    </row>
    <row r="191" ht="24" customHeight="1">
      <c r="A191" s="47"/>
    </row>
    <row r="192" ht="24" customHeight="1">
      <c r="A192" s="47"/>
    </row>
    <row r="193" ht="24" customHeight="1">
      <c r="A193" s="47"/>
    </row>
    <row r="194" ht="24" customHeight="1">
      <c r="A194" s="47"/>
    </row>
    <row r="195" ht="24" customHeight="1">
      <c r="A195" s="47"/>
    </row>
    <row r="196" ht="24" customHeight="1">
      <c r="A196" s="47"/>
    </row>
    <row r="197" ht="24" customHeight="1">
      <c r="A197" s="47"/>
    </row>
    <row r="198" ht="24" customHeight="1">
      <c r="A198" s="47"/>
    </row>
    <row r="199" ht="24" customHeight="1">
      <c r="A199" s="47"/>
    </row>
    <row r="200" ht="24" customHeight="1">
      <c r="A200" s="47"/>
    </row>
    <row r="201" ht="24" customHeight="1">
      <c r="A201" s="47"/>
    </row>
    <row r="202" ht="24" customHeight="1">
      <c r="A202" s="47"/>
    </row>
    <row r="203" ht="24" customHeight="1">
      <c r="A203" s="47"/>
    </row>
    <row r="204" ht="24" customHeight="1">
      <c r="A204" s="47"/>
    </row>
    <row r="205" ht="24" customHeight="1">
      <c r="A205" s="47"/>
    </row>
    <row r="206" ht="24" customHeight="1">
      <c r="A206" s="47"/>
    </row>
    <row r="207" ht="24" customHeight="1">
      <c r="A207" s="47"/>
    </row>
    <row r="208" ht="24" customHeight="1">
      <c r="A208" s="47"/>
    </row>
    <row r="209" ht="24" customHeight="1">
      <c r="A209" s="47"/>
    </row>
    <row r="210" ht="24" customHeight="1">
      <c r="A210" s="47"/>
    </row>
    <row r="211" ht="24" customHeight="1">
      <c r="A211" s="47"/>
    </row>
    <row r="212" ht="24" customHeight="1">
      <c r="A212" s="47"/>
    </row>
    <row r="213" ht="24" customHeight="1">
      <c r="A213" s="47"/>
    </row>
    <row r="214" ht="24" customHeight="1">
      <c r="A214" s="47"/>
    </row>
    <row r="215" ht="24" customHeight="1">
      <c r="A215" s="47"/>
    </row>
    <row r="216" ht="24" customHeight="1">
      <c r="A216" s="47"/>
    </row>
    <row r="217" ht="24" customHeight="1">
      <c r="A217" s="47"/>
    </row>
    <row r="218" ht="24" customHeight="1">
      <c r="A218" s="47"/>
    </row>
    <row r="219" ht="24" customHeight="1">
      <c r="A219" s="47"/>
    </row>
    <row r="220" ht="24" customHeight="1">
      <c r="A220" s="47"/>
    </row>
    <row r="221" ht="24" customHeight="1">
      <c r="A221" s="47"/>
    </row>
    <row r="222" ht="24" customHeight="1">
      <c r="A222" s="47"/>
    </row>
    <row r="223" ht="24" customHeight="1">
      <c r="A223" s="47"/>
    </row>
    <row r="224" ht="24" customHeight="1">
      <c r="A224" s="47"/>
    </row>
    <row r="225" ht="24" customHeight="1">
      <c r="A225" s="47"/>
    </row>
    <row r="226" ht="24" customHeight="1">
      <c r="A226" s="47"/>
    </row>
    <row r="227" ht="24" customHeight="1">
      <c r="A227" s="47"/>
    </row>
    <row r="228" ht="24" customHeight="1">
      <c r="A228" s="47"/>
    </row>
    <row r="229" ht="24" customHeight="1">
      <c r="A229" s="47"/>
    </row>
    <row r="230" ht="24" customHeight="1">
      <c r="A230" s="47"/>
    </row>
    <row r="231" ht="24" customHeight="1">
      <c r="A231" s="47"/>
    </row>
    <row r="232" ht="24" customHeight="1">
      <c r="A232" s="47"/>
    </row>
    <row r="233" ht="24" customHeight="1">
      <c r="A233" s="47"/>
    </row>
    <row r="234" ht="24" customHeight="1">
      <c r="A234" s="47"/>
    </row>
    <row r="235" ht="24" customHeight="1">
      <c r="A235" s="47"/>
    </row>
    <row r="236" ht="24" customHeight="1">
      <c r="A236" s="47"/>
    </row>
    <row r="237" ht="24" customHeight="1">
      <c r="A237" s="47"/>
    </row>
    <row r="238" ht="24" customHeight="1">
      <c r="A238" s="47"/>
    </row>
    <row r="239" ht="24" customHeight="1">
      <c r="A239" s="47"/>
    </row>
    <row r="240" ht="24" customHeight="1">
      <c r="A240" s="47"/>
    </row>
    <row r="241" ht="24" customHeight="1">
      <c r="A241" s="47"/>
    </row>
    <row r="242" ht="24" customHeight="1">
      <c r="A242" s="47"/>
    </row>
    <row r="243" ht="24" customHeight="1">
      <c r="A243" s="47"/>
    </row>
    <row r="244" ht="24" customHeight="1">
      <c r="A244" s="47"/>
    </row>
    <row r="245" ht="24" customHeight="1">
      <c r="A245" s="47"/>
    </row>
    <row r="246" ht="24" customHeight="1">
      <c r="A246" s="47"/>
    </row>
    <row r="247" ht="24" customHeight="1">
      <c r="A247" s="47"/>
    </row>
    <row r="248" ht="24" customHeight="1">
      <c r="A248" s="47"/>
    </row>
    <row r="249" ht="24" customHeight="1">
      <c r="A249" s="47"/>
    </row>
    <row r="250" ht="24" customHeight="1">
      <c r="A250" s="47"/>
    </row>
    <row r="251" ht="24" customHeight="1">
      <c r="A251" s="47"/>
    </row>
    <row r="252" ht="24" customHeight="1">
      <c r="A252" s="47"/>
    </row>
    <row r="253" ht="24" customHeight="1">
      <c r="A253" s="47"/>
    </row>
    <row r="254" ht="24" customHeight="1">
      <c r="A254" s="47"/>
    </row>
    <row r="255" ht="24" customHeight="1">
      <c r="A255" s="47"/>
    </row>
    <row r="256" ht="24" customHeight="1">
      <c r="A256" s="47"/>
    </row>
    <row r="257" ht="24" customHeight="1">
      <c r="A257" s="47"/>
    </row>
    <row r="258" ht="24" customHeight="1">
      <c r="A258" s="47"/>
    </row>
    <row r="259" ht="24" customHeight="1">
      <c r="A259" s="47"/>
    </row>
    <row r="260" ht="24" customHeight="1">
      <c r="A260" s="47"/>
    </row>
    <row r="261" ht="24" customHeight="1">
      <c r="A261" s="47"/>
    </row>
    <row r="262" ht="24" customHeight="1">
      <c r="A262" s="47"/>
    </row>
    <row r="263" ht="24" customHeight="1">
      <c r="A263" s="47"/>
    </row>
    <row r="264" ht="24" customHeight="1">
      <c r="A264" s="47"/>
    </row>
    <row r="265" ht="24" customHeight="1">
      <c r="A265" s="47"/>
    </row>
    <row r="266" ht="24" customHeight="1">
      <c r="A266" s="47"/>
    </row>
    <row r="267" ht="24" customHeight="1">
      <c r="A267" s="47"/>
    </row>
    <row r="268" ht="24" customHeight="1">
      <c r="A268" s="47"/>
    </row>
    <row r="269" ht="24" customHeight="1">
      <c r="A269" s="47"/>
    </row>
    <row r="270" ht="24" customHeight="1">
      <c r="A270" s="47"/>
    </row>
    <row r="271" ht="24" customHeight="1">
      <c r="A271" s="47"/>
    </row>
    <row r="272" ht="24" customHeight="1">
      <c r="A272" s="47"/>
    </row>
    <row r="273" ht="24" customHeight="1">
      <c r="A273" s="47"/>
    </row>
    <row r="274" ht="24" customHeight="1">
      <c r="A274" s="47"/>
    </row>
    <row r="275" ht="24" customHeight="1">
      <c r="A275" s="47"/>
    </row>
    <row r="276" ht="24" customHeight="1">
      <c r="A276" s="47"/>
    </row>
    <row r="277" ht="24" customHeight="1">
      <c r="A277" s="47"/>
    </row>
    <row r="278" ht="24" customHeight="1">
      <c r="A278" s="47"/>
    </row>
    <row r="279" ht="24" customHeight="1">
      <c r="A279" s="47"/>
    </row>
    <row r="280" ht="24" customHeight="1">
      <c r="A280" s="47"/>
    </row>
    <row r="281" ht="24" customHeight="1">
      <c r="A281" s="47"/>
    </row>
    <row r="282" ht="24" customHeight="1">
      <c r="A282" s="47"/>
    </row>
    <row r="283" ht="24" customHeight="1">
      <c r="A283" s="47"/>
    </row>
    <row r="284" ht="24" customHeight="1">
      <c r="A284" s="47"/>
    </row>
    <row r="285" ht="24" customHeight="1">
      <c r="A285" s="47"/>
    </row>
    <row r="286" ht="24" customHeight="1">
      <c r="A286" s="47"/>
    </row>
    <row r="287" ht="24" customHeight="1">
      <c r="A287" s="47"/>
    </row>
    <row r="288" ht="24" customHeight="1">
      <c r="A288" s="47"/>
    </row>
    <row r="289" ht="24" customHeight="1">
      <c r="A289" s="47"/>
    </row>
    <row r="290" ht="24" customHeight="1">
      <c r="A290" s="47"/>
    </row>
    <row r="291" ht="24" customHeight="1">
      <c r="A291" s="47"/>
    </row>
    <row r="292" ht="24" customHeight="1">
      <c r="A292" s="47"/>
    </row>
    <row r="293" ht="24" customHeight="1">
      <c r="A293" s="47"/>
    </row>
    <row r="294" ht="24" customHeight="1">
      <c r="A294" s="47"/>
    </row>
    <row r="295" ht="24" customHeight="1">
      <c r="A295" s="47"/>
    </row>
    <row r="296" ht="24" customHeight="1">
      <c r="A296" s="47"/>
    </row>
    <row r="297" ht="24" customHeight="1">
      <c r="A297" s="47"/>
    </row>
    <row r="298" ht="24" customHeight="1">
      <c r="A298" s="47"/>
    </row>
    <row r="299" ht="24" customHeight="1">
      <c r="A299" s="47"/>
    </row>
    <row r="300" ht="24" customHeight="1">
      <c r="A300" s="47"/>
    </row>
    <row r="301" ht="24" customHeight="1">
      <c r="A301" s="47"/>
    </row>
    <row r="302" ht="24" customHeight="1">
      <c r="A302" s="47"/>
    </row>
    <row r="303" ht="24" customHeight="1">
      <c r="A303" s="47"/>
    </row>
    <row r="304" ht="24" customHeight="1">
      <c r="A304" s="47"/>
    </row>
    <row r="305" ht="24" customHeight="1">
      <c r="A305" s="47"/>
    </row>
    <row r="306" ht="24" customHeight="1">
      <c r="A306" s="47"/>
    </row>
    <row r="307" ht="24" customHeight="1">
      <c r="A307" s="47"/>
    </row>
    <row r="308" ht="24" customHeight="1">
      <c r="A308" s="47"/>
    </row>
  </sheetData>
  <sheetProtection/>
  <mergeCells count="16">
    <mergeCell ref="E41:F41"/>
    <mergeCell ref="G41:H41"/>
    <mergeCell ref="I41:J41"/>
    <mergeCell ref="K41:L41"/>
    <mergeCell ref="E42:F42"/>
    <mergeCell ref="G42:H42"/>
    <mergeCell ref="I42:J42"/>
    <mergeCell ref="K42:L42"/>
    <mergeCell ref="E6:F6"/>
    <mergeCell ref="G6:H6"/>
    <mergeCell ref="I6:J6"/>
    <mergeCell ref="K6:L6"/>
    <mergeCell ref="E7:F7"/>
    <mergeCell ref="G7:H7"/>
    <mergeCell ref="I7:J7"/>
    <mergeCell ref="K7:L7"/>
  </mergeCells>
  <printOptions/>
  <pageMargins left="0.6299212598425197" right="0.31496062992125984" top="0.5511811023622047" bottom="0.3937007874015748" header="0.3937007874015748" footer="0.35433070866141736"/>
  <pageSetup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I32"/>
  <sheetViews>
    <sheetView zoomScale="80" zoomScaleNormal="80" workbookViewId="0" topLeftCell="A23">
      <selection activeCell="C28" sqref="C28"/>
    </sheetView>
  </sheetViews>
  <sheetFormatPr defaultColWidth="9.140625" defaultRowHeight="24.75" customHeight="1"/>
  <cols>
    <col min="1" max="1" width="21.7109375" style="162" customWidth="1"/>
    <col min="2" max="2" width="19.140625" style="596" customWidth="1"/>
    <col min="3" max="3" width="17.00390625" style="162" customWidth="1"/>
    <col min="4" max="4" width="17.8515625" style="162" customWidth="1"/>
    <col min="5" max="5" width="18.421875" style="162" customWidth="1"/>
    <col min="6" max="6" width="18.28125" style="162" customWidth="1"/>
    <col min="7" max="7" width="18.421875" style="162" customWidth="1"/>
    <col min="8" max="8" width="18.57421875" style="162" customWidth="1"/>
    <col min="9" max="9" width="3.7109375" style="162" customWidth="1"/>
    <col min="10" max="16384" width="9.140625" style="162" customWidth="1"/>
  </cols>
  <sheetData>
    <row r="1" spans="1:8" ht="24" customHeight="1">
      <c r="A1" s="214" t="s">
        <v>850</v>
      </c>
      <c r="B1" s="595"/>
      <c r="C1" s="214"/>
      <c r="D1" s="214"/>
      <c r="E1" s="214"/>
      <c r="F1" s="214"/>
      <c r="G1" s="214"/>
      <c r="H1" s="214"/>
    </row>
    <row r="2" ht="9.75" customHeight="1"/>
    <row r="3" spans="1:9" ht="26.25" customHeight="1">
      <c r="A3" s="163" t="s">
        <v>36</v>
      </c>
      <c r="B3" s="597"/>
      <c r="C3" s="166"/>
      <c r="D3" s="164"/>
      <c r="E3" s="164"/>
      <c r="F3" s="165"/>
      <c r="G3" s="164"/>
      <c r="H3" s="164"/>
      <c r="I3" s="167"/>
    </row>
    <row r="4" spans="1:9" ht="26.25" customHeight="1">
      <c r="A4" s="168" t="s">
        <v>73</v>
      </c>
      <c r="B4" s="597"/>
      <c r="C4" s="164"/>
      <c r="D4" s="164"/>
      <c r="E4" s="164"/>
      <c r="F4" s="164"/>
      <c r="G4" s="164"/>
      <c r="H4" s="164"/>
      <c r="I4" s="167"/>
    </row>
    <row r="5" spans="1:9" ht="19.5" customHeight="1">
      <c r="A5" s="164"/>
      <c r="B5" s="597"/>
      <c r="C5" s="164"/>
      <c r="D5" s="164"/>
      <c r="E5" s="164"/>
      <c r="F5" s="164"/>
      <c r="G5" s="164"/>
      <c r="H5" s="169" t="s">
        <v>399</v>
      </c>
      <c r="I5" s="167"/>
    </row>
    <row r="6" spans="1:9" ht="26.25" customHeight="1">
      <c r="A6" s="170"/>
      <c r="B6" s="598"/>
      <c r="C6" s="171" t="s">
        <v>840</v>
      </c>
      <c r="D6" s="171" t="s">
        <v>433</v>
      </c>
      <c r="E6" s="171" t="s">
        <v>423</v>
      </c>
      <c r="F6" s="171" t="s">
        <v>434</v>
      </c>
      <c r="G6" s="171" t="s">
        <v>435</v>
      </c>
      <c r="H6" s="171" t="s">
        <v>395</v>
      </c>
      <c r="I6" s="167"/>
    </row>
    <row r="7" spans="1:9" ht="26.25" customHeight="1">
      <c r="A7" s="170"/>
      <c r="B7" s="598"/>
      <c r="C7" s="172"/>
      <c r="D7" s="172"/>
      <c r="E7" s="172"/>
      <c r="F7" s="172" t="s">
        <v>436</v>
      </c>
      <c r="G7" s="172" t="s">
        <v>437</v>
      </c>
      <c r="H7" s="172"/>
      <c r="I7" s="167"/>
    </row>
    <row r="8" spans="1:9" ht="26.25" customHeight="1">
      <c r="A8" s="164" t="s">
        <v>438</v>
      </c>
      <c r="B8" s="597"/>
      <c r="C8" s="173"/>
      <c r="D8" s="173"/>
      <c r="E8" s="173"/>
      <c r="F8" s="173"/>
      <c r="G8" s="173"/>
      <c r="H8" s="164"/>
      <c r="I8" s="167"/>
    </row>
    <row r="9" spans="1:9" ht="26.25" customHeight="1">
      <c r="A9" s="164" t="s">
        <v>687</v>
      </c>
      <c r="B9" s="597"/>
      <c r="C9" s="242">
        <v>960671991.92</v>
      </c>
      <c r="D9" s="242">
        <v>115850391.59</v>
      </c>
      <c r="E9" s="242">
        <v>78718845.69999999</v>
      </c>
      <c r="F9" s="242">
        <v>419770133.37</v>
      </c>
      <c r="G9" s="242">
        <f>36563154.84-'[1]P19 FC &amp; FB'!C11</f>
        <v>27199990.85</v>
      </c>
      <c r="H9" s="242">
        <f>SUM(C9:G9)</f>
        <v>1602211353.4299998</v>
      </c>
      <c r="I9" s="167"/>
    </row>
    <row r="10" spans="1:9" ht="26.25" customHeight="1">
      <c r="A10" s="164" t="s">
        <v>439</v>
      </c>
      <c r="B10" s="597"/>
      <c r="C10" s="242">
        <f>1463088.98+3584310.62-417381.32</f>
        <v>4630018.279999999</v>
      </c>
      <c r="D10" s="255">
        <f>3240000+10907160</f>
        <v>14147160</v>
      </c>
      <c r="E10" s="255">
        <f>531094.82+1445713.05</f>
        <v>1976807.87</v>
      </c>
      <c r="F10" s="255">
        <f>1727183.58+2312218.11</f>
        <v>4039401.69</v>
      </c>
      <c r="G10" s="255">
        <f>19622176.37+30296583.95</f>
        <v>49918760.32</v>
      </c>
      <c r="H10" s="242">
        <f>SUM(C10:G10)</f>
        <v>74712148.16</v>
      </c>
      <c r="I10" s="167"/>
    </row>
    <row r="11" spans="1:9" s="176" customFormat="1" ht="26.25" customHeight="1">
      <c r="A11" s="174" t="s">
        <v>440</v>
      </c>
      <c r="B11" s="597"/>
      <c r="C11" s="242">
        <f>0+-88450.85</f>
        <v>-88450.85</v>
      </c>
      <c r="D11" s="242">
        <v>-219700</v>
      </c>
      <c r="E11" s="242">
        <v>0</v>
      </c>
      <c r="F11" s="242">
        <v>-66848.81</v>
      </c>
      <c r="G11" s="242">
        <v>0</v>
      </c>
      <c r="H11" s="242">
        <f>SUM(C11:G11)</f>
        <v>-374999.66</v>
      </c>
      <c r="I11" s="175"/>
    </row>
    <row r="12" spans="1:9" ht="26.25" customHeight="1">
      <c r="A12" s="164" t="s">
        <v>74</v>
      </c>
      <c r="B12" s="597"/>
      <c r="C12" s="177">
        <f aca="true" t="shared" si="0" ref="C12:H12">SUM(C9:C11)</f>
        <v>965213559.3499999</v>
      </c>
      <c r="D12" s="177">
        <f t="shared" si="0"/>
        <v>129777851.59</v>
      </c>
      <c r="E12" s="177">
        <f t="shared" si="0"/>
        <v>80695653.57</v>
      </c>
      <c r="F12" s="177">
        <f t="shared" si="0"/>
        <v>423742686.25</v>
      </c>
      <c r="G12" s="177">
        <f t="shared" si="0"/>
        <v>77118751.17</v>
      </c>
      <c r="H12" s="177">
        <f t="shared" si="0"/>
        <v>1676548501.9299998</v>
      </c>
      <c r="I12" s="167"/>
    </row>
    <row r="13" spans="1:9" ht="26.25" customHeight="1">
      <c r="A13" s="164" t="s">
        <v>441</v>
      </c>
      <c r="B13" s="597"/>
      <c r="C13" s="178"/>
      <c r="D13" s="178"/>
      <c r="E13" s="178"/>
      <c r="F13" s="178"/>
      <c r="G13" s="178"/>
      <c r="H13" s="179"/>
      <c r="I13" s="167"/>
    </row>
    <row r="14" spans="1:9" ht="26.25" customHeight="1">
      <c r="A14" s="164" t="s">
        <v>687</v>
      </c>
      <c r="B14" s="597"/>
      <c r="C14" s="255">
        <f>487111126.44+9.01</f>
        <v>487111135.45</v>
      </c>
      <c r="D14" s="255">
        <v>81710428.57</v>
      </c>
      <c r="E14" s="255">
        <v>65957101.75999999</v>
      </c>
      <c r="F14" s="255">
        <v>382604585.37</v>
      </c>
      <c r="G14" s="255">
        <v>0</v>
      </c>
      <c r="H14" s="255">
        <f>SUM(C14:G14)</f>
        <v>1017383251.15</v>
      </c>
      <c r="I14" s="167"/>
    </row>
    <row r="15" spans="1:9" ht="26.25" customHeight="1">
      <c r="A15" s="164" t="s">
        <v>442</v>
      </c>
      <c r="B15" s="597"/>
      <c r="C15" s="255">
        <f>6740104.44+10108323.68+2854.93+31485.89+5163.64</f>
        <v>16887932.580000002</v>
      </c>
      <c r="D15" s="255">
        <f>2224979.32+4429124.64</f>
        <v>6654103.959999999</v>
      </c>
      <c r="E15" s="255">
        <f>1511902.24+1476434.42+0.3</f>
        <v>2988336.96</v>
      </c>
      <c r="F15" s="255">
        <f>2971213.86+3017096.19</f>
        <v>5988310.05</v>
      </c>
      <c r="G15" s="255">
        <v>0</v>
      </c>
      <c r="H15" s="255">
        <f>SUM(C15:G15)</f>
        <v>32518683.55</v>
      </c>
      <c r="I15" s="167"/>
    </row>
    <row r="16" spans="1:9" ht="26.25" customHeight="1">
      <c r="A16" s="164" t="s">
        <v>443</v>
      </c>
      <c r="B16" s="597"/>
      <c r="C16" s="255">
        <f>0+-2854.93</f>
        <v>-2854.93</v>
      </c>
      <c r="D16" s="256">
        <v>-219699</v>
      </c>
      <c r="E16" s="255">
        <v>0</v>
      </c>
      <c r="F16" s="255">
        <v>-66837.81</v>
      </c>
      <c r="G16" s="255">
        <v>0</v>
      </c>
      <c r="H16" s="256">
        <f>SUM(C16:G16)</f>
        <v>-289391.74</v>
      </c>
      <c r="I16" s="167"/>
    </row>
    <row r="17" spans="1:9" ht="26.25" customHeight="1">
      <c r="A17" s="164" t="s">
        <v>74</v>
      </c>
      <c r="B17" s="597"/>
      <c r="C17" s="206">
        <f aca="true" t="shared" si="1" ref="C17:H17">SUM(C14:C16)</f>
        <v>503996213.09999996</v>
      </c>
      <c r="D17" s="206">
        <f t="shared" si="1"/>
        <v>88144833.52999999</v>
      </c>
      <c r="E17" s="206">
        <f t="shared" si="1"/>
        <v>68945438.71999998</v>
      </c>
      <c r="F17" s="206">
        <f t="shared" si="1"/>
        <v>388526057.61</v>
      </c>
      <c r="G17" s="206">
        <f t="shared" si="1"/>
        <v>0</v>
      </c>
      <c r="H17" s="206">
        <f t="shared" si="1"/>
        <v>1049612542.9599999</v>
      </c>
      <c r="I17" s="167"/>
    </row>
    <row r="18" spans="1:9" ht="21" customHeight="1" hidden="1">
      <c r="A18" s="164" t="s">
        <v>444</v>
      </c>
      <c r="B18" s="597"/>
      <c r="C18" s="178"/>
      <c r="D18" s="178"/>
      <c r="E18" s="178"/>
      <c r="F18" s="178"/>
      <c r="G18" s="178"/>
      <c r="H18" s="179">
        <f>SUM(C18:G18)</f>
        <v>0</v>
      </c>
      <c r="I18" s="167"/>
    </row>
    <row r="19" spans="1:9" ht="21" customHeight="1" hidden="1">
      <c r="A19" s="164" t="s">
        <v>687</v>
      </c>
      <c r="B19" s="597"/>
      <c r="C19" s="255">
        <v>0</v>
      </c>
      <c r="D19" s="255">
        <v>0</v>
      </c>
      <c r="E19" s="255">
        <v>0</v>
      </c>
      <c r="F19" s="255">
        <v>0</v>
      </c>
      <c r="G19" s="255">
        <v>0</v>
      </c>
      <c r="H19" s="255">
        <f>SUM(C19:G19)</f>
        <v>0</v>
      </c>
      <c r="I19" s="167"/>
    </row>
    <row r="20" spans="1:9" ht="21" customHeight="1" hidden="1">
      <c r="A20" s="164" t="s">
        <v>445</v>
      </c>
      <c r="B20" s="597"/>
      <c r="C20" s="255">
        <v>0</v>
      </c>
      <c r="D20" s="255">
        <v>0</v>
      </c>
      <c r="E20" s="255">
        <v>0</v>
      </c>
      <c r="F20" s="255">
        <v>0</v>
      </c>
      <c r="G20" s="255">
        <v>0</v>
      </c>
      <c r="H20" s="255">
        <f>SUM(C20:G20)</f>
        <v>0</v>
      </c>
      <c r="I20" s="167"/>
    </row>
    <row r="21" spans="1:9" ht="21" customHeight="1" hidden="1">
      <c r="A21" s="164" t="s">
        <v>446</v>
      </c>
      <c r="B21" s="597"/>
      <c r="C21" s="178">
        <v>0</v>
      </c>
      <c r="D21" s="178">
        <v>0</v>
      </c>
      <c r="E21" s="178">
        <v>0</v>
      </c>
      <c r="F21" s="178">
        <v>0</v>
      </c>
      <c r="G21" s="178">
        <v>0</v>
      </c>
      <c r="H21" s="178">
        <f>SUM(C21:G21)</f>
        <v>0</v>
      </c>
      <c r="I21" s="167"/>
    </row>
    <row r="22" spans="1:9" ht="21" customHeight="1" hidden="1">
      <c r="A22" s="164" t="s">
        <v>796</v>
      </c>
      <c r="B22" s="597"/>
      <c r="C22" s="177">
        <f>SUM(C19:C21)</f>
        <v>0</v>
      </c>
      <c r="D22" s="177">
        <f>SUM(D19:D21)</f>
        <v>0</v>
      </c>
      <c r="E22" s="177">
        <f>SUM(E19:E21)</f>
        <v>0</v>
      </c>
      <c r="F22" s="177">
        <f>SUM(F19:F21)</f>
        <v>0</v>
      </c>
      <c r="G22" s="177">
        <f>SUM(G19:G21)</f>
        <v>0</v>
      </c>
      <c r="H22" s="177">
        <f>SUM(C22:G22)</f>
        <v>0</v>
      </c>
      <c r="I22" s="167"/>
    </row>
    <row r="23" spans="1:9" ht="26.25" customHeight="1">
      <c r="A23" s="164" t="s">
        <v>447</v>
      </c>
      <c r="B23" s="597"/>
      <c r="C23" s="178"/>
      <c r="D23" s="178"/>
      <c r="E23" s="178"/>
      <c r="F23" s="178"/>
      <c r="G23" s="178"/>
      <c r="H23" s="179"/>
      <c r="I23" s="167"/>
    </row>
    <row r="24" spans="1:9" ht="26.25" customHeight="1" thickBot="1">
      <c r="A24" s="164" t="s">
        <v>687</v>
      </c>
      <c r="B24" s="597"/>
      <c r="C24" s="180">
        <f aca="true" t="shared" si="2" ref="C24:H24">SUM(C9-C14-C19)</f>
        <v>473560856.46999997</v>
      </c>
      <c r="D24" s="180">
        <f t="shared" si="2"/>
        <v>34139963.02000001</v>
      </c>
      <c r="E24" s="180">
        <f t="shared" si="2"/>
        <v>12761743.939999998</v>
      </c>
      <c r="F24" s="180">
        <f t="shared" si="2"/>
        <v>37165548</v>
      </c>
      <c r="G24" s="180">
        <f t="shared" si="2"/>
        <v>27199990.85</v>
      </c>
      <c r="H24" s="180">
        <f t="shared" si="2"/>
        <v>584828102.2799999</v>
      </c>
      <c r="I24" s="167"/>
    </row>
    <row r="25" spans="1:9" ht="26.25" customHeight="1" thickBot="1" thickTop="1">
      <c r="A25" s="164" t="s">
        <v>74</v>
      </c>
      <c r="B25" s="597"/>
      <c r="C25" s="180">
        <f aca="true" t="shared" si="3" ref="C25:H25">C12-C17-C22</f>
        <v>461217346.24999994</v>
      </c>
      <c r="D25" s="180">
        <f t="shared" si="3"/>
        <v>41633018.06000002</v>
      </c>
      <c r="E25" s="180">
        <f t="shared" si="3"/>
        <v>11750214.850000009</v>
      </c>
      <c r="F25" s="180">
        <f t="shared" si="3"/>
        <v>35216628.639999986</v>
      </c>
      <c r="G25" s="180">
        <f t="shared" si="3"/>
        <v>77118751.17</v>
      </c>
      <c r="H25" s="180">
        <f t="shared" si="3"/>
        <v>626935958.9699999</v>
      </c>
      <c r="I25" s="167"/>
    </row>
    <row r="26" spans="1:9" ht="13.5" customHeight="1" thickTop="1">
      <c r="A26" s="164"/>
      <c r="B26" s="597"/>
      <c r="C26" s="181"/>
      <c r="D26" s="181"/>
      <c r="E26" s="181"/>
      <c r="F26" s="181"/>
      <c r="G26" s="181"/>
      <c r="H26" s="423"/>
      <c r="I26" s="167"/>
    </row>
    <row r="27" spans="1:9" ht="26.25" customHeight="1">
      <c r="A27" s="168" t="s">
        <v>1037</v>
      </c>
      <c r="B27" s="597"/>
      <c r="C27" s="181"/>
      <c r="D27" s="181"/>
      <c r="E27" s="181"/>
      <c r="F27" s="181"/>
      <c r="G27" s="181"/>
      <c r="H27" s="179"/>
      <c r="I27" s="167"/>
    </row>
    <row r="28" spans="1:9" ht="26.25" customHeight="1">
      <c r="A28" s="168" t="s">
        <v>1038</v>
      </c>
      <c r="B28" s="597"/>
      <c r="C28" s="181"/>
      <c r="D28" s="181"/>
      <c r="E28" s="181"/>
      <c r="F28" s="181"/>
      <c r="G28" s="181"/>
      <c r="H28" s="179"/>
      <c r="I28" s="167"/>
    </row>
    <row r="29" spans="1:9" ht="26.25" customHeight="1">
      <c r="A29" s="413" t="s">
        <v>1039</v>
      </c>
      <c r="B29" s="597"/>
      <c r="C29" s="181"/>
      <c r="D29" s="181"/>
      <c r="E29" s="181"/>
      <c r="F29" s="181"/>
      <c r="G29" s="181"/>
      <c r="H29" s="178"/>
      <c r="I29" s="167"/>
    </row>
    <row r="30" spans="1:9" ht="21.75" customHeight="1">
      <c r="A30" s="168" t="s">
        <v>651</v>
      </c>
      <c r="B30" s="597"/>
      <c r="C30" s="181"/>
      <c r="D30" s="181"/>
      <c r="E30" s="181"/>
      <c r="F30" s="181"/>
      <c r="G30" s="181"/>
      <c r="H30" s="181"/>
      <c r="I30" s="167"/>
    </row>
    <row r="31" spans="1:9" ht="21.75" customHeight="1">
      <c r="A31" s="168"/>
      <c r="B31" s="597"/>
      <c r="C31" s="181"/>
      <c r="D31" s="181"/>
      <c r="E31" s="181"/>
      <c r="F31" s="181"/>
      <c r="G31" s="181"/>
      <c r="H31" s="181"/>
      <c r="I31" s="167"/>
    </row>
    <row r="32" spans="1:9" ht="24" customHeight="1">
      <c r="A32" s="214" t="s">
        <v>661</v>
      </c>
      <c r="B32" s="595"/>
      <c r="C32" s="441"/>
      <c r="D32" s="441"/>
      <c r="E32" s="441"/>
      <c r="F32" s="441"/>
      <c r="G32" s="441"/>
      <c r="H32" s="441"/>
      <c r="I32" s="167"/>
    </row>
    <row r="40" ht="9" customHeight="1"/>
  </sheetData>
  <sheetProtection/>
  <printOptions/>
  <pageMargins left="0.95" right="0" top="0.15748031496062992" bottom="0" header="0.11811023622047245" footer="0.11811023622047245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K82"/>
  <sheetViews>
    <sheetView view="pageBreakPreview" zoomScaleNormal="80" zoomScaleSheetLayoutView="100" zoomScalePageLayoutView="0" workbookViewId="0" topLeftCell="A55">
      <selection activeCell="A1" sqref="A1"/>
    </sheetView>
  </sheetViews>
  <sheetFormatPr defaultColWidth="9.140625" defaultRowHeight="21.75"/>
  <cols>
    <col min="1" max="1" width="17.7109375" style="588" customWidth="1"/>
    <col min="2" max="2" width="18.00390625" style="588" customWidth="1"/>
    <col min="3" max="3" width="16.140625" style="588" customWidth="1"/>
    <col min="4" max="4" width="16.57421875" style="588" bestFit="1" customWidth="1"/>
    <col min="5" max="5" width="2.7109375" style="588" customWidth="1"/>
    <col min="6" max="6" width="15.57421875" style="588" bestFit="1" customWidth="1"/>
    <col min="7" max="7" width="2.7109375" style="588" customWidth="1"/>
    <col min="8" max="8" width="18.28125" style="588" customWidth="1"/>
    <col min="9" max="9" width="18.57421875" style="588" customWidth="1"/>
    <col min="10" max="10" width="6.28125" style="588" customWidth="1"/>
    <col min="11" max="11" width="11.00390625" style="588" customWidth="1"/>
    <col min="12" max="16384" width="9.140625" style="588" customWidth="1"/>
  </cols>
  <sheetData>
    <row r="1" spans="1:9" ht="24" customHeight="1">
      <c r="A1" s="586" t="s">
        <v>26</v>
      </c>
      <c r="B1" s="587"/>
      <c r="C1" s="587"/>
      <c r="D1" s="587"/>
      <c r="E1" s="587"/>
      <c r="F1" s="587"/>
      <c r="G1" s="587"/>
      <c r="H1" s="587"/>
      <c r="I1" s="587"/>
    </row>
    <row r="2" spans="1:9" ht="26.25" customHeight="1">
      <c r="A2" s="586"/>
      <c r="B2" s="587"/>
      <c r="C2" s="587"/>
      <c r="D2" s="587"/>
      <c r="E2" s="587"/>
      <c r="F2" s="587"/>
      <c r="G2" s="587"/>
      <c r="H2" s="587"/>
      <c r="I2" s="587"/>
    </row>
    <row r="3" spans="1:8" ht="24" customHeight="1">
      <c r="A3" s="545" t="s">
        <v>37</v>
      </c>
      <c r="B3" s="546"/>
      <c r="C3" s="547"/>
      <c r="D3" s="546"/>
      <c r="E3" s="546"/>
      <c r="F3" s="546"/>
      <c r="G3" s="546"/>
      <c r="H3" s="546"/>
    </row>
    <row r="4" spans="1:2" ht="24" customHeight="1">
      <c r="A4" s="548" t="s">
        <v>75</v>
      </c>
      <c r="B4" s="546"/>
    </row>
    <row r="5" spans="1:9" ht="19.5" customHeight="1">
      <c r="A5" s="476"/>
      <c r="B5" s="477"/>
      <c r="C5" s="477"/>
      <c r="D5" s="477"/>
      <c r="E5" s="477"/>
      <c r="F5" s="475"/>
      <c r="G5" s="475"/>
      <c r="H5" s="475"/>
      <c r="I5" s="479" t="s">
        <v>399</v>
      </c>
    </row>
    <row r="6" spans="1:9" ht="24" customHeight="1">
      <c r="A6" s="475"/>
      <c r="B6" s="480" t="s">
        <v>178</v>
      </c>
      <c r="C6" s="480"/>
      <c r="D6" s="480"/>
      <c r="E6" s="633"/>
      <c r="F6" s="480"/>
      <c r="G6" s="480"/>
      <c r="H6" s="480"/>
      <c r="I6" s="480"/>
    </row>
    <row r="7" spans="1:9" ht="24" customHeight="1">
      <c r="A7" s="491"/>
      <c r="B7" s="492"/>
      <c r="C7" s="482" t="s">
        <v>76</v>
      </c>
      <c r="D7" s="493"/>
      <c r="E7" s="640"/>
      <c r="F7" s="492"/>
      <c r="G7" s="492"/>
      <c r="H7" s="482" t="s">
        <v>688</v>
      </c>
      <c r="I7" s="493"/>
    </row>
    <row r="8" spans="1:9" ht="24" customHeight="1">
      <c r="A8" s="475"/>
      <c r="B8" s="494" t="s">
        <v>428</v>
      </c>
      <c r="C8" s="494" t="s">
        <v>429</v>
      </c>
      <c r="D8" s="494" t="s">
        <v>395</v>
      </c>
      <c r="E8" s="634"/>
      <c r="F8" s="494" t="s">
        <v>428</v>
      </c>
      <c r="G8" s="671" t="s">
        <v>429</v>
      </c>
      <c r="H8" s="671"/>
      <c r="I8" s="494" t="s">
        <v>395</v>
      </c>
    </row>
    <row r="9" spans="1:9" ht="23.25" customHeight="1">
      <c r="A9" s="475" t="s">
        <v>28</v>
      </c>
      <c r="B9" s="495">
        <v>67735458.72</v>
      </c>
      <c r="C9" s="495">
        <v>12641516.27</v>
      </c>
      <c r="D9" s="495">
        <f>SUM(B9:C9)</f>
        <v>80376974.99</v>
      </c>
      <c r="E9" s="510"/>
      <c r="F9" s="495">
        <v>67735458.72</v>
      </c>
      <c r="G9" s="495"/>
      <c r="H9" s="495">
        <v>12641516.27</v>
      </c>
      <c r="I9" s="495">
        <f>SUM(F9:H9)</f>
        <v>80376974.99</v>
      </c>
    </row>
    <row r="10" spans="1:9" ht="23.25" customHeight="1">
      <c r="A10" s="475" t="s">
        <v>29</v>
      </c>
      <c r="B10" s="510">
        <f>435729143.17</f>
        <v>435729143.17</v>
      </c>
      <c r="C10" s="510">
        <v>39680490.54</v>
      </c>
      <c r="D10" s="510">
        <f>SUM(B10:C10)</f>
        <v>475409633.71000004</v>
      </c>
      <c r="E10" s="510"/>
      <c r="F10" s="510">
        <v>432750457.05</v>
      </c>
      <c r="G10" s="510"/>
      <c r="H10" s="510">
        <v>36188770.54</v>
      </c>
      <c r="I10" s="510">
        <f>SUM(F10:H10)</f>
        <v>468939227.59000003</v>
      </c>
    </row>
    <row r="11" spans="1:9" ht="23.25" customHeight="1">
      <c r="A11" s="475" t="s">
        <v>30</v>
      </c>
      <c r="B11" s="510">
        <v>4028000</v>
      </c>
      <c r="C11" s="510">
        <v>0</v>
      </c>
      <c r="D11" s="510">
        <f>SUM(B11:C11)</f>
        <v>4028000</v>
      </c>
      <c r="E11" s="510"/>
      <c r="F11" s="510">
        <v>4028000</v>
      </c>
      <c r="G11" s="510"/>
      <c r="H11" s="510">
        <v>0</v>
      </c>
      <c r="I11" s="510">
        <f>SUM(F11:H11)</f>
        <v>4028000</v>
      </c>
    </row>
    <row r="12" spans="1:9" ht="23.25" customHeight="1">
      <c r="A12" s="475" t="s">
        <v>31</v>
      </c>
      <c r="B12" s="510">
        <v>2825500</v>
      </c>
      <c r="C12" s="510">
        <v>0</v>
      </c>
      <c r="D12" s="510">
        <f>SUM(B12:C12)</f>
        <v>2825500</v>
      </c>
      <c r="E12" s="510"/>
      <c r="F12" s="510">
        <v>2825500</v>
      </c>
      <c r="G12" s="510"/>
      <c r="H12" s="510">
        <v>0</v>
      </c>
      <c r="I12" s="510">
        <f>SUM(F12:H12)</f>
        <v>2825500</v>
      </c>
    </row>
    <row r="13" spans="1:9" ht="23.25" customHeight="1">
      <c r="A13" s="475" t="s">
        <v>32</v>
      </c>
      <c r="B13" s="497">
        <v>5550000</v>
      </c>
      <c r="C13" s="497">
        <v>3993125.78</v>
      </c>
      <c r="D13" s="497">
        <f>SUM(B13:C13)</f>
        <v>9543125.78</v>
      </c>
      <c r="E13" s="510"/>
      <c r="F13" s="497">
        <v>5550000</v>
      </c>
      <c r="G13" s="497"/>
      <c r="H13" s="497">
        <v>3993125.78</v>
      </c>
      <c r="I13" s="497">
        <f>SUM(F13:H13)</f>
        <v>9543125.78</v>
      </c>
    </row>
    <row r="14" spans="1:9" ht="23.25" customHeight="1">
      <c r="A14" s="475" t="s">
        <v>432</v>
      </c>
      <c r="B14" s="510">
        <f aca="true" t="shared" si="0" ref="B14:I14">SUM(B9:B13)</f>
        <v>515868101.89</v>
      </c>
      <c r="C14" s="510">
        <f t="shared" si="0"/>
        <v>56315132.59</v>
      </c>
      <c r="D14" s="510">
        <f>SUM(D9:D13)</f>
        <v>572183234.48</v>
      </c>
      <c r="E14" s="510"/>
      <c r="F14" s="496">
        <f t="shared" si="0"/>
        <v>512889415.77</v>
      </c>
      <c r="G14" s="496"/>
      <c r="H14" s="496">
        <f t="shared" si="0"/>
        <v>52823412.59</v>
      </c>
      <c r="I14" s="510">
        <f t="shared" si="0"/>
        <v>565712828.36</v>
      </c>
    </row>
    <row r="15" spans="1:9" ht="23.25" customHeight="1">
      <c r="A15" s="475" t="s">
        <v>217</v>
      </c>
      <c r="B15" s="496"/>
      <c r="C15" s="496"/>
      <c r="D15" s="498">
        <v>-5805140.73</v>
      </c>
      <c r="E15" s="498"/>
      <c r="F15" s="496"/>
      <c r="G15" s="496"/>
      <c r="H15" s="496"/>
      <c r="I15" s="498">
        <v>-5805140.73</v>
      </c>
    </row>
    <row r="16" spans="1:9" ht="23.25" customHeight="1" thickBot="1">
      <c r="A16" s="475" t="s">
        <v>317</v>
      </c>
      <c r="B16" s="496"/>
      <c r="C16" s="496"/>
      <c r="D16" s="500">
        <f>SUM(D14:D15)</f>
        <v>566378093.75</v>
      </c>
      <c r="E16" s="510"/>
      <c r="F16" s="496"/>
      <c r="G16" s="496"/>
      <c r="H16" s="496"/>
      <c r="I16" s="500">
        <f>SUM(I14:I15)</f>
        <v>559907687.63</v>
      </c>
    </row>
    <row r="17" spans="1:9" ht="36.75" customHeight="1" thickTop="1">
      <c r="A17" s="483"/>
      <c r="B17" s="484"/>
      <c r="C17" s="484"/>
      <c r="D17" s="484"/>
      <c r="E17" s="484"/>
      <c r="F17" s="511"/>
      <c r="G17" s="511"/>
      <c r="H17" s="483"/>
      <c r="I17" s="483"/>
    </row>
    <row r="18" spans="1:8" ht="24" customHeight="1">
      <c r="A18" s="548" t="s">
        <v>77</v>
      </c>
      <c r="B18" s="546"/>
      <c r="C18" s="546"/>
      <c r="D18" s="546"/>
      <c r="E18" s="546"/>
      <c r="F18" s="546"/>
      <c r="G18" s="546"/>
      <c r="H18" s="546"/>
    </row>
    <row r="19" spans="1:9" ht="24" customHeight="1">
      <c r="A19" s="546"/>
      <c r="B19" s="546"/>
      <c r="D19" s="546"/>
      <c r="E19" s="546"/>
      <c r="F19" s="546"/>
      <c r="G19" s="546"/>
      <c r="H19" s="546"/>
      <c r="I19" s="479" t="s">
        <v>399</v>
      </c>
    </row>
    <row r="20" spans="1:9" ht="24" customHeight="1">
      <c r="A20" s="549"/>
      <c r="B20" s="549"/>
      <c r="D20" s="550" t="s">
        <v>428</v>
      </c>
      <c r="E20" s="672" t="s">
        <v>840</v>
      </c>
      <c r="F20" s="672"/>
      <c r="G20" s="672" t="s">
        <v>435</v>
      </c>
      <c r="H20" s="672"/>
      <c r="I20" s="550" t="s">
        <v>395</v>
      </c>
    </row>
    <row r="21" spans="1:9" ht="24" customHeight="1">
      <c r="A21" s="549"/>
      <c r="B21" s="549"/>
      <c r="D21" s="551" t="s">
        <v>66</v>
      </c>
      <c r="E21" s="551"/>
      <c r="F21" s="551"/>
      <c r="G21" s="673" t="s">
        <v>437</v>
      </c>
      <c r="H21" s="673"/>
      <c r="I21" s="551"/>
    </row>
    <row r="22" spans="1:9" ht="24" customHeight="1">
      <c r="A22" s="546" t="s">
        <v>438</v>
      </c>
      <c r="B22" s="546"/>
      <c r="D22" s="552"/>
      <c r="E22" s="552"/>
      <c r="F22" s="552"/>
      <c r="G22" s="552"/>
      <c r="H22" s="552"/>
      <c r="I22" s="546"/>
    </row>
    <row r="23" spans="1:9" ht="24" customHeight="1">
      <c r="A23" s="546" t="s">
        <v>687</v>
      </c>
      <c r="B23" s="546"/>
      <c r="D23" s="553">
        <f>319261810.44+4194172.78+4286460.15</f>
        <v>327742443.36999995</v>
      </c>
      <c r="E23" s="553"/>
      <c r="F23" s="553">
        <v>287601555.53</v>
      </c>
      <c r="G23" s="553"/>
      <c r="H23" s="553">
        <v>9363163.99</v>
      </c>
      <c r="I23" s="553">
        <f>SUM(D23:H23)</f>
        <v>624707162.8899999</v>
      </c>
    </row>
    <row r="24" spans="1:9" ht="24" customHeight="1">
      <c r="A24" s="546" t="s">
        <v>439</v>
      </c>
      <c r="B24" s="546"/>
      <c r="D24" s="553">
        <f>214000+2144146.23+155.47</f>
        <v>2358301.7</v>
      </c>
      <c r="E24" s="553"/>
      <c r="F24" s="554">
        <f>919365.77+417381.32+88450.85</f>
        <v>1425197.9400000002</v>
      </c>
      <c r="G24" s="554"/>
      <c r="H24" s="554">
        <f>4784318.81+1184028.5</f>
        <v>5968347.31</v>
      </c>
      <c r="I24" s="554">
        <f>SUM(D24:H24)</f>
        <v>9751846.95</v>
      </c>
    </row>
    <row r="25" spans="1:9" ht="24" customHeight="1">
      <c r="A25" s="555" t="s">
        <v>660</v>
      </c>
      <c r="B25" s="555"/>
      <c r="D25" s="553">
        <v>0</v>
      </c>
      <c r="E25" s="553"/>
      <c r="F25" s="553">
        <f>6940531.55+88450.85-88450.85</f>
        <v>6940531.55</v>
      </c>
      <c r="G25" s="553"/>
      <c r="H25" s="554">
        <v>-6940531.55</v>
      </c>
      <c r="I25" s="554">
        <f aca="true" t="shared" si="1" ref="I25:I34">SUM(D25:H25)</f>
        <v>0</v>
      </c>
    </row>
    <row r="26" spans="1:9" ht="24" customHeight="1">
      <c r="A26" s="556" t="s">
        <v>440</v>
      </c>
      <c r="B26" s="556"/>
      <c r="D26" s="553">
        <v>-155596</v>
      </c>
      <c r="E26" s="553"/>
      <c r="F26" s="553">
        <v>0</v>
      </c>
      <c r="G26" s="553"/>
      <c r="H26" s="553">
        <v>0</v>
      </c>
      <c r="I26" s="553">
        <f t="shared" si="1"/>
        <v>-155596</v>
      </c>
    </row>
    <row r="27" spans="1:9" ht="24" customHeight="1">
      <c r="A27" s="546" t="s">
        <v>74</v>
      </c>
      <c r="B27" s="546"/>
      <c r="D27" s="557">
        <f>SUM(D23:D26)</f>
        <v>329945149.06999993</v>
      </c>
      <c r="E27" s="557"/>
      <c r="F27" s="557">
        <f>SUM(F23:F26)</f>
        <v>295967285.02</v>
      </c>
      <c r="G27" s="557"/>
      <c r="H27" s="557">
        <f>SUM(H23:H26)</f>
        <v>8390979.75</v>
      </c>
      <c r="I27" s="557">
        <f>SUM(I23:I26)</f>
        <v>634303413.8399999</v>
      </c>
    </row>
    <row r="28" spans="1:9" ht="24" customHeight="1">
      <c r="A28" s="546" t="s">
        <v>441</v>
      </c>
      <c r="B28" s="546"/>
      <c r="D28" s="558"/>
      <c r="E28" s="558"/>
      <c r="F28" s="558"/>
      <c r="G28" s="558"/>
      <c r="H28" s="558"/>
      <c r="I28" s="559"/>
    </row>
    <row r="29" spans="1:9" ht="24" customHeight="1">
      <c r="A29" s="546" t="s">
        <v>687</v>
      </c>
      <c r="B29" s="546"/>
      <c r="D29" s="554">
        <v>0</v>
      </c>
      <c r="E29" s="554"/>
      <c r="F29" s="554">
        <v>152954009.3</v>
      </c>
      <c r="G29" s="554"/>
      <c r="H29" s="554">
        <v>0</v>
      </c>
      <c r="I29" s="554">
        <f t="shared" si="1"/>
        <v>152954009.3</v>
      </c>
    </row>
    <row r="30" spans="1:9" ht="24" customHeight="1">
      <c r="A30" s="546" t="s">
        <v>1047</v>
      </c>
      <c r="B30" s="546"/>
      <c r="D30" s="554">
        <v>688792.3</v>
      </c>
      <c r="E30" s="554"/>
      <c r="F30" s="554">
        <f>2989616.31+2082847.13-2854.93-31485.89+-5163.64+2854.93</f>
        <v>5035813.91</v>
      </c>
      <c r="G30" s="554"/>
      <c r="H30" s="554">
        <v>0</v>
      </c>
      <c r="I30" s="554">
        <f>SUM(D30:H30)</f>
        <v>5724606.21</v>
      </c>
    </row>
    <row r="31" spans="1:9" ht="24" customHeight="1">
      <c r="A31" s="546" t="s">
        <v>74</v>
      </c>
      <c r="B31" s="546"/>
      <c r="C31" s="589"/>
      <c r="D31" s="560">
        <f>SUM(D29:D30)</f>
        <v>688792.3</v>
      </c>
      <c r="E31" s="560"/>
      <c r="F31" s="560">
        <f>SUM(F29:F30)</f>
        <v>157989823.21</v>
      </c>
      <c r="G31" s="560"/>
      <c r="H31" s="560">
        <f>SUM(H29:H30)</f>
        <v>0</v>
      </c>
      <c r="I31" s="560">
        <f>SUM(I29:I30)</f>
        <v>158678615.51000002</v>
      </c>
    </row>
    <row r="32" spans="1:9" ht="24" customHeight="1">
      <c r="A32" s="546" t="s">
        <v>444</v>
      </c>
      <c r="B32" s="546"/>
      <c r="D32" s="558"/>
      <c r="E32" s="558"/>
      <c r="F32" s="558"/>
      <c r="G32" s="558"/>
      <c r="H32" s="558"/>
      <c r="I32" s="559"/>
    </row>
    <row r="33" spans="1:9" ht="24" customHeight="1">
      <c r="A33" s="546" t="s">
        <v>687</v>
      </c>
      <c r="B33" s="546"/>
      <c r="D33" s="554">
        <v>17143725</v>
      </c>
      <c r="E33" s="554"/>
      <c r="F33" s="554">
        <v>0</v>
      </c>
      <c r="G33" s="554"/>
      <c r="H33" s="554">
        <v>0</v>
      </c>
      <c r="I33" s="554">
        <f t="shared" si="1"/>
        <v>17143725</v>
      </c>
    </row>
    <row r="34" spans="1:9" ht="24" customHeight="1">
      <c r="A34" s="546" t="s">
        <v>74</v>
      </c>
      <c r="B34" s="546"/>
      <c r="D34" s="557">
        <f>SUM(D33:D33)</f>
        <v>17143725</v>
      </c>
      <c r="E34" s="557"/>
      <c r="F34" s="557">
        <f>SUM(F33:F33)</f>
        <v>0</v>
      </c>
      <c r="G34" s="557"/>
      <c r="H34" s="557">
        <f>SUM(H33:H33)</f>
        <v>0</v>
      </c>
      <c r="I34" s="557">
        <f t="shared" si="1"/>
        <v>17143725</v>
      </c>
    </row>
    <row r="35" spans="1:9" ht="24" customHeight="1">
      <c r="A35" s="546" t="s">
        <v>447</v>
      </c>
      <c r="B35" s="546"/>
      <c r="D35" s="558"/>
      <c r="E35" s="558"/>
      <c r="F35" s="558"/>
      <c r="G35" s="558"/>
      <c r="H35" s="558"/>
      <c r="I35" s="559"/>
    </row>
    <row r="36" spans="1:9" ht="24" customHeight="1" thickBot="1">
      <c r="A36" s="546" t="s">
        <v>687</v>
      </c>
      <c r="B36" s="546"/>
      <c r="D36" s="561">
        <f>SUM(D23-D29-D33)</f>
        <v>310598718.36999995</v>
      </c>
      <c r="E36" s="561"/>
      <c r="F36" s="561">
        <f>SUM(F23-F29-F33)</f>
        <v>134647546.22999996</v>
      </c>
      <c r="G36" s="561"/>
      <c r="H36" s="561">
        <f>SUM(H23-H29-H33)</f>
        <v>9363163.99</v>
      </c>
      <c r="I36" s="561">
        <f>SUM(I23-I29-I33)</f>
        <v>454609428.58999985</v>
      </c>
    </row>
    <row r="37" spans="1:9" ht="24" customHeight="1" thickBot="1" thickTop="1">
      <c r="A37" s="546" t="s">
        <v>74</v>
      </c>
      <c r="B37" s="546"/>
      <c r="D37" s="561">
        <f>D27-D31-D34</f>
        <v>312112631.7699999</v>
      </c>
      <c r="E37" s="561"/>
      <c r="F37" s="561">
        <f>F27-F31-F34</f>
        <v>137977461.80999997</v>
      </c>
      <c r="G37" s="561"/>
      <c r="H37" s="561">
        <f>H27-H31-H34</f>
        <v>8390979.75</v>
      </c>
      <c r="I37" s="561">
        <f>I27-I31-I34</f>
        <v>458481073.3299999</v>
      </c>
    </row>
    <row r="38" spans="1:9" ht="24" customHeight="1" thickTop="1">
      <c r="A38" s="546"/>
      <c r="B38" s="546"/>
      <c r="D38" s="567"/>
      <c r="E38" s="567"/>
      <c r="F38" s="567"/>
      <c r="G38" s="567"/>
      <c r="H38" s="567"/>
      <c r="I38" s="567"/>
    </row>
    <row r="39" spans="1:8" ht="24" customHeight="1">
      <c r="A39" s="168" t="s">
        <v>1040</v>
      </c>
      <c r="B39" s="546"/>
      <c r="C39" s="548"/>
      <c r="D39" s="548"/>
      <c r="E39" s="548"/>
      <c r="F39" s="548"/>
      <c r="G39" s="548"/>
      <c r="H39" s="559"/>
    </row>
    <row r="40" spans="1:8" ht="24" customHeight="1">
      <c r="A40" s="546" t="s">
        <v>1041</v>
      </c>
      <c r="B40" s="546"/>
      <c r="C40" s="548"/>
      <c r="D40" s="548"/>
      <c r="E40" s="548"/>
      <c r="F40" s="548"/>
      <c r="G40" s="548"/>
      <c r="H40" s="562"/>
    </row>
    <row r="41" spans="1:8" ht="24" customHeight="1">
      <c r="A41" s="546"/>
      <c r="B41" s="546"/>
      <c r="C41" s="548"/>
      <c r="D41" s="548"/>
      <c r="E41" s="548"/>
      <c r="F41" s="548"/>
      <c r="G41" s="548"/>
      <c r="H41" s="562"/>
    </row>
    <row r="42" spans="1:8" ht="24" customHeight="1">
      <c r="A42" s="546"/>
      <c r="B42" s="546"/>
      <c r="C42" s="548"/>
      <c r="D42" s="548"/>
      <c r="E42" s="548"/>
      <c r="F42" s="548"/>
      <c r="G42" s="548"/>
      <c r="H42" s="562"/>
    </row>
    <row r="43" spans="1:9" ht="24" customHeight="1">
      <c r="A43" s="502" t="s">
        <v>661</v>
      </c>
      <c r="B43" s="502"/>
      <c r="C43" s="503"/>
      <c r="D43" s="503"/>
      <c r="E43" s="503"/>
      <c r="F43" s="503"/>
      <c r="G43" s="503"/>
      <c r="H43" s="503"/>
      <c r="I43" s="503"/>
    </row>
    <row r="44" spans="1:9" ht="28.5" customHeight="1">
      <c r="A44" s="586" t="s">
        <v>2</v>
      </c>
      <c r="B44" s="587"/>
      <c r="C44" s="587"/>
      <c r="D44" s="587"/>
      <c r="E44" s="587"/>
      <c r="F44" s="587"/>
      <c r="G44" s="587"/>
      <c r="H44" s="587"/>
      <c r="I44" s="587"/>
    </row>
    <row r="45" spans="2:9" ht="28.5" customHeight="1">
      <c r="B45" s="502"/>
      <c r="C45" s="503"/>
      <c r="D45" s="503"/>
      <c r="E45" s="503"/>
      <c r="F45" s="503"/>
      <c r="G45" s="503"/>
      <c r="H45" s="503"/>
      <c r="I45" s="503"/>
    </row>
    <row r="46" spans="1:9" ht="28.5" customHeight="1">
      <c r="A46" s="545" t="s">
        <v>62</v>
      </c>
      <c r="B46" s="563"/>
      <c r="C46" s="564"/>
      <c r="D46" s="564"/>
      <c r="E46" s="564"/>
      <c r="F46" s="564"/>
      <c r="G46" s="564"/>
      <c r="H46" s="505" t="s">
        <v>653</v>
      </c>
      <c r="I46" s="505"/>
    </row>
    <row r="47" spans="1:9" ht="28.5" customHeight="1">
      <c r="A47" s="563"/>
      <c r="B47" s="563"/>
      <c r="C47" s="564"/>
      <c r="D47" s="564"/>
      <c r="E47" s="564"/>
      <c r="F47" s="564"/>
      <c r="G47" s="564"/>
      <c r="H47" s="506" t="s">
        <v>184</v>
      </c>
      <c r="I47" s="507"/>
    </row>
    <row r="48" spans="1:9" ht="28.5" customHeight="1">
      <c r="A48" s="563"/>
      <c r="B48" s="563"/>
      <c r="C48" s="564"/>
      <c r="D48" s="564"/>
      <c r="E48" s="564"/>
      <c r="F48" s="564"/>
      <c r="G48" s="564"/>
      <c r="H48" s="509" t="s">
        <v>70</v>
      </c>
      <c r="I48" s="509" t="s">
        <v>686</v>
      </c>
    </row>
    <row r="49" spans="1:9" ht="28.5" customHeight="1">
      <c r="A49" s="563"/>
      <c r="B49" s="563"/>
      <c r="C49" s="564"/>
      <c r="D49" s="564"/>
      <c r="E49" s="564"/>
      <c r="F49" s="564"/>
      <c r="G49" s="564"/>
      <c r="H49" s="508"/>
      <c r="I49" s="509"/>
    </row>
    <row r="50" spans="1:9" ht="28.5" customHeight="1">
      <c r="A50" s="563"/>
      <c r="B50" s="563" t="s">
        <v>63</v>
      </c>
      <c r="C50" s="564"/>
      <c r="D50" s="564"/>
      <c r="E50" s="564"/>
      <c r="F50" s="564"/>
      <c r="G50" s="564"/>
      <c r="H50" s="590">
        <f>D16</f>
        <v>566378093.75</v>
      </c>
      <c r="I50" s="590">
        <f>I16</f>
        <v>559907687.63</v>
      </c>
    </row>
    <row r="51" spans="1:9" ht="28.5" customHeight="1">
      <c r="A51" s="563"/>
      <c r="B51" s="563" t="s">
        <v>64</v>
      </c>
      <c r="C51" s="564"/>
      <c r="D51" s="564"/>
      <c r="E51" s="564"/>
      <c r="F51" s="564"/>
      <c r="G51" s="564"/>
      <c r="H51" s="591">
        <f>I37</f>
        <v>458481073.3299999</v>
      </c>
      <c r="I51" s="592">
        <f>I36</f>
        <v>454609428.58999985</v>
      </c>
    </row>
    <row r="52" spans="1:9" ht="28.5" customHeight="1" thickBot="1">
      <c r="A52" s="563"/>
      <c r="B52" s="565" t="s">
        <v>65</v>
      </c>
      <c r="C52" s="566"/>
      <c r="D52" s="566"/>
      <c r="E52" s="566"/>
      <c r="F52" s="566"/>
      <c r="G52" s="566"/>
      <c r="H52" s="593">
        <f>SUM(H50:H51)</f>
        <v>1024859167.0799999</v>
      </c>
      <c r="I52" s="593">
        <f>SUM(I50:I51)</f>
        <v>1014517116.2199998</v>
      </c>
    </row>
    <row r="53" spans="1:9" ht="17.25" customHeight="1" thickTop="1">
      <c r="A53" s="502"/>
      <c r="B53" s="502"/>
      <c r="C53" s="503"/>
      <c r="D53" s="503"/>
      <c r="E53" s="503"/>
      <c r="F53" s="503"/>
      <c r="G53" s="503"/>
      <c r="H53" s="503"/>
      <c r="I53" s="503"/>
    </row>
    <row r="54" spans="1:11" ht="28.5" customHeight="1">
      <c r="A54" s="399" t="s">
        <v>1051</v>
      </c>
      <c r="B54" s="399"/>
      <c r="C54" s="483"/>
      <c r="D54" s="399"/>
      <c r="E54" s="399"/>
      <c r="F54" s="399"/>
      <c r="G54" s="399"/>
      <c r="H54" s="399"/>
      <c r="I54" s="399"/>
      <c r="J54" s="594"/>
      <c r="K54" s="594"/>
    </row>
    <row r="55" spans="1:11" ht="28.5" customHeight="1">
      <c r="A55" s="399" t="s">
        <v>27</v>
      </c>
      <c r="B55" s="399"/>
      <c r="C55" s="399"/>
      <c r="D55" s="399"/>
      <c r="E55" s="399"/>
      <c r="F55" s="399"/>
      <c r="G55" s="399"/>
      <c r="H55" s="399"/>
      <c r="I55" s="399"/>
      <c r="J55" s="594"/>
      <c r="K55" s="594"/>
    </row>
    <row r="56" spans="1:9" ht="28.5" customHeight="1">
      <c r="A56" s="399"/>
      <c r="B56" s="399"/>
      <c r="C56" s="399"/>
      <c r="D56" s="674" t="s">
        <v>653</v>
      </c>
      <c r="E56" s="674"/>
      <c r="F56" s="674"/>
      <c r="G56" s="674"/>
      <c r="H56" s="674"/>
      <c r="I56" s="674"/>
    </row>
    <row r="57" spans="1:9" ht="28.5" customHeight="1">
      <c r="A57" s="399"/>
      <c r="B57" s="399"/>
      <c r="C57" s="399"/>
      <c r="D57" s="675" t="s">
        <v>184</v>
      </c>
      <c r="E57" s="675"/>
      <c r="F57" s="675"/>
      <c r="G57" s="674"/>
      <c r="H57" s="675"/>
      <c r="I57" s="675"/>
    </row>
    <row r="58" spans="1:10" ht="28.5" customHeight="1">
      <c r="A58" s="399"/>
      <c r="B58" s="399"/>
      <c r="C58" s="399"/>
      <c r="D58" s="676" t="s">
        <v>91</v>
      </c>
      <c r="E58" s="676"/>
      <c r="F58" s="676"/>
      <c r="G58" s="641"/>
      <c r="H58" s="676" t="s">
        <v>84</v>
      </c>
      <c r="I58" s="676"/>
      <c r="J58" s="626"/>
    </row>
    <row r="59" spans="1:9" ht="28.5" customHeight="1">
      <c r="A59" s="483"/>
      <c r="B59" s="483"/>
      <c r="C59" s="399"/>
      <c r="D59" s="627" t="s">
        <v>70</v>
      </c>
      <c r="E59" s="677" t="s">
        <v>78</v>
      </c>
      <c r="F59" s="677"/>
      <c r="G59" s="635"/>
      <c r="H59" s="627" t="s">
        <v>70</v>
      </c>
      <c r="I59" s="627" t="s">
        <v>78</v>
      </c>
    </row>
    <row r="60" spans="1:9" ht="28.5" customHeight="1">
      <c r="A60" s="399" t="s">
        <v>15</v>
      </c>
      <c r="B60" s="399"/>
      <c r="C60" s="399"/>
      <c r="D60" s="399"/>
      <c r="E60" s="399"/>
      <c r="F60" s="483"/>
      <c r="G60" s="637"/>
      <c r="H60" s="399"/>
      <c r="I60" s="483"/>
    </row>
    <row r="61" spans="1:9" ht="28.5" customHeight="1">
      <c r="A61" s="399" t="s">
        <v>16</v>
      </c>
      <c r="B61" s="483"/>
      <c r="C61" s="399"/>
      <c r="D61" s="628">
        <v>23438092.29</v>
      </c>
      <c r="E61" s="628"/>
      <c r="F61" s="628">
        <v>22762290.21</v>
      </c>
      <c r="G61" s="628"/>
      <c r="H61" s="628">
        <f>46368824.78+249124.98</f>
        <v>46617949.76</v>
      </c>
      <c r="I61" s="628">
        <v>43607872.93</v>
      </c>
    </row>
    <row r="62" spans="1:9" ht="28.5" customHeight="1">
      <c r="A62" s="399" t="s">
        <v>1042</v>
      </c>
      <c r="B62" s="483"/>
      <c r="C62" s="399"/>
      <c r="D62" s="629">
        <v>16284645</v>
      </c>
      <c r="E62" s="629"/>
      <c r="F62" s="629">
        <v>14243865</v>
      </c>
      <c r="G62" s="628"/>
      <c r="H62" s="629">
        <v>32502330</v>
      </c>
      <c r="I62" s="629">
        <v>27537090</v>
      </c>
    </row>
    <row r="63" spans="1:9" ht="28.5" customHeight="1" thickBot="1">
      <c r="A63" s="399" t="s">
        <v>17</v>
      </c>
      <c r="B63" s="399"/>
      <c r="C63" s="399"/>
      <c r="D63" s="630">
        <f>SUM(D61:D62)</f>
        <v>39722737.29</v>
      </c>
      <c r="E63" s="630"/>
      <c r="F63" s="630">
        <f>SUM(F61:F62)</f>
        <v>37006155.21</v>
      </c>
      <c r="G63" s="638"/>
      <c r="H63" s="630">
        <f>SUM(H61:H62)</f>
        <v>79120279.75999999</v>
      </c>
      <c r="I63" s="630">
        <f>SUM(I61:I62)</f>
        <v>71144962.93</v>
      </c>
    </row>
    <row r="64" spans="1:9" ht="28.5" customHeight="1" thickTop="1">
      <c r="A64" s="399" t="s">
        <v>1048</v>
      </c>
      <c r="B64" s="399"/>
      <c r="C64" s="399"/>
      <c r="D64" s="399"/>
      <c r="E64" s="399"/>
      <c r="F64" s="483"/>
      <c r="G64" s="483"/>
      <c r="H64" s="399"/>
      <c r="I64" s="483"/>
    </row>
    <row r="65" spans="1:9" ht="28.5" customHeight="1">
      <c r="A65" s="399" t="s">
        <v>1049</v>
      </c>
      <c r="B65" s="399"/>
      <c r="C65" s="399"/>
      <c r="D65" s="399"/>
      <c r="E65" s="399"/>
      <c r="F65" s="483"/>
      <c r="G65" s="483"/>
      <c r="H65" s="399"/>
      <c r="I65" s="483"/>
    </row>
    <row r="66" spans="1:9" ht="28.5" customHeight="1">
      <c r="A66" s="399" t="s">
        <v>25</v>
      </c>
      <c r="B66" s="483"/>
      <c r="C66" s="399"/>
      <c r="D66" s="628">
        <v>13740960.11</v>
      </c>
      <c r="E66" s="628"/>
      <c r="F66" s="628">
        <v>9337693.94</v>
      </c>
      <c r="G66" s="628"/>
      <c r="H66" s="628">
        <v>26392571.81</v>
      </c>
      <c r="I66" s="628">
        <v>18193806.1</v>
      </c>
    </row>
    <row r="67" spans="1:9" ht="28.5" customHeight="1">
      <c r="A67" s="399" t="s">
        <v>19</v>
      </c>
      <c r="B67" s="483"/>
      <c r="C67" s="399"/>
      <c r="D67" s="485">
        <v>2046197.6</v>
      </c>
      <c r="E67" s="632"/>
      <c r="F67" s="625">
        <v>3297217.45</v>
      </c>
      <c r="G67" s="636"/>
      <c r="H67" s="485">
        <f>F30</f>
        <v>5035813.91</v>
      </c>
      <c r="I67" s="625">
        <v>6241109.4</v>
      </c>
    </row>
    <row r="68" spans="1:9" ht="28.5" customHeight="1" thickBot="1">
      <c r="A68" s="399" t="s">
        <v>18</v>
      </c>
      <c r="B68" s="399"/>
      <c r="C68" s="484"/>
      <c r="D68" s="631">
        <f>SUM(D66:D67)</f>
        <v>15787157.709999999</v>
      </c>
      <c r="E68" s="631"/>
      <c r="F68" s="631">
        <f>SUM(F66:F67)</f>
        <v>12634911.39</v>
      </c>
      <c r="G68" s="639"/>
      <c r="H68" s="631">
        <f>SUM(H66:H67)</f>
        <v>31428385.72</v>
      </c>
      <c r="I68" s="631">
        <f>SUM(I66:I67)</f>
        <v>24434915.5</v>
      </c>
    </row>
    <row r="69" spans="1:9" ht="16.5" customHeight="1" thickTop="1">
      <c r="A69" s="594"/>
      <c r="B69" s="594"/>
      <c r="C69" s="594"/>
      <c r="D69" s="594"/>
      <c r="E69" s="594"/>
      <c r="F69" s="594"/>
      <c r="G69" s="594"/>
      <c r="H69" s="594"/>
      <c r="I69" s="594"/>
    </row>
    <row r="70" spans="1:9" s="475" customFormat="1" ht="28.5" customHeight="1">
      <c r="A70" s="476" t="s">
        <v>38</v>
      </c>
      <c r="B70" s="477"/>
      <c r="C70" s="477"/>
      <c r="D70" s="477"/>
      <c r="E70" s="477"/>
      <c r="I70" s="478"/>
    </row>
    <row r="71" spans="1:9" s="475" customFormat="1" ht="28.5" customHeight="1">
      <c r="A71" s="476"/>
      <c r="B71" s="477"/>
      <c r="C71" s="477"/>
      <c r="D71" s="477"/>
      <c r="E71" s="477"/>
      <c r="I71" s="479" t="s">
        <v>399</v>
      </c>
    </row>
    <row r="72" spans="2:11" s="475" customFormat="1" ht="28.5" customHeight="1">
      <c r="B72" s="480" t="s">
        <v>178</v>
      </c>
      <c r="C72" s="480"/>
      <c r="D72" s="480"/>
      <c r="E72" s="633"/>
      <c r="F72" s="480"/>
      <c r="G72" s="480"/>
      <c r="H72" s="480"/>
      <c r="I72" s="480"/>
      <c r="J72" s="490"/>
      <c r="K72" s="490"/>
    </row>
    <row r="73" spans="1:9" s="475" customFormat="1" ht="28.5" customHeight="1">
      <c r="A73" s="491"/>
      <c r="B73" s="492"/>
      <c r="C73" s="482" t="s">
        <v>76</v>
      </c>
      <c r="D73" s="493"/>
      <c r="E73" s="640"/>
      <c r="F73" s="492"/>
      <c r="G73" s="492"/>
      <c r="H73" s="482" t="s">
        <v>688</v>
      </c>
      <c r="I73" s="493"/>
    </row>
    <row r="74" spans="2:9" s="475" customFormat="1" ht="28.5" customHeight="1">
      <c r="B74" s="494" t="s">
        <v>428</v>
      </c>
      <c r="C74" s="494" t="s">
        <v>429</v>
      </c>
      <c r="D74" s="494" t="s">
        <v>395</v>
      </c>
      <c r="E74" s="634"/>
      <c r="F74" s="494" t="s">
        <v>428</v>
      </c>
      <c r="G74" s="671" t="s">
        <v>429</v>
      </c>
      <c r="H74" s="671"/>
      <c r="I74" s="494" t="s">
        <v>395</v>
      </c>
    </row>
    <row r="75" spans="1:9" s="475" customFormat="1" ht="28.5" customHeight="1">
      <c r="A75" s="475" t="s">
        <v>430</v>
      </c>
      <c r="B75" s="495">
        <v>357633318.86</v>
      </c>
      <c r="C75" s="495">
        <v>148044710.28</v>
      </c>
      <c r="D75" s="495">
        <f>SUM(B75:C75)</f>
        <v>505678029.14</v>
      </c>
      <c r="E75" s="510"/>
      <c r="F75" s="495">
        <f>268009050.47-1100745.11</f>
        <v>266908305.35999998</v>
      </c>
      <c r="G75" s="495"/>
      <c r="H75" s="495">
        <f>151138137.95-3093427.67</f>
        <v>148044710.28</v>
      </c>
      <c r="I75" s="496">
        <f>SUM(F75:H75)</f>
        <v>414953015.64</v>
      </c>
    </row>
    <row r="76" spans="1:9" s="475" customFormat="1" ht="28.5" customHeight="1">
      <c r="A76" s="475" t="s">
        <v>431</v>
      </c>
      <c r="B76" s="497">
        <v>156875525.46</v>
      </c>
      <c r="C76" s="497">
        <v>132443905.57</v>
      </c>
      <c r="D76" s="497">
        <f>SUM(B76:C76)</f>
        <v>289319431.03</v>
      </c>
      <c r="E76" s="510"/>
      <c r="F76" s="497">
        <v>158227085.16</v>
      </c>
      <c r="G76" s="497"/>
      <c r="H76" s="497">
        <v>134971723.07</v>
      </c>
      <c r="I76" s="496">
        <f>SUM(F76:H76)</f>
        <v>293198808.23</v>
      </c>
    </row>
    <row r="77" spans="1:9" s="475" customFormat="1" ht="28.5" customHeight="1">
      <c r="A77" s="475" t="s">
        <v>432</v>
      </c>
      <c r="B77" s="495">
        <f aca="true" t="shared" si="2" ref="B77:I77">SUM(B75:B76)</f>
        <v>514508844.32000005</v>
      </c>
      <c r="C77" s="495">
        <f t="shared" si="2"/>
        <v>280488615.85</v>
      </c>
      <c r="D77" s="495">
        <f t="shared" si="2"/>
        <v>794997460.17</v>
      </c>
      <c r="E77" s="510"/>
      <c r="F77" s="496">
        <f t="shared" si="2"/>
        <v>425135390.52</v>
      </c>
      <c r="G77" s="496"/>
      <c r="H77" s="496">
        <f t="shared" si="2"/>
        <v>283016433.35</v>
      </c>
      <c r="I77" s="495">
        <f t="shared" si="2"/>
        <v>708151823.87</v>
      </c>
    </row>
    <row r="78" spans="1:9" s="475" customFormat="1" ht="28.5" customHeight="1">
      <c r="A78" s="475" t="s">
        <v>217</v>
      </c>
      <c r="B78" s="496"/>
      <c r="C78" s="496"/>
      <c r="D78" s="498">
        <v>-41694362.68</v>
      </c>
      <c r="E78" s="498"/>
      <c r="F78" s="496"/>
      <c r="G78" s="496"/>
      <c r="H78" s="496"/>
      <c r="I78" s="499">
        <v>-41694362.68</v>
      </c>
    </row>
    <row r="79" spans="1:9" s="475" customFormat="1" ht="28.5" customHeight="1" thickBot="1">
      <c r="A79" s="475" t="s">
        <v>317</v>
      </c>
      <c r="B79" s="496"/>
      <c r="C79" s="496"/>
      <c r="D79" s="500">
        <f>SUM(D77:D78)</f>
        <v>753303097.49</v>
      </c>
      <c r="E79" s="510"/>
      <c r="F79" s="496"/>
      <c r="G79" s="496"/>
      <c r="H79" s="496"/>
      <c r="I79" s="500">
        <f>SUM(I77:I78)</f>
        <v>666457461.19</v>
      </c>
    </row>
    <row r="80" spans="2:9" s="481" customFormat="1" ht="11.25" customHeight="1" thickTop="1">
      <c r="B80" s="486"/>
      <c r="C80" s="487"/>
      <c r="D80" s="488"/>
      <c r="E80" s="488"/>
      <c r="F80" s="501"/>
      <c r="G80" s="501"/>
      <c r="H80" s="489"/>
      <c r="I80" s="486"/>
    </row>
    <row r="81" spans="2:9" s="481" customFormat="1" ht="12.75" customHeight="1">
      <c r="B81" s="486"/>
      <c r="C81" s="487"/>
      <c r="D81" s="488"/>
      <c r="E81" s="488"/>
      <c r="F81" s="478"/>
      <c r="G81" s="478"/>
      <c r="H81" s="489"/>
      <c r="I81" s="486"/>
    </row>
    <row r="82" spans="1:10" s="481" customFormat="1" ht="28.5" customHeight="1">
      <c r="A82" s="502" t="s">
        <v>661</v>
      </c>
      <c r="B82" s="502"/>
      <c r="C82" s="503"/>
      <c r="D82" s="503"/>
      <c r="E82" s="503"/>
      <c r="F82" s="503"/>
      <c r="G82" s="503"/>
      <c r="H82" s="503"/>
      <c r="I82" s="503"/>
      <c r="J82" s="503"/>
    </row>
    <row r="83" ht="25.5" customHeight="1"/>
  </sheetData>
  <sheetProtection/>
  <mergeCells count="10">
    <mergeCell ref="G8:H8"/>
    <mergeCell ref="G20:H20"/>
    <mergeCell ref="G21:H21"/>
    <mergeCell ref="G74:H74"/>
    <mergeCell ref="D56:I56"/>
    <mergeCell ref="D57:I57"/>
    <mergeCell ref="D58:F58"/>
    <mergeCell ref="H58:I58"/>
    <mergeCell ref="E59:F59"/>
    <mergeCell ref="E20:F20"/>
  </mergeCells>
  <printOptions/>
  <pageMargins left="0.5905511811023623" right="0.2755905511811024" top="0.4724409448818898" bottom="0" header="0.1968503937007874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PoONaM</dc:creator>
  <cp:keywords/>
  <dc:description/>
  <cp:lastModifiedBy>Rabbit Gold</cp:lastModifiedBy>
  <cp:lastPrinted>2011-08-11T13:16:36Z</cp:lastPrinted>
  <dcterms:created xsi:type="dcterms:W3CDTF">2003-01-01T10:56:48Z</dcterms:created>
  <dcterms:modified xsi:type="dcterms:W3CDTF">2011-08-11T13:16:39Z</dcterms:modified>
  <cp:category/>
  <cp:version/>
  <cp:contentType/>
  <cp:contentStatus/>
</cp:coreProperties>
</file>