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5480" windowHeight="4155" activeTab="0"/>
  </bookViews>
  <sheets>
    <sheet name="BS" sheetId="1" r:id="rId1"/>
    <sheet name="PL 3M" sheetId="2" r:id="rId2"/>
    <sheet name="shareholders' equity" sheetId="3" r:id="rId3"/>
    <sheet name="separated" sheetId="4" r:id="rId4"/>
    <sheet name="cash flows" sheetId="5" r:id="rId5"/>
  </sheets>
  <externalReferences>
    <externalReference r:id="rId8"/>
  </externalReferences>
  <definedNames>
    <definedName name="_xlnm.Print_Area" localSheetId="2">'shareholders'' equity'!$A$1:$S$37</definedName>
  </definedNames>
  <calcPr fullCalcOnLoad="1"/>
</workbook>
</file>

<file path=xl/sharedStrings.xml><?xml version="1.0" encoding="utf-8"?>
<sst xmlns="http://schemas.openxmlformats.org/spreadsheetml/2006/main" count="358" uniqueCount="232">
  <si>
    <t>SAHA PATHANA INTER-HOLDING PUBLIC COMPANY LIMITED</t>
  </si>
  <si>
    <t>(Unit : Baht)</t>
  </si>
  <si>
    <t>Financial statements in which the</t>
  </si>
  <si>
    <t>equity method is applied</t>
  </si>
  <si>
    <t>Assets</t>
  </si>
  <si>
    <t>Note</t>
  </si>
  <si>
    <t>Current assets</t>
  </si>
  <si>
    <t xml:space="preserve">          Cash and cash equivalents</t>
  </si>
  <si>
    <t xml:space="preserve">          Other accrued income - net</t>
  </si>
  <si>
    <t xml:space="preserve">          Inventories - net</t>
  </si>
  <si>
    <t xml:space="preserve">          Other current assets</t>
  </si>
  <si>
    <t xml:space="preserve">               Prepaid expenses</t>
  </si>
  <si>
    <t xml:space="preserve">               Others</t>
  </si>
  <si>
    <t xml:space="preserve">                              Total other current assets</t>
  </si>
  <si>
    <t xml:space="preserve">                              Total current assets</t>
  </si>
  <si>
    <t>Non-current assets</t>
  </si>
  <si>
    <t xml:space="preserve">          Investments in associated companies</t>
  </si>
  <si>
    <t xml:space="preserve">              By using equity method</t>
  </si>
  <si>
    <t xml:space="preserve">              By using cost method</t>
  </si>
  <si>
    <t xml:space="preserve">          Investments in related parties</t>
  </si>
  <si>
    <t xml:space="preserve">          Other long-term investments</t>
  </si>
  <si>
    <t xml:space="preserve">          Real estate for sale</t>
  </si>
  <si>
    <t xml:space="preserve">          Real estate under to buy and to sell contract     </t>
  </si>
  <si>
    <t xml:space="preserve">          Property, plant and equipment - net</t>
  </si>
  <si>
    <t xml:space="preserve">          Other non-current assets</t>
  </si>
  <si>
    <t xml:space="preserve">             Deposit for land</t>
  </si>
  <si>
    <t xml:space="preserve">             Withholding tax</t>
  </si>
  <si>
    <t xml:space="preserve">             Others</t>
  </si>
  <si>
    <t xml:space="preserve">                              Total other non-current assets</t>
  </si>
  <si>
    <t xml:space="preserve">                              Total non-current assets</t>
  </si>
  <si>
    <t>Notes to financial statements are parts of these financial statements</t>
  </si>
  <si>
    <t xml:space="preserve"> - 2 -</t>
  </si>
  <si>
    <t>Current liabilities</t>
  </si>
  <si>
    <t xml:space="preserve">          Overdrafts and loans from </t>
  </si>
  <si>
    <t xml:space="preserve">               financial institutions</t>
  </si>
  <si>
    <t xml:space="preserve">          Convertible debenture to common shares </t>
  </si>
  <si>
    <t xml:space="preserve">          Other current liabilities</t>
  </si>
  <si>
    <t xml:space="preserve">               Accrued interest expenses</t>
  </si>
  <si>
    <t xml:space="preserve"> </t>
  </si>
  <si>
    <t xml:space="preserve">               Accrued electricity expenses</t>
  </si>
  <si>
    <t xml:space="preserve">               Accrued expenses</t>
  </si>
  <si>
    <t xml:space="preserve">                              Total other current liabilities</t>
  </si>
  <si>
    <t xml:space="preserve">                              Total current liabilities</t>
  </si>
  <si>
    <t>Non-current liabilities</t>
  </si>
  <si>
    <t xml:space="preserve">          Investments payable</t>
  </si>
  <si>
    <t xml:space="preserve">          Long - term loans - net </t>
  </si>
  <si>
    <t xml:space="preserve">                              Total non-current liabilities</t>
  </si>
  <si>
    <t xml:space="preserve">                              Total liabilities</t>
  </si>
  <si>
    <t xml:space="preserve"> - 3 -</t>
  </si>
  <si>
    <t>Shareholders' equity</t>
  </si>
  <si>
    <t xml:space="preserve">     Share capital</t>
  </si>
  <si>
    <t xml:space="preserve">         Authorized share capital</t>
  </si>
  <si>
    <t xml:space="preserve">               800,000,000 common shares of Baht 1 each</t>
  </si>
  <si>
    <t xml:space="preserve">         Issued and paid-up share capital</t>
  </si>
  <si>
    <t xml:space="preserve">               494,034,300 common shares of Baht 1 each</t>
  </si>
  <si>
    <t xml:space="preserve">          Premium on share capital</t>
  </si>
  <si>
    <t xml:space="preserve">     Retained earnings </t>
  </si>
  <si>
    <t xml:space="preserve">       Appropriated</t>
  </si>
  <si>
    <t xml:space="preserve">          Legal reserve</t>
  </si>
  <si>
    <t xml:space="preserve">          General reserve</t>
  </si>
  <si>
    <t xml:space="preserve">       Unappropriated</t>
  </si>
  <si>
    <t xml:space="preserve">               Total shareholders' equity</t>
  </si>
  <si>
    <t>Total liabilities and shareholders' equity</t>
  </si>
  <si>
    <t>STATEMENTS OF CASH FLOWS</t>
  </si>
  <si>
    <t>Cash flows from operation activities</t>
  </si>
  <si>
    <t xml:space="preserve">     Profit (Loss) from operations before change </t>
  </si>
  <si>
    <t xml:space="preserve">           in operating assets and liabilities</t>
  </si>
  <si>
    <t xml:space="preserve">     (Increase) Decrease of change in operating assets</t>
  </si>
  <si>
    <t xml:space="preserve">     Increase (Decrease) of change in operating liabilities</t>
  </si>
  <si>
    <t>STATEMENTS OF CASH FLOWS (CONTINUED)</t>
  </si>
  <si>
    <t>Cash flows from investing activities</t>
  </si>
  <si>
    <t>Cash flows from financing activities</t>
  </si>
  <si>
    <t xml:space="preserve">               loans from financial institutions</t>
  </si>
  <si>
    <t>Cash and cash equivalents beginning of the period</t>
  </si>
  <si>
    <t>Cash and cash equivalents end of the period</t>
  </si>
  <si>
    <t>Revenues</t>
  </si>
  <si>
    <t xml:space="preserve">                              Total revenues</t>
  </si>
  <si>
    <t>Expenses</t>
  </si>
  <si>
    <t xml:space="preserve">                         Total expenses</t>
  </si>
  <si>
    <t>STATEMENTS OF CHANGES IN SHAREHOLDERS' EQUITY</t>
  </si>
  <si>
    <t>FINANCIAL STATEMENTS IN WHICH THE EQUITY METHOD IS APPLIED</t>
  </si>
  <si>
    <t xml:space="preserve">Issued and </t>
  </si>
  <si>
    <t xml:space="preserve">Premium </t>
  </si>
  <si>
    <t xml:space="preserve">Premium on </t>
  </si>
  <si>
    <t>Legal</t>
  </si>
  <si>
    <t>General</t>
  </si>
  <si>
    <t>Total</t>
  </si>
  <si>
    <t>paid-up</t>
  </si>
  <si>
    <t>(Discount)</t>
  </si>
  <si>
    <t>treasury stock</t>
  </si>
  <si>
    <t>reserve</t>
  </si>
  <si>
    <t>share capital</t>
  </si>
  <si>
    <t>on share capital</t>
  </si>
  <si>
    <t>of associated</t>
  </si>
  <si>
    <t>companies</t>
  </si>
  <si>
    <t xml:space="preserve">     Profit before income tax</t>
  </si>
  <si>
    <t xml:space="preserve">               Share of (profit) from investment by equity method</t>
  </si>
  <si>
    <t xml:space="preserve">               Share of loss from investment by equity method</t>
  </si>
  <si>
    <t xml:space="preserve">               Dividend received from investment</t>
  </si>
  <si>
    <t xml:space="preserve">          Contingent liabilities from guarantees</t>
  </si>
  <si>
    <t xml:space="preserve">                              Total assets</t>
  </si>
  <si>
    <t xml:space="preserve">          Current portion of long - term debt</t>
  </si>
  <si>
    <t xml:space="preserve">               Depreciation and amortization</t>
  </si>
  <si>
    <t>Net cash received by (used in) operating activities</t>
  </si>
  <si>
    <t xml:space="preserve">          Loss on exchange rate</t>
  </si>
  <si>
    <t xml:space="preserve">     Cost of sales of real estate</t>
  </si>
  <si>
    <t xml:space="preserve">          associates by equity method</t>
  </si>
  <si>
    <t xml:space="preserve">     Directors' remuneration</t>
  </si>
  <si>
    <t xml:space="preserve">     Other expenses</t>
  </si>
  <si>
    <t xml:space="preserve">     Administrative expenses</t>
  </si>
  <si>
    <t xml:space="preserve">     Cost of facility </t>
  </si>
  <si>
    <t xml:space="preserve">          Doubtful accounts</t>
  </si>
  <si>
    <t>Profit before finance costs</t>
  </si>
  <si>
    <t xml:space="preserve">               Doubtful accounts</t>
  </si>
  <si>
    <t xml:space="preserve">               Finance costs</t>
  </si>
  <si>
    <t>Net cash received by (used in) investing  activities</t>
  </si>
  <si>
    <t>Net cash received by (used in) financing activities</t>
  </si>
  <si>
    <t>Net increase (decrease) in cash and cash equivalents</t>
  </si>
  <si>
    <t xml:space="preserve">                    (disbursement) from operating activities :</t>
  </si>
  <si>
    <t xml:space="preserve">          Finance costs</t>
  </si>
  <si>
    <t>(UNAUDITED/REVIEWED ONLY)</t>
  </si>
  <si>
    <t xml:space="preserve">     Facility income</t>
  </si>
  <si>
    <t xml:space="preserve">     Sales of real estate</t>
  </si>
  <si>
    <t xml:space="preserve">     Consulting and services income</t>
  </si>
  <si>
    <t xml:space="preserve">     Share of profit from investment in </t>
  </si>
  <si>
    <t xml:space="preserve">     Dividend income</t>
  </si>
  <si>
    <t xml:space="preserve">     Other income</t>
  </si>
  <si>
    <t>2010</t>
  </si>
  <si>
    <t xml:space="preserve">               Inventories</t>
  </si>
  <si>
    <t xml:space="preserve">               Real estate for sale</t>
  </si>
  <si>
    <t xml:space="preserve">               Real estate under to buy and to sell contract</t>
  </si>
  <si>
    <t xml:space="preserve">               Accrued income - related parties</t>
  </si>
  <si>
    <t xml:space="preserve">               Accrued income - other companies</t>
  </si>
  <si>
    <t xml:space="preserve">               Interest paid</t>
  </si>
  <si>
    <t xml:space="preserve">               Income tax paid</t>
  </si>
  <si>
    <t xml:space="preserve">          Gain on disposal of assets</t>
  </si>
  <si>
    <t xml:space="preserve">          Gain on exchange rate</t>
  </si>
  <si>
    <t xml:space="preserve">          Interest income </t>
  </si>
  <si>
    <t xml:space="preserve">          Others</t>
  </si>
  <si>
    <t xml:space="preserve">          Doubtful accounts (reversal)</t>
  </si>
  <si>
    <t xml:space="preserve">               Doubtful accounts (reversal)</t>
  </si>
  <si>
    <t xml:space="preserve">          Purchase of property, plant and equipment</t>
  </si>
  <si>
    <t xml:space="preserve">          Proceeds from short term loans to related paties</t>
  </si>
  <si>
    <t xml:space="preserve">     Management benefit expense</t>
  </si>
  <si>
    <t xml:space="preserve">          Disposal of vehicles and office equipment</t>
  </si>
  <si>
    <t xml:space="preserve">          Purchase of securities</t>
  </si>
  <si>
    <t xml:space="preserve">          Increase (Decrease) in overdrafts and </t>
  </si>
  <si>
    <t xml:space="preserve">          Increase (Decrease) in long - term loans</t>
  </si>
  <si>
    <t xml:space="preserve">          Impairment loss on securities</t>
  </si>
  <si>
    <t xml:space="preserve">               Impairment loss on securities</t>
  </si>
  <si>
    <t>AS AT MARCH 31, 2011  (UNAUDITED/REVIEWED ONLY)</t>
  </si>
  <si>
    <t>AND AS AT DECEMBER 31, 2010 (AUDITED)</t>
  </si>
  <si>
    <t>March 31, 2011</t>
  </si>
  <si>
    <t>December 31, 2010</t>
  </si>
  <si>
    <t>2011</t>
  </si>
  <si>
    <t>(Restated)</t>
  </si>
  <si>
    <t xml:space="preserve">     Cost of services </t>
  </si>
  <si>
    <t xml:space="preserve">          Gain on securities</t>
  </si>
  <si>
    <t>เพิ่ม(ลด) ระหว่างงวด</t>
  </si>
  <si>
    <t>เพิ่ม (ลด) ระหว่างงวด</t>
  </si>
  <si>
    <t>STATEMENTS OF FINANCIAL POSITION</t>
  </si>
  <si>
    <t xml:space="preserve">          Investment properties</t>
  </si>
  <si>
    <t xml:space="preserve">          Intangible assests - net</t>
  </si>
  <si>
    <t>STATEMENTS OF FINANCIAL POSITION (CONTINUED)</t>
  </si>
  <si>
    <t xml:space="preserve">          Income received in advance</t>
  </si>
  <si>
    <t xml:space="preserve">          Employee benefits obligation</t>
  </si>
  <si>
    <t>STATEMENT OF FINANCIAL POSITION (CONTINUED)</t>
  </si>
  <si>
    <t>STATEMENTS OF COMPREHENSIVE INCOME</t>
  </si>
  <si>
    <t>Other comprehensive income</t>
  </si>
  <si>
    <t>Total comprehensive income for the period</t>
  </si>
  <si>
    <t>Other components of equity</t>
  </si>
  <si>
    <t>Balance as at January 1, 2010</t>
  </si>
  <si>
    <t xml:space="preserve">               Employee benefits obligation</t>
  </si>
  <si>
    <t xml:space="preserve">               Income received in advance</t>
  </si>
  <si>
    <t xml:space="preserve">          Accrued income from related parties - net</t>
  </si>
  <si>
    <t>Liabilities and shareholders' equity (continued)</t>
  </si>
  <si>
    <t>Liabilities and shareholders' equity</t>
  </si>
  <si>
    <t xml:space="preserve">         by equity method</t>
  </si>
  <si>
    <t xml:space="preserve">     Share of loss on investment in associates </t>
  </si>
  <si>
    <t xml:space="preserve">          Basic earnings per share</t>
  </si>
  <si>
    <t xml:space="preserve">(Unit : Baht) </t>
  </si>
  <si>
    <t xml:space="preserve">          Premium on tresury stock of associated companies </t>
  </si>
  <si>
    <t xml:space="preserve">     Other componants of equity </t>
  </si>
  <si>
    <t>Profit for the period</t>
  </si>
  <si>
    <t xml:space="preserve">          assoicated compnaies </t>
  </si>
  <si>
    <t xml:space="preserve">Other comprehensive incom for the peirod </t>
  </si>
  <si>
    <t>Gain on valuation</t>
  </si>
  <si>
    <t>of available-for-sale</t>
  </si>
  <si>
    <t>investment</t>
  </si>
  <si>
    <t xml:space="preserve">investment of </t>
  </si>
  <si>
    <t>associated companies</t>
  </si>
  <si>
    <t xml:space="preserve">Effects of the change in accounting policy </t>
  </si>
  <si>
    <t xml:space="preserve">     -  Recognized income on sales of real estate</t>
  </si>
  <si>
    <t xml:space="preserve">Balance as at January 1, 2010 (restated) </t>
  </si>
  <si>
    <t>Comprehensive income for the three-month periods</t>
  </si>
  <si>
    <t xml:space="preserve">Balance as at March 31, 2010 (restated) </t>
  </si>
  <si>
    <t xml:space="preserve">Balance as at December 31, 2010 (restated) </t>
  </si>
  <si>
    <t xml:space="preserve">Dividend paid </t>
  </si>
  <si>
    <t>Comprehensive income for the nine-month periods</t>
  </si>
  <si>
    <t>Balance as at January 1, 2011</t>
  </si>
  <si>
    <t>Balance as at March 31, 2011</t>
  </si>
  <si>
    <t xml:space="preserve">Balance as at January 1, 2011 (restated) </t>
  </si>
  <si>
    <t>Balance as at January 1, 2011 (before adjustment of employee benefit)</t>
  </si>
  <si>
    <t xml:space="preserve">  - Employee benefits </t>
  </si>
  <si>
    <t xml:space="preserve">  - Employee benefits - associated compnaies </t>
  </si>
  <si>
    <t>Unappropriated</t>
  </si>
  <si>
    <t xml:space="preserve">Other compoants </t>
  </si>
  <si>
    <t>of equity</t>
  </si>
  <si>
    <t>Gain on valuation of</t>
  </si>
  <si>
    <t>available-for-sales</t>
  </si>
  <si>
    <t xml:space="preserve">Balance as at January 1, 2011 </t>
  </si>
  <si>
    <t>Separate</t>
  </si>
  <si>
    <t>financial statements</t>
  </si>
  <si>
    <t xml:space="preserve">     Add  Adjustments to reconcile net profit (loss) to cash receipt </t>
  </si>
  <si>
    <t xml:space="preserve">               (Gain) loss on sales of secutities</t>
  </si>
  <si>
    <t xml:space="preserve">               (Gain) loss on sales of assets</t>
  </si>
  <si>
    <t xml:space="preserve">          Sales of securities </t>
  </si>
  <si>
    <t xml:space="preserve">          Investment properties </t>
  </si>
  <si>
    <t xml:space="preserve">Balance as at January 1, 2010 (before adjustment of employee benefits) </t>
  </si>
  <si>
    <t xml:space="preserve">Effects of change in accounting policy </t>
  </si>
  <si>
    <t xml:space="preserve">               Intangible assets</t>
  </si>
  <si>
    <t>FOR THE THREE MONTHS ENDED MARCH 31, 2011 AND 2010</t>
  </si>
  <si>
    <t>Gain on valuation of available for sale investments</t>
  </si>
  <si>
    <t xml:space="preserve">               Other current assets</t>
  </si>
  <si>
    <t xml:space="preserve">               Other non-current assets</t>
  </si>
  <si>
    <t xml:space="preserve">               Unearned revenue </t>
  </si>
  <si>
    <t xml:space="preserve">               Other current liabilities</t>
  </si>
  <si>
    <t xml:space="preserve">               Cash generated (paid) from operation</t>
  </si>
  <si>
    <t>SEPARATE FINANCIAL STATEMENTS</t>
  </si>
  <si>
    <t>Gain on valuation of available for sale investments -</t>
  </si>
  <si>
    <t xml:space="preserve">               Deposits </t>
  </si>
  <si>
    <t xml:space="preserve">          Deposits</t>
  </si>
</sst>
</file>

<file path=xl/styles.xml><?xml version="1.0" encoding="utf-8"?>
<styleSheet xmlns="http://schemas.openxmlformats.org/spreadsheetml/2006/main">
  <numFmts count="6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#,##0.00\ ;\(#,##0.00\)\ "/>
    <numFmt numFmtId="208" formatCode="#,##0.00\ ;\(#,##0.00\)"/>
    <numFmt numFmtId="209" formatCode="#,##0.00;\(#,##0.00\)"/>
    <numFmt numFmtId="210" formatCode="#,##0.0_);\(#,##0.0\)"/>
    <numFmt numFmtId="211" formatCode="#,##0.00_);[Black]\(#,##0.00\)"/>
    <numFmt numFmtId="212" formatCode="0.0"/>
    <numFmt numFmtId="213" formatCode="0.000000000"/>
    <numFmt numFmtId="214" formatCode="0.0000000"/>
    <numFmt numFmtId="215" formatCode="#,##0.0;\(#,##0.0\)"/>
    <numFmt numFmtId="216" formatCode="#,##0;\(#,##0\)"/>
    <numFmt numFmtId="217" formatCode="#,##0;\(#,##0.00\)"/>
    <numFmt numFmtId="218" formatCode="#,##0.00_ ;[Red]\-#,##0.00\ "/>
    <numFmt numFmtId="219" formatCode="#,##0.000_);\(#,##0.000\)"/>
    <numFmt numFmtId="220" formatCode="#,##0.0000_);\(#,##0.0000\)"/>
    <numFmt numFmtId="221" formatCode="#,##0\ ;[Red]\(#,##0\)"/>
    <numFmt numFmtId="222" formatCode="##,##0.00_);\(#,##0.00\)"/>
    <numFmt numFmtId="223" formatCode="#,##0.00_);[Red]\(#,##0.0000\)"/>
    <numFmt numFmtId="224" formatCode="#,##0.00_ ;\-#,##0.00\ "/>
    <numFmt numFmtId="225" formatCode="_(* #,##0.0_);_(* \(#,##0.0\);_(* &quot;-&quot;??_);_(@_)"/>
    <numFmt numFmtId="226" formatCode="_(* #,##0.000_);_(* \(#,##0.000\);_(* &quot;-&quot;??_);_(@_)"/>
    <numFmt numFmtId="227" formatCode="_(* #,##0.0000_);_(* \(#,##0.0000\);_(* &quot;-&quot;??_);_(@_)"/>
    <numFmt numFmtId="228" formatCode="_(* #,##0.00000_);_(* \(#,##0.00000\);_(* &quot;-&quot;??_);_(@_)"/>
    <numFmt numFmtId="229" formatCode="B1mmm\-yy"/>
    <numFmt numFmtId="230" formatCode="#,##0.0;\-#,##0.0"/>
    <numFmt numFmtId="231" formatCode="#,##0.00_);\(#,##0.00\)"/>
    <numFmt numFmtId="232" formatCode="#,##0.000;\-#,##0.000"/>
    <numFmt numFmtId="233" formatCode="#,##0.0000;\-#,##0.0000"/>
    <numFmt numFmtId="234" formatCode="##,##0.00\ ;\(#,##0.00\)"/>
  </numFmts>
  <fonts count="31">
    <font>
      <sz val="14"/>
      <name val="Cordia New"/>
      <family val="0"/>
    </font>
    <font>
      <sz val="11"/>
      <color indexed="8"/>
      <name val="Tahoma"/>
      <family val="2"/>
    </font>
    <font>
      <sz val="12"/>
      <name val="Helv"/>
      <family val="0"/>
    </font>
    <font>
      <b/>
      <sz val="16"/>
      <name val="AngsanaUPC"/>
      <family val="1"/>
    </font>
    <font>
      <sz val="16"/>
      <name val="AngsanaUPC"/>
      <family val="1"/>
    </font>
    <font>
      <sz val="15"/>
      <name val="AngsanaUPC"/>
      <family val="1"/>
    </font>
    <font>
      <b/>
      <sz val="16"/>
      <name val="Angsana New"/>
      <family val="1"/>
    </font>
    <font>
      <sz val="16"/>
      <name val="Angsana New"/>
      <family val="1"/>
    </font>
    <font>
      <sz val="10"/>
      <name val="Arial"/>
      <family val="2"/>
    </font>
    <font>
      <u val="single"/>
      <sz val="11.9"/>
      <color indexed="36"/>
      <name val="Cordia New"/>
      <family val="2"/>
    </font>
    <font>
      <u val="single"/>
      <sz val="11.9"/>
      <color indexed="12"/>
      <name val="Cordia New"/>
      <family val="2"/>
    </font>
    <font>
      <sz val="8"/>
      <name val="Cordia New"/>
      <family val="2"/>
    </font>
    <font>
      <sz val="15"/>
      <name val="Angsana New"/>
      <family val="1"/>
    </font>
    <font>
      <sz val="16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 style="double"/>
      <bottom>
        <color indexed="63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6" fillId="3" borderId="0" applyNumberFormat="0" applyBorder="0" applyAlignment="0" applyProtection="0"/>
    <xf numFmtId="0" fontId="16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7" borderId="1" applyNumberFormat="0" applyAlignment="0" applyProtection="0"/>
    <xf numFmtId="0" fontId="21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27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7" fillId="0" borderId="0" applyNumberFormat="0" applyFill="0" applyBorder="0" applyAlignment="0" applyProtection="0"/>
    <xf numFmtId="39" fontId="2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</cellStyleXfs>
  <cellXfs count="247">
    <xf numFmtId="0" fontId="0" fillId="0" borderId="0" xfId="0" applyAlignment="1">
      <alignment/>
    </xf>
    <xf numFmtId="39" fontId="3" fillId="0" borderId="0" xfId="83" applyNumberFormat="1" applyFont="1" applyAlignment="1">
      <alignment horizontal="center"/>
      <protection/>
    </xf>
    <xf numFmtId="39" fontId="4" fillId="0" borderId="0" xfId="0" applyNumberFormat="1" applyFont="1" applyAlignment="1">
      <alignment/>
    </xf>
    <xf numFmtId="39" fontId="3" fillId="0" borderId="0" xfId="83" applyNumberFormat="1" applyFont="1" applyAlignment="1" applyProtection="1">
      <alignment horizontal="center"/>
      <protection/>
    </xf>
    <xf numFmtId="0" fontId="3" fillId="0" borderId="0" xfId="83" applyNumberFormat="1" applyFont="1" applyAlignment="1" applyProtection="1">
      <alignment horizontal="center"/>
      <protection/>
    </xf>
    <xf numFmtId="39" fontId="3" fillId="0" borderId="0" xfId="83" applyNumberFormat="1" applyFont="1" applyAlignment="1" applyProtection="1">
      <alignment horizontal="centerContinuous"/>
      <protection/>
    </xf>
    <xf numFmtId="0" fontId="3" fillId="0" borderId="0" xfId="83" applyNumberFormat="1" applyFont="1" applyAlignment="1" applyProtection="1">
      <alignment horizontal="centerContinuous"/>
      <protection/>
    </xf>
    <xf numFmtId="39" fontId="3" fillId="0" borderId="0" xfId="42" applyNumberFormat="1" applyFont="1" applyAlignment="1">
      <alignment horizontal="right"/>
    </xf>
    <xf numFmtId="39" fontId="4" fillId="0" borderId="0" xfId="83" applyNumberFormat="1" applyFont="1" applyAlignment="1" applyProtection="1">
      <alignment horizontal="centerContinuous"/>
      <protection/>
    </xf>
    <xf numFmtId="0" fontId="4" fillId="0" borderId="0" xfId="83" applyNumberFormat="1" applyFont="1" applyAlignment="1" applyProtection="1">
      <alignment horizontal="centerContinuous"/>
      <protection/>
    </xf>
    <xf numFmtId="0" fontId="3" fillId="0" borderId="0" xfId="83" applyNumberFormat="1" applyFont="1" applyAlignment="1">
      <alignment horizontal="center"/>
      <protection/>
    </xf>
    <xf numFmtId="39" fontId="3" fillId="0" borderId="0" xfId="83" applyNumberFormat="1" applyFont="1" applyBorder="1" applyAlignment="1">
      <alignment/>
      <protection/>
    </xf>
    <xf numFmtId="39" fontId="3" fillId="0" borderId="0" xfId="0" applyNumberFormat="1" applyFont="1" applyBorder="1" applyAlignment="1">
      <alignment horizontal="center"/>
    </xf>
    <xf numFmtId="39" fontId="4" fillId="0" borderId="0" xfId="83" applyNumberFormat="1" applyFont="1" applyAlignment="1" applyProtection="1">
      <alignment/>
      <protection/>
    </xf>
    <xf numFmtId="0" fontId="4" fillId="0" borderId="0" xfId="83" applyNumberFormat="1" applyFont="1" applyAlignment="1">
      <alignment horizontal="center"/>
      <protection/>
    </xf>
    <xf numFmtId="39" fontId="4" fillId="0" borderId="0" xfId="83" applyNumberFormat="1" applyFont="1" applyAlignment="1">
      <alignment/>
      <protection/>
    </xf>
    <xf numFmtId="39" fontId="3" fillId="0" borderId="0" xfId="0" applyNumberFormat="1" applyFont="1" applyAlignment="1">
      <alignment horizontal="center"/>
    </xf>
    <xf numFmtId="0" fontId="4" fillId="0" borderId="0" xfId="83" applyNumberFormat="1" applyFont="1" applyAlignment="1" quotePrefix="1">
      <alignment horizontal="center"/>
      <protection/>
    </xf>
    <xf numFmtId="39" fontId="4" fillId="0" borderId="0" xfId="83" applyNumberFormat="1" applyFont="1" applyBorder="1" applyAlignment="1" applyProtection="1">
      <alignment/>
      <protection/>
    </xf>
    <xf numFmtId="208" fontId="4" fillId="0" borderId="0" xfId="83" applyNumberFormat="1" applyFont="1" applyBorder="1" applyAlignment="1">
      <alignment/>
      <protection/>
    </xf>
    <xf numFmtId="208" fontId="4" fillId="0" borderId="0" xfId="0" applyNumberFormat="1" applyFont="1" applyAlignment="1">
      <alignment/>
    </xf>
    <xf numFmtId="208" fontId="4" fillId="0" borderId="0" xfId="83" applyNumberFormat="1" applyFont="1" applyBorder="1" applyAlignment="1" applyProtection="1">
      <alignment/>
      <protection/>
    </xf>
    <xf numFmtId="0" fontId="4" fillId="0" borderId="0" xfId="0" applyNumberFormat="1" applyFont="1" applyAlignment="1" quotePrefix="1">
      <alignment horizontal="center"/>
    </xf>
    <xf numFmtId="208" fontId="4" fillId="0" borderId="0" xfId="83" applyNumberFormat="1" applyFont="1" applyFill="1" applyBorder="1" applyAlignment="1">
      <alignment/>
      <protection/>
    </xf>
    <xf numFmtId="208" fontId="4" fillId="0" borderId="0" xfId="0" applyNumberFormat="1" applyFont="1" applyFill="1" applyAlignment="1">
      <alignment/>
    </xf>
    <xf numFmtId="208" fontId="4" fillId="0" borderId="0" xfId="83" applyNumberFormat="1" applyFont="1" applyFill="1" applyBorder="1" applyAlignment="1" applyProtection="1">
      <alignment/>
      <protection/>
    </xf>
    <xf numFmtId="208" fontId="4" fillId="0" borderId="10" xfId="83" applyNumberFormat="1" applyFont="1" applyBorder="1" applyAlignment="1" applyProtection="1">
      <alignment/>
      <protection/>
    </xf>
    <xf numFmtId="39" fontId="4" fillId="0" borderId="0" xfId="83" applyNumberFormat="1" applyFont="1" applyAlignment="1" applyProtection="1">
      <alignment horizontal="left"/>
      <protection/>
    </xf>
    <xf numFmtId="208" fontId="3" fillId="0" borderId="0" xfId="83" applyNumberFormat="1" applyFont="1" applyBorder="1" applyAlignment="1" applyProtection="1">
      <alignment horizontal="center"/>
      <protection/>
    </xf>
    <xf numFmtId="208" fontId="3" fillId="0" borderId="0" xfId="83" applyNumberFormat="1" applyFont="1" applyBorder="1" applyAlignment="1">
      <alignment horizontal="center"/>
      <protection/>
    </xf>
    <xf numFmtId="39" fontId="4" fillId="0" borderId="0" xfId="83" applyNumberFormat="1" applyFont="1" applyFill="1" applyAlignment="1" applyProtection="1">
      <alignment/>
      <protection/>
    </xf>
    <xf numFmtId="39" fontId="4" fillId="0" borderId="0" xfId="0" applyNumberFormat="1" applyFont="1" applyFill="1" applyAlignment="1">
      <alignment/>
    </xf>
    <xf numFmtId="0" fontId="4" fillId="0" borderId="0" xfId="83" applyNumberFormat="1" applyFont="1" applyAlignment="1">
      <alignment/>
      <protection/>
    </xf>
    <xf numFmtId="208" fontId="4" fillId="0" borderId="11" xfId="83" applyNumberFormat="1" applyFont="1" applyBorder="1" applyAlignment="1" applyProtection="1">
      <alignment/>
      <protection/>
    </xf>
    <xf numFmtId="39" fontId="4" fillId="0" borderId="0" xfId="83" applyNumberFormat="1" applyFont="1" applyBorder="1" applyAlignment="1">
      <alignment/>
      <protection/>
    </xf>
    <xf numFmtId="39" fontId="3" fillId="0" borderId="0" xfId="83" applyNumberFormat="1" applyFont="1" applyAlignment="1" applyProtection="1">
      <alignment/>
      <protection/>
    </xf>
    <xf numFmtId="39" fontId="3" fillId="0" borderId="0" xfId="83" applyNumberFormat="1" applyFont="1" applyBorder="1" applyAlignment="1" applyProtection="1" quotePrefix="1">
      <alignment horizontal="centerContinuous"/>
      <protection/>
    </xf>
    <xf numFmtId="208" fontId="4" fillId="0" borderId="10" xfId="83" applyNumberFormat="1" applyFont="1" applyFill="1" applyBorder="1" applyAlignment="1" applyProtection="1">
      <alignment/>
      <protection/>
    </xf>
    <xf numFmtId="39" fontId="4" fillId="0" borderId="0" xfId="42" applyNumberFormat="1" applyFont="1" applyBorder="1" applyAlignment="1" applyProtection="1">
      <alignment/>
      <protection/>
    </xf>
    <xf numFmtId="208" fontId="4" fillId="0" borderId="12" xfId="42" applyNumberFormat="1" applyFont="1" applyBorder="1" applyAlignment="1" applyProtection="1">
      <alignment/>
      <protection/>
    </xf>
    <xf numFmtId="0" fontId="4" fillId="0" borderId="0" xfId="0" applyNumberFormat="1" applyFont="1" applyAlignment="1">
      <alignment horizontal="center"/>
    </xf>
    <xf numFmtId="208" fontId="4" fillId="0" borderId="13" xfId="83" applyNumberFormat="1" applyFont="1" applyBorder="1" applyAlignment="1" applyProtection="1">
      <alignment/>
      <protection/>
    </xf>
    <xf numFmtId="39" fontId="4" fillId="0" borderId="0" xfId="0" applyNumberFormat="1" applyFont="1" applyBorder="1" applyAlignment="1">
      <alignment/>
    </xf>
    <xf numFmtId="39" fontId="3" fillId="0" borderId="0" xfId="0" applyNumberFormat="1" applyFont="1" applyAlignment="1" quotePrefix="1">
      <alignment horizontal="center"/>
    </xf>
    <xf numFmtId="0" fontId="3" fillId="0" borderId="0" xfId="0" applyNumberFormat="1" applyFont="1" applyAlignment="1" quotePrefix="1">
      <alignment horizontal="center"/>
    </xf>
    <xf numFmtId="39" fontId="4" fillId="0" borderId="0" xfId="0" applyNumberFormat="1" applyFont="1" applyAlignment="1" quotePrefix="1">
      <alignment horizontal="centerContinuous"/>
    </xf>
    <xf numFmtId="0" fontId="3" fillId="0" borderId="0" xfId="0" applyNumberFormat="1" applyFont="1" applyBorder="1" applyAlignment="1">
      <alignment horizontal="center"/>
    </xf>
    <xf numFmtId="0" fontId="4" fillId="0" borderId="0" xfId="42" applyNumberFormat="1" applyFont="1" applyAlignment="1" quotePrefix="1">
      <alignment horizontal="center"/>
    </xf>
    <xf numFmtId="208" fontId="4" fillId="0" borderId="0" xfId="83" applyNumberFormat="1" applyFont="1" applyAlignment="1">
      <alignment/>
      <protection/>
    </xf>
    <xf numFmtId="208" fontId="4" fillId="0" borderId="0" xfId="83" applyNumberFormat="1" applyFont="1" applyFill="1" applyAlignment="1" applyProtection="1">
      <alignment/>
      <protection/>
    </xf>
    <xf numFmtId="208" fontId="4" fillId="0" borderId="0" xfId="83" applyNumberFormat="1" applyFont="1" applyFill="1" applyAlignment="1">
      <alignment/>
      <protection/>
    </xf>
    <xf numFmtId="0" fontId="4" fillId="0" borderId="0" xfId="0" applyNumberFormat="1" applyFont="1" applyAlignment="1">
      <alignment/>
    </xf>
    <xf numFmtId="208" fontId="4" fillId="0" borderId="0" xfId="85" applyNumberFormat="1" applyFont="1" applyFill="1" applyBorder="1" applyProtection="1">
      <alignment/>
      <protection/>
    </xf>
    <xf numFmtId="39" fontId="4" fillId="0" borderId="0" xfId="85" applyNumberFormat="1" applyFont="1" applyFill="1" applyBorder="1" applyProtection="1">
      <alignment/>
      <protection/>
    </xf>
    <xf numFmtId="39" fontId="4" fillId="0" borderId="0" xfId="83" applyNumberFormat="1" applyFont="1" applyFill="1" applyBorder="1" applyAlignment="1" applyProtection="1">
      <alignment/>
      <protection/>
    </xf>
    <xf numFmtId="39" fontId="4" fillId="0" borderId="0" xfId="83" applyNumberFormat="1" applyFont="1" applyFill="1" applyAlignment="1">
      <alignment/>
      <protection/>
    </xf>
    <xf numFmtId="39" fontId="4" fillId="0" borderId="0" xfId="85" applyNumberFormat="1" applyFont="1" applyFill="1" applyProtection="1">
      <alignment/>
      <protection/>
    </xf>
    <xf numFmtId="39" fontId="5" fillId="0" borderId="0" xfId="83" applyNumberFormat="1" applyFont="1" applyAlignment="1">
      <alignment/>
      <protection/>
    </xf>
    <xf numFmtId="39" fontId="4" fillId="0" borderId="0" xfId="42" applyNumberFormat="1" applyFont="1" applyFill="1" applyAlignment="1">
      <alignment/>
    </xf>
    <xf numFmtId="208" fontId="4" fillId="0" borderId="0" xfId="42" applyNumberFormat="1" applyFont="1" applyFill="1" applyAlignment="1">
      <alignment/>
    </xf>
    <xf numFmtId="0" fontId="4" fillId="0" borderId="0" xfId="83" applyNumberFormat="1" applyFont="1" applyFill="1" applyAlignment="1" quotePrefix="1">
      <alignment horizontal="center"/>
      <protection/>
    </xf>
    <xf numFmtId="209" fontId="7" fillId="0" borderId="0" xfId="0" applyNumberFormat="1" applyFont="1" applyFill="1" applyAlignment="1">
      <alignment/>
    </xf>
    <xf numFmtId="207" fontId="7" fillId="0" borderId="0" xfId="83" applyNumberFormat="1" applyFont="1" applyFill="1" applyBorder="1" applyAlignment="1" applyProtection="1">
      <alignment/>
      <protection/>
    </xf>
    <xf numFmtId="209" fontId="7" fillId="0" borderId="0" xfId="83" applyNumberFormat="1" applyFont="1" applyFill="1" applyBorder="1" applyAlignment="1">
      <alignment/>
      <protection/>
    </xf>
    <xf numFmtId="207" fontId="7" fillId="0" borderId="12" xfId="83" applyNumberFormat="1" applyFont="1" applyFill="1" applyBorder="1" applyAlignment="1" applyProtection="1">
      <alignment/>
      <protection/>
    </xf>
    <xf numFmtId="209" fontId="7" fillId="0" borderId="0" xfId="83" applyNumberFormat="1" applyFont="1" applyFill="1" applyAlignment="1">
      <alignment/>
      <protection/>
    </xf>
    <xf numFmtId="207" fontId="7" fillId="0" borderId="0" xfId="83" applyNumberFormat="1" applyFont="1" applyFill="1" applyAlignment="1">
      <alignment/>
      <protection/>
    </xf>
    <xf numFmtId="207" fontId="7" fillId="0" borderId="14" xfId="83" applyNumberFormat="1" applyFont="1" applyFill="1" applyBorder="1" applyAlignment="1">
      <alignment/>
      <protection/>
    </xf>
    <xf numFmtId="207" fontId="7" fillId="0" borderId="0" xfId="83" applyNumberFormat="1" applyFont="1" applyFill="1" applyAlignment="1" applyProtection="1">
      <alignment/>
      <protection/>
    </xf>
    <xf numFmtId="208" fontId="4" fillId="0" borderId="0" xfId="0" applyNumberFormat="1" applyFont="1" applyFill="1" applyBorder="1" applyAlignment="1">
      <alignment/>
    </xf>
    <xf numFmtId="208" fontId="4" fillId="0" borderId="0" xfId="42" applyNumberFormat="1" applyFont="1" applyBorder="1" applyAlignment="1" applyProtection="1">
      <alignment/>
      <protection/>
    </xf>
    <xf numFmtId="208" fontId="4" fillId="0" borderId="14" xfId="83" applyNumberFormat="1" applyFont="1" applyBorder="1" applyAlignment="1" applyProtection="1">
      <alignment/>
      <protection/>
    </xf>
    <xf numFmtId="209" fontId="4" fillId="0" borderId="0" xfId="85" applyNumberFormat="1" applyFont="1" applyFill="1" applyAlignment="1" applyProtection="1">
      <alignment horizontal="left"/>
      <protection/>
    </xf>
    <xf numFmtId="39" fontId="4" fillId="0" borderId="0" xfId="83" applyNumberFormat="1" applyFont="1" applyFill="1" applyAlignment="1" applyProtection="1">
      <alignment horizontal="left"/>
      <protection/>
    </xf>
    <xf numFmtId="39" fontId="7" fillId="0" borderId="0" xfId="71" applyNumberFormat="1" applyFont="1">
      <alignment/>
      <protection/>
    </xf>
    <xf numFmtId="39" fontId="7" fillId="0" borderId="0" xfId="83" applyNumberFormat="1" applyFont="1" applyAlignment="1" applyProtection="1">
      <alignment horizontal="center"/>
      <protection/>
    </xf>
    <xf numFmtId="39" fontId="7" fillId="0" borderId="12" xfId="83" applyNumberFormat="1" applyFont="1" applyBorder="1" applyAlignment="1">
      <alignment horizontal="right"/>
      <protection/>
    </xf>
    <xf numFmtId="39" fontId="7" fillId="0" borderId="0" xfId="83" applyNumberFormat="1" applyFont="1" applyAlignment="1" applyProtection="1">
      <alignment/>
      <protection/>
    </xf>
    <xf numFmtId="39" fontId="7" fillId="0" borderId="0" xfId="83" applyNumberFormat="1" applyFont="1" applyAlignment="1">
      <alignment horizontal="center"/>
      <protection/>
    </xf>
    <xf numFmtId="39" fontId="7" fillId="0" borderId="0" xfId="83" applyNumberFormat="1" applyFont="1" applyAlignment="1">
      <alignment/>
      <protection/>
    </xf>
    <xf numFmtId="39" fontId="7" fillId="0" borderId="0" xfId="83" applyNumberFormat="1" applyFont="1" applyBorder="1" applyAlignment="1" applyProtection="1">
      <alignment horizontal="center"/>
      <protection/>
    </xf>
    <xf numFmtId="39" fontId="7" fillId="0" borderId="0" xfId="83" applyNumberFormat="1" applyFont="1" applyBorder="1" applyAlignment="1">
      <alignment horizontal="center"/>
      <protection/>
    </xf>
    <xf numFmtId="39" fontId="7" fillId="0" borderId="0" xfId="83" applyNumberFormat="1" applyFont="1" applyBorder="1" applyAlignment="1">
      <alignment/>
      <protection/>
    </xf>
    <xf numFmtId="39" fontId="7" fillId="0" borderId="12" xfId="83" applyNumberFormat="1" applyFont="1" applyBorder="1" applyAlignment="1" applyProtection="1">
      <alignment horizontal="center"/>
      <protection/>
    </xf>
    <xf numFmtId="39" fontId="7" fillId="0" borderId="12" xfId="83" applyNumberFormat="1" applyFont="1" applyBorder="1" applyAlignment="1">
      <alignment horizontal="center"/>
      <protection/>
    </xf>
    <xf numFmtId="39" fontId="4" fillId="0" borderId="0" xfId="83" applyNumberFormat="1" applyFont="1" applyFill="1" applyBorder="1" applyAlignment="1">
      <alignment/>
      <protection/>
    </xf>
    <xf numFmtId="39" fontId="7" fillId="0" borderId="0" xfId="83" applyNumberFormat="1" applyFont="1" applyFill="1" applyBorder="1" applyAlignment="1" applyProtection="1">
      <alignment/>
      <protection/>
    </xf>
    <xf numFmtId="39" fontId="7" fillId="0" borderId="0" xfId="83" applyNumberFormat="1" applyFont="1" applyFill="1" applyBorder="1" applyAlignment="1">
      <alignment/>
      <protection/>
    </xf>
    <xf numFmtId="39" fontId="7" fillId="0" borderId="0" xfId="83" applyNumberFormat="1" applyFont="1" applyFill="1" applyAlignment="1">
      <alignment/>
      <protection/>
    </xf>
    <xf numFmtId="208" fontId="4" fillId="0" borderId="13" xfId="42" applyNumberFormat="1" applyFont="1" applyBorder="1" applyAlignment="1" applyProtection="1">
      <alignment/>
      <protection/>
    </xf>
    <xf numFmtId="39" fontId="4" fillId="0" borderId="0" xfId="0" applyNumberFormat="1" applyFont="1" applyFill="1" applyBorder="1" applyAlignment="1">
      <alignment/>
    </xf>
    <xf numFmtId="39" fontId="3" fillId="0" borderId="0" xfId="83" applyNumberFormat="1" applyFont="1" applyFill="1" applyAlignment="1" applyProtection="1">
      <alignment horizontal="center"/>
      <protection/>
    </xf>
    <xf numFmtId="39" fontId="3" fillId="0" borderId="0" xfId="42" applyNumberFormat="1" applyFont="1" applyFill="1" applyAlignment="1">
      <alignment horizontal="right"/>
    </xf>
    <xf numFmtId="39" fontId="4" fillId="0" borderId="0" xfId="83" applyNumberFormat="1" applyFont="1" applyFill="1" applyAlignment="1" applyProtection="1">
      <alignment horizontal="centerContinuous"/>
      <protection/>
    </xf>
    <xf numFmtId="39" fontId="4" fillId="0" borderId="0" xfId="83" applyNumberFormat="1" applyFont="1" applyFill="1">
      <alignment/>
      <protection/>
    </xf>
    <xf numFmtId="39" fontId="3" fillId="0" borderId="0" xfId="83" applyNumberFormat="1" applyFont="1" applyFill="1" applyBorder="1" applyAlignment="1" applyProtection="1" quotePrefix="1">
      <alignment horizontal="centerContinuous"/>
      <protection/>
    </xf>
    <xf numFmtId="39" fontId="3" fillId="0" borderId="0" xfId="0" applyNumberFormat="1" applyFont="1" applyFill="1" applyBorder="1" applyAlignment="1">
      <alignment horizontal="center"/>
    </xf>
    <xf numFmtId="39" fontId="3" fillId="0" borderId="0" xfId="0" applyNumberFormat="1" applyFont="1" applyFill="1" applyAlignment="1">
      <alignment horizontal="center"/>
    </xf>
    <xf numFmtId="39" fontId="4" fillId="0" borderId="0" xfId="73" applyNumberFormat="1" applyFont="1" applyFill="1" applyAlignment="1">
      <alignment/>
      <protection/>
    </xf>
    <xf numFmtId="208" fontId="4" fillId="0" borderId="0" xfId="84" applyNumberFormat="1" applyFont="1" applyFill="1" applyBorder="1" applyProtection="1">
      <alignment/>
      <protection/>
    </xf>
    <xf numFmtId="39" fontId="4" fillId="0" borderId="0" xfId="42" applyNumberFormat="1" applyFont="1" applyFill="1" applyBorder="1" applyAlignment="1">
      <alignment/>
    </xf>
    <xf numFmtId="39" fontId="4" fillId="0" borderId="0" xfId="42" applyNumberFormat="1" applyFont="1" applyFill="1" applyAlignment="1">
      <alignment/>
    </xf>
    <xf numFmtId="208" fontId="4" fillId="0" borderId="0" xfId="42" applyNumberFormat="1" applyFont="1" applyFill="1" applyBorder="1" applyAlignment="1">
      <alignment/>
    </xf>
    <xf numFmtId="208" fontId="4" fillId="0" borderId="11" xfId="83" applyNumberFormat="1" applyFont="1" applyFill="1" applyBorder="1" applyAlignment="1" applyProtection="1">
      <alignment/>
      <protection/>
    </xf>
    <xf numFmtId="194" fontId="4" fillId="0" borderId="0" xfId="83" applyNumberFormat="1" applyFont="1" applyFill="1" applyBorder="1" applyAlignment="1" applyProtection="1">
      <alignment/>
      <protection/>
    </xf>
    <xf numFmtId="207" fontId="7" fillId="0" borderId="15" xfId="83" applyNumberFormat="1" applyFont="1" applyFill="1" applyBorder="1" applyAlignment="1" applyProtection="1">
      <alignment/>
      <protection/>
    </xf>
    <xf numFmtId="39" fontId="7" fillId="0" borderId="12" xfId="71" applyNumberFormat="1" applyFont="1" applyBorder="1">
      <alignment/>
      <protection/>
    </xf>
    <xf numFmtId="39" fontId="3" fillId="0" borderId="0" xfId="83" applyNumberFormat="1" applyFont="1" applyBorder="1" applyAlignment="1" applyProtection="1">
      <alignment horizontal="centerContinuous"/>
      <protection/>
    </xf>
    <xf numFmtId="207" fontId="7" fillId="0" borderId="0" xfId="0" applyNumberFormat="1" applyFont="1" applyFill="1" applyAlignment="1">
      <alignment/>
    </xf>
    <xf numFmtId="43" fontId="7" fillId="0" borderId="0" xfId="47" applyFont="1" applyFill="1" applyBorder="1" applyAlignment="1">
      <alignment/>
    </xf>
    <xf numFmtId="39" fontId="7" fillId="0" borderId="0" xfId="83" applyNumberFormat="1" applyFont="1" applyFill="1" applyAlignment="1" applyProtection="1">
      <alignment/>
      <protection/>
    </xf>
    <xf numFmtId="39" fontId="4" fillId="0" borderId="0" xfId="76" applyNumberFormat="1" applyFont="1" applyFill="1" applyAlignment="1">
      <alignment/>
      <protection/>
    </xf>
    <xf numFmtId="39" fontId="4" fillId="0" borderId="0" xfId="76" applyNumberFormat="1" applyFont="1" applyFill="1" applyBorder="1" applyAlignment="1">
      <alignment/>
      <protection/>
    </xf>
    <xf numFmtId="211" fontId="3" fillId="0" borderId="0" xfId="83" applyNumberFormat="1" applyFont="1" applyFill="1" applyBorder="1" applyAlignment="1" applyProtection="1">
      <alignment horizontal="centerContinuous"/>
      <protection/>
    </xf>
    <xf numFmtId="209" fontId="7" fillId="0" borderId="0" xfId="0" applyNumberFormat="1" applyFont="1" applyFill="1" applyBorder="1" applyAlignment="1">
      <alignment/>
    </xf>
    <xf numFmtId="39" fontId="4" fillId="0" borderId="0" xfId="0" applyNumberFormat="1" applyFont="1" applyFill="1" applyAlignment="1">
      <alignment vertical="center"/>
    </xf>
    <xf numFmtId="0" fontId="12" fillId="0" borderId="0" xfId="0" applyFont="1" applyFill="1" applyAlignment="1" applyProtection="1">
      <alignment horizontal="right" vertical="center"/>
      <protection hidden="1"/>
    </xf>
    <xf numFmtId="39" fontId="4" fillId="0" borderId="11" xfId="76" applyNumberFormat="1" applyFont="1" applyFill="1" applyBorder="1" applyAlignment="1">
      <alignment/>
      <protection/>
    </xf>
    <xf numFmtId="39" fontId="4" fillId="0" borderId="0" xfId="83" applyNumberFormat="1" applyFont="1" applyFill="1" applyBorder="1" applyAlignment="1">
      <alignment horizontal="centerContinuous"/>
      <protection/>
    </xf>
    <xf numFmtId="39" fontId="0" fillId="0" borderId="0" xfId="76" applyNumberFormat="1" applyFill="1">
      <alignment/>
      <protection/>
    </xf>
    <xf numFmtId="39" fontId="13" fillId="0" borderId="0" xfId="76" applyNumberFormat="1" applyFont="1" applyFill="1">
      <alignment/>
      <protection/>
    </xf>
    <xf numFmtId="39" fontId="7" fillId="0" borderId="0" xfId="73" applyNumberFormat="1" applyFont="1" applyFill="1" applyAlignment="1">
      <alignment horizontal="center"/>
      <protection/>
    </xf>
    <xf numFmtId="39" fontId="7" fillId="0" borderId="0" xfId="76" applyNumberFormat="1" applyFont="1" applyFill="1" applyAlignment="1">
      <alignment horizontal="center"/>
      <protection/>
    </xf>
    <xf numFmtId="39" fontId="7" fillId="0" borderId="0" xfId="76" applyNumberFormat="1" applyFont="1" applyFill="1" applyBorder="1" applyAlignment="1">
      <alignment horizontal="center"/>
      <protection/>
    </xf>
    <xf numFmtId="0" fontId="12" fillId="0" borderId="0" xfId="73" applyFont="1" applyFill="1" applyAlignment="1" applyProtection="1">
      <alignment horizontal="left" vertical="center" indent="3"/>
      <protection hidden="1"/>
    </xf>
    <xf numFmtId="39" fontId="7" fillId="0" borderId="0" xfId="83" applyNumberFormat="1" applyFont="1" applyFill="1" applyAlignment="1" applyProtection="1">
      <alignment horizontal="centerContinuous"/>
      <protection/>
    </xf>
    <xf numFmtId="39" fontId="4" fillId="0" borderId="12" xfId="83" applyNumberFormat="1" applyFont="1" applyFill="1" applyBorder="1" applyAlignment="1" applyProtection="1">
      <alignment horizontal="centerContinuous"/>
      <protection/>
    </xf>
    <xf numFmtId="39" fontId="4" fillId="0" borderId="0" xfId="83" applyNumberFormat="1" applyFont="1" applyFill="1" applyBorder="1" applyAlignment="1" applyProtection="1">
      <alignment horizontal="centerContinuous"/>
      <protection/>
    </xf>
    <xf numFmtId="39" fontId="4" fillId="0" borderId="12" xfId="83" applyNumberFormat="1" applyFont="1" applyFill="1" applyBorder="1" applyAlignment="1">
      <alignment horizontal="center"/>
      <protection/>
    </xf>
    <xf numFmtId="39" fontId="4" fillId="0" borderId="0" xfId="83" applyNumberFormat="1" applyFont="1" applyFill="1" applyBorder="1" applyAlignment="1">
      <alignment horizontal="center"/>
      <protection/>
    </xf>
    <xf numFmtId="39" fontId="4" fillId="0" borderId="13" xfId="83" applyNumberFormat="1" applyFont="1" applyFill="1" applyBorder="1" applyAlignment="1" applyProtection="1">
      <alignment horizontal="center"/>
      <protection/>
    </xf>
    <xf numFmtId="39" fontId="4" fillId="0" borderId="10" xfId="83" applyNumberFormat="1" applyFont="1" applyFill="1" applyBorder="1" applyAlignment="1" applyProtection="1">
      <alignment horizontal="centerContinuous"/>
      <protection/>
    </xf>
    <xf numFmtId="39" fontId="4" fillId="0" borderId="13" xfId="83" applyNumberFormat="1" applyFont="1" applyFill="1" applyBorder="1" applyAlignment="1">
      <alignment horizontal="center"/>
      <protection/>
    </xf>
    <xf numFmtId="39" fontId="4" fillId="0" borderId="0" xfId="83" applyNumberFormat="1" applyFont="1" applyFill="1" applyBorder="1" applyAlignment="1" applyProtection="1">
      <alignment horizontal="center"/>
      <protection/>
    </xf>
    <xf numFmtId="39" fontId="4" fillId="0" borderId="0" xfId="76" applyNumberFormat="1" applyFont="1" applyFill="1" applyBorder="1" applyAlignment="1">
      <alignment horizontal="center"/>
      <protection/>
    </xf>
    <xf numFmtId="39" fontId="4" fillId="0" borderId="12" xfId="83" applyNumberFormat="1" applyFont="1" applyFill="1" applyBorder="1" applyAlignment="1" applyProtection="1">
      <alignment horizontal="center"/>
      <protection/>
    </xf>
    <xf numFmtId="39" fontId="4" fillId="0" borderId="12" xfId="76" applyNumberFormat="1" applyFont="1" applyFill="1" applyBorder="1" applyAlignment="1">
      <alignment horizontal="center"/>
      <protection/>
    </xf>
    <xf numFmtId="39" fontId="4" fillId="0" borderId="0" xfId="42" applyNumberFormat="1" applyFont="1" applyFill="1" applyBorder="1" applyAlignment="1" applyProtection="1">
      <alignment/>
      <protection/>
    </xf>
    <xf numFmtId="230" fontId="7" fillId="0" borderId="0" xfId="83" applyNumberFormat="1" applyFont="1" applyFill="1" applyAlignment="1" applyProtection="1">
      <alignment horizontal="center"/>
      <protection/>
    </xf>
    <xf numFmtId="231" fontId="4" fillId="0" borderId="0" xfId="83" applyNumberFormat="1" applyFont="1" applyFill="1" applyAlignment="1">
      <alignment/>
      <protection/>
    </xf>
    <xf numFmtId="39" fontId="4" fillId="0" borderId="13" xfId="76" applyNumberFormat="1" applyFont="1" applyFill="1" applyBorder="1" applyAlignment="1">
      <alignment/>
      <protection/>
    </xf>
    <xf numFmtId="39" fontId="0" fillId="0" borderId="0" xfId="42" applyNumberFormat="1" applyFont="1" applyFill="1" applyAlignment="1">
      <alignment/>
    </xf>
    <xf numFmtId="231" fontId="4" fillId="0" borderId="0" xfId="83" applyNumberFormat="1" applyFont="1" applyFill="1" applyBorder="1" applyAlignment="1">
      <alignment/>
      <protection/>
    </xf>
    <xf numFmtId="39" fontId="0" fillId="0" borderId="0" xfId="76" applyNumberFormat="1" applyFill="1" applyAlignment="1">
      <alignment horizontal="centerContinuous"/>
      <protection/>
    </xf>
    <xf numFmtId="39" fontId="4" fillId="0" borderId="0" xfId="76" applyNumberFormat="1" applyFont="1" applyFill="1" applyAlignment="1">
      <alignment horizontal="centerContinuous"/>
      <protection/>
    </xf>
    <xf numFmtId="39" fontId="4" fillId="0" borderId="0" xfId="76" applyNumberFormat="1" applyFont="1" applyFill="1" applyBorder="1" applyAlignment="1">
      <alignment horizontal="centerContinuous"/>
      <protection/>
    </xf>
    <xf numFmtId="39" fontId="0" fillId="0" borderId="0" xfId="76" applyNumberFormat="1" applyFill="1" applyBorder="1">
      <alignment/>
      <protection/>
    </xf>
    <xf numFmtId="39" fontId="7" fillId="0" borderId="0" xfId="73" applyNumberFormat="1" applyFont="1" applyFill="1" applyAlignment="1">
      <alignment/>
      <protection/>
    </xf>
    <xf numFmtId="39" fontId="7" fillId="0" borderId="0" xfId="73" applyNumberFormat="1" applyFont="1" applyFill="1">
      <alignment/>
      <protection/>
    </xf>
    <xf numFmtId="39" fontId="6" fillId="0" borderId="12" xfId="83" applyNumberFormat="1" applyFont="1" applyBorder="1" applyAlignment="1" applyProtection="1">
      <alignment/>
      <protection/>
    </xf>
    <xf numFmtId="39" fontId="7" fillId="0" borderId="0" xfId="72" applyNumberFormat="1" applyFont="1">
      <alignment/>
      <protection/>
    </xf>
    <xf numFmtId="39" fontId="7" fillId="0" borderId="0" xfId="72" applyNumberFormat="1" applyFont="1" applyFill="1" applyAlignment="1">
      <alignment horizontal="center"/>
      <protection/>
    </xf>
    <xf numFmtId="0" fontId="12" fillId="0" borderId="0" xfId="72" applyFont="1" applyFill="1" applyAlignment="1" applyProtection="1">
      <alignment horizontal="left" vertical="center" indent="3"/>
      <protection hidden="1"/>
    </xf>
    <xf numFmtId="39" fontId="7" fillId="0" borderId="0" xfId="83" applyNumberFormat="1" applyFont="1" applyAlignment="1" applyProtection="1">
      <alignment horizontal="centerContinuous"/>
      <protection/>
    </xf>
    <xf numFmtId="37" fontId="7" fillId="0" borderId="0" xfId="83" applyNumberFormat="1" applyFont="1" applyAlignment="1">
      <alignment horizontal="center"/>
      <protection/>
    </xf>
    <xf numFmtId="39" fontId="7" fillId="0" borderId="0" xfId="72" applyNumberFormat="1" applyFont="1" applyAlignment="1">
      <alignment/>
      <protection/>
    </xf>
    <xf numFmtId="39" fontId="7" fillId="0" borderId="0" xfId="72" applyNumberFormat="1" applyFont="1" applyBorder="1" applyAlignment="1">
      <alignment/>
      <protection/>
    </xf>
    <xf numFmtId="39" fontId="7" fillId="0" borderId="0" xfId="83" applyNumberFormat="1" applyFont="1" applyBorder="1" applyAlignment="1" applyProtection="1">
      <alignment/>
      <protection/>
    </xf>
    <xf numFmtId="39" fontId="7" fillId="0" borderId="0" xfId="50" applyNumberFormat="1" applyFont="1" applyBorder="1" applyAlignment="1" applyProtection="1">
      <alignment/>
      <protection/>
    </xf>
    <xf numFmtId="39" fontId="7" fillId="0" borderId="12" xfId="72" applyNumberFormat="1" applyFont="1" applyBorder="1" applyAlignment="1">
      <alignment/>
      <protection/>
    </xf>
    <xf numFmtId="39" fontId="7" fillId="0" borderId="12" xfId="83" applyNumberFormat="1" applyFont="1" applyBorder="1" applyAlignment="1" applyProtection="1">
      <alignment/>
      <protection/>
    </xf>
    <xf numFmtId="231" fontId="4" fillId="0" borderId="12" xfId="83" applyNumberFormat="1" applyFont="1" applyFill="1" applyBorder="1" applyAlignment="1">
      <alignment/>
      <protection/>
    </xf>
    <xf numFmtId="39" fontId="7" fillId="0" borderId="12" xfId="50" applyNumberFormat="1" applyFont="1" applyBorder="1" applyAlignment="1" applyProtection="1">
      <alignment/>
      <protection/>
    </xf>
    <xf numFmtId="37" fontId="7" fillId="0" borderId="0" xfId="83" applyNumberFormat="1" applyFont="1" applyAlignment="1">
      <alignment/>
      <protection/>
    </xf>
    <xf numFmtId="39" fontId="7" fillId="0" borderId="0" xfId="50" applyNumberFormat="1" applyFont="1" applyAlignment="1">
      <alignment/>
    </xf>
    <xf numFmtId="39" fontId="7" fillId="0" borderId="0" xfId="72" applyNumberFormat="1" applyFont="1" applyFill="1" applyAlignment="1">
      <alignment/>
      <protection/>
    </xf>
    <xf numFmtId="39" fontId="7" fillId="0" borderId="11" xfId="72" applyNumberFormat="1" applyFont="1" applyBorder="1" applyAlignment="1">
      <alignment/>
      <protection/>
    </xf>
    <xf numFmtId="37" fontId="7" fillId="0" borderId="0" xfId="83" applyNumberFormat="1" applyFont="1" applyFill="1" applyAlignment="1">
      <alignment/>
      <protection/>
    </xf>
    <xf numFmtId="39" fontId="7" fillId="0" borderId="0" xfId="72" applyNumberFormat="1" applyFont="1" applyFill="1" applyBorder="1" applyAlignment="1">
      <alignment/>
      <protection/>
    </xf>
    <xf numFmtId="231" fontId="4" fillId="0" borderId="16" xfId="83" applyNumberFormat="1" applyFont="1" applyFill="1" applyBorder="1" applyAlignment="1">
      <alignment/>
      <protection/>
    </xf>
    <xf numFmtId="39" fontId="7" fillId="0" borderId="0" xfId="72" applyNumberFormat="1" applyFont="1" applyFill="1">
      <alignment/>
      <protection/>
    </xf>
    <xf numFmtId="39" fontId="7" fillId="0" borderId="0" xfId="50" applyNumberFormat="1" applyFont="1" applyFill="1" applyBorder="1" applyAlignment="1" applyProtection="1">
      <alignment/>
      <protection/>
    </xf>
    <xf numFmtId="39" fontId="7" fillId="0" borderId="12" xfId="72" applyNumberFormat="1" applyFont="1" applyFill="1" applyBorder="1" applyAlignment="1">
      <alignment/>
      <protection/>
    </xf>
    <xf numFmtId="39" fontId="7" fillId="0" borderId="12" xfId="83" applyNumberFormat="1" applyFont="1" applyFill="1" applyBorder="1" applyAlignment="1" applyProtection="1">
      <alignment/>
      <protection/>
    </xf>
    <xf numFmtId="39" fontId="7" fillId="0" borderId="12" xfId="50" applyNumberFormat="1" applyFont="1" applyFill="1" applyBorder="1" applyAlignment="1" applyProtection="1">
      <alignment/>
      <protection/>
    </xf>
    <xf numFmtId="39" fontId="7" fillId="0" borderId="0" xfId="50" applyNumberFormat="1" applyFont="1" applyFill="1" applyBorder="1" applyAlignment="1">
      <alignment/>
    </xf>
    <xf numFmtId="39" fontId="7" fillId="0" borderId="11" xfId="72" applyNumberFormat="1" applyFont="1" applyFill="1" applyBorder="1" applyAlignment="1">
      <alignment/>
      <protection/>
    </xf>
    <xf numFmtId="39" fontId="7" fillId="0" borderId="0" xfId="83" applyNumberFormat="1" applyFont="1" applyAlignment="1" quotePrefix="1">
      <alignment horizontal="center"/>
      <protection/>
    </xf>
    <xf numFmtId="0" fontId="4" fillId="0" borderId="0" xfId="42" applyNumberFormat="1" applyFont="1" applyAlignment="1">
      <alignment horizontal="center"/>
    </xf>
    <xf numFmtId="0" fontId="4" fillId="0" borderId="0" xfId="42" applyNumberFormat="1" applyFont="1" applyBorder="1" applyAlignment="1" quotePrefix="1">
      <alignment horizontal="center"/>
    </xf>
    <xf numFmtId="0" fontId="4" fillId="0" borderId="0" xfId="83" applyNumberFormat="1" applyFont="1" applyBorder="1" applyAlignment="1" quotePrefix="1">
      <alignment horizontal="center"/>
      <protection/>
    </xf>
    <xf numFmtId="0" fontId="4" fillId="0" borderId="0" xfId="83" applyNumberFormat="1" applyFont="1" applyBorder="1" applyAlignment="1">
      <alignment/>
      <protection/>
    </xf>
    <xf numFmtId="0" fontId="12" fillId="0" borderId="0" xfId="0" applyFont="1" applyFill="1" applyAlignment="1" applyProtection="1">
      <alignment horizontal="left" vertical="center"/>
      <protection hidden="1"/>
    </xf>
    <xf numFmtId="0" fontId="12" fillId="0" borderId="0" xfId="0" applyNumberFormat="1" applyFont="1" applyFill="1" applyAlignment="1" applyProtection="1">
      <alignment horizontal="right" vertical="center"/>
      <protection hidden="1"/>
    </xf>
    <xf numFmtId="0" fontId="12" fillId="0" borderId="0" xfId="0" applyFont="1" applyFill="1" applyAlignment="1" applyProtection="1">
      <alignment horizontal="left" vertical="center" indent="3"/>
      <protection hidden="1"/>
    </xf>
    <xf numFmtId="39" fontId="6" fillId="0" borderId="0" xfId="83" applyNumberFormat="1" applyFont="1" applyAlignment="1">
      <alignment horizontal="center"/>
      <protection/>
    </xf>
    <xf numFmtId="39" fontId="6" fillId="0" borderId="0" xfId="83" applyNumberFormat="1" applyFont="1" applyAlignment="1" applyProtection="1">
      <alignment horizontal="center"/>
      <protection/>
    </xf>
    <xf numFmtId="39" fontId="6" fillId="0" borderId="0" xfId="71" applyNumberFormat="1" applyFont="1" applyAlignment="1">
      <alignment horizontal="center"/>
      <protection/>
    </xf>
    <xf numFmtId="234" fontId="4" fillId="0" borderId="0" xfId="76" applyNumberFormat="1" applyFont="1" applyFill="1" applyAlignment="1">
      <alignment/>
      <protection/>
    </xf>
    <xf numFmtId="234" fontId="4" fillId="0" borderId="0" xfId="0" applyNumberFormat="1" applyFont="1" applyAlignment="1">
      <alignment/>
    </xf>
    <xf numFmtId="234" fontId="4" fillId="0" borderId="11" xfId="76" applyNumberFormat="1" applyFont="1" applyFill="1" applyBorder="1" applyAlignment="1">
      <alignment/>
      <protection/>
    </xf>
    <xf numFmtId="39" fontId="4" fillId="0" borderId="12" xfId="83" applyNumberFormat="1" applyFont="1" applyFill="1" applyBorder="1" applyAlignment="1" applyProtection="1">
      <alignment horizontal="right"/>
      <protection/>
    </xf>
    <xf numFmtId="234" fontId="7" fillId="0" borderId="0" xfId="83" applyNumberFormat="1" applyFont="1" applyFill="1" applyBorder="1" applyAlignment="1" applyProtection="1">
      <alignment/>
      <protection/>
    </xf>
    <xf numFmtId="234" fontId="7" fillId="0" borderId="0" xfId="83" applyNumberFormat="1" applyFont="1" applyFill="1" applyBorder="1" applyAlignment="1">
      <alignment/>
      <protection/>
    </xf>
    <xf numFmtId="234" fontId="7" fillId="0" borderId="0" xfId="0" applyNumberFormat="1" applyFont="1" applyFill="1" applyAlignment="1">
      <alignment/>
    </xf>
    <xf numFmtId="234" fontId="7" fillId="0" borderId="0" xfId="42" applyNumberFormat="1" applyFont="1" applyFill="1" applyBorder="1" applyAlignment="1">
      <alignment/>
    </xf>
    <xf numFmtId="234" fontId="7" fillId="0" borderId="12" xfId="83" applyNumberFormat="1" applyFont="1" applyFill="1" applyBorder="1" applyAlignment="1" applyProtection="1">
      <alignment/>
      <protection/>
    </xf>
    <xf numFmtId="234" fontId="7" fillId="0" borderId="0" xfId="42" applyNumberFormat="1" applyFont="1" applyFill="1" applyAlignment="1">
      <alignment/>
    </xf>
    <xf numFmtId="234" fontId="4" fillId="0" borderId="10" xfId="83" applyNumberFormat="1" applyFont="1" applyBorder="1" applyAlignment="1" applyProtection="1">
      <alignment/>
      <protection/>
    </xf>
    <xf numFmtId="234" fontId="4" fillId="0" borderId="0" xfId="83" applyNumberFormat="1" applyFont="1" applyBorder="1" applyAlignment="1">
      <alignment/>
      <protection/>
    </xf>
    <xf numFmtId="234" fontId="4" fillId="0" borderId="0" xfId="0" applyNumberFormat="1" applyFont="1" applyBorder="1" applyAlignment="1">
      <alignment/>
    </xf>
    <xf numFmtId="234" fontId="4" fillId="0" borderId="0" xfId="83" applyNumberFormat="1" applyFont="1" applyBorder="1" applyAlignment="1" applyProtection="1">
      <alignment/>
      <protection/>
    </xf>
    <xf numFmtId="234" fontId="4" fillId="0" borderId="11" xfId="83" applyNumberFormat="1" applyFont="1" applyBorder="1" applyAlignment="1" applyProtection="1">
      <alignment/>
      <protection/>
    </xf>
    <xf numFmtId="234" fontId="4" fillId="0" borderId="0" xfId="0" applyNumberFormat="1" applyFont="1" applyFill="1" applyAlignment="1">
      <alignment/>
    </xf>
    <xf numFmtId="39" fontId="4" fillId="0" borderId="0" xfId="83" applyNumberFormat="1" applyFont="1" applyFill="1" applyBorder="1" applyAlignment="1" applyProtection="1">
      <alignment horizontal="right"/>
      <protection/>
    </xf>
    <xf numFmtId="234" fontId="4" fillId="0" borderId="0" xfId="85" applyNumberFormat="1" applyFont="1" applyFill="1" applyBorder="1" applyProtection="1">
      <alignment/>
      <protection/>
    </xf>
    <xf numFmtId="234" fontId="4" fillId="0" borderId="0" xfId="0" applyNumberFormat="1" applyFont="1" applyFill="1" applyBorder="1" applyAlignment="1">
      <alignment/>
    </xf>
    <xf numFmtId="234" fontId="4" fillId="0" borderId="0" xfId="84" applyNumberFormat="1" applyFont="1" applyFill="1" applyBorder="1" applyProtection="1">
      <alignment/>
      <protection/>
    </xf>
    <xf numFmtId="234" fontId="4" fillId="0" borderId="0" xfId="83" applyNumberFormat="1" applyFont="1" applyFill="1" applyBorder="1" applyAlignment="1" applyProtection="1">
      <alignment/>
      <protection/>
    </xf>
    <xf numFmtId="234" fontId="4" fillId="0" borderId="0" xfId="83" applyNumberFormat="1" applyFont="1" applyFill="1" applyAlignment="1">
      <alignment/>
      <protection/>
    </xf>
    <xf numFmtId="234" fontId="4" fillId="0" borderId="0" xfId="42" applyNumberFormat="1" applyFont="1" applyFill="1" applyBorder="1" applyAlignment="1" applyProtection="1">
      <alignment/>
      <protection/>
    </xf>
    <xf numFmtId="234" fontId="4" fillId="0" borderId="0" xfId="84" applyNumberFormat="1" applyFont="1" applyFill="1" applyBorder="1">
      <alignment/>
      <protection/>
    </xf>
    <xf numFmtId="234" fontId="4" fillId="0" borderId="0" xfId="73" applyNumberFormat="1" applyFont="1" applyFill="1" applyAlignment="1">
      <alignment/>
      <protection/>
    </xf>
    <xf numFmtId="234" fontId="4" fillId="0" borderId="0" xfId="47" applyNumberFormat="1" applyFont="1" applyFill="1" applyBorder="1" applyAlignment="1" applyProtection="1">
      <alignment/>
      <protection/>
    </xf>
    <xf numFmtId="234" fontId="4" fillId="0" borderId="10" xfId="85" applyNumberFormat="1" applyFont="1" applyFill="1" applyBorder="1" applyProtection="1">
      <alignment/>
      <protection/>
    </xf>
    <xf numFmtId="234" fontId="4" fillId="0" borderId="12" xfId="85" applyNumberFormat="1" applyFont="1" applyFill="1" applyBorder="1" applyProtection="1">
      <alignment/>
      <protection/>
    </xf>
    <xf numFmtId="234" fontId="4" fillId="0" borderId="0" xfId="47" applyNumberFormat="1" applyFont="1" applyFill="1" applyBorder="1" applyAlignment="1">
      <alignment/>
    </xf>
    <xf numFmtId="234" fontId="4" fillId="0" borderId="0" xfId="47" applyNumberFormat="1" applyFont="1" applyFill="1" applyAlignment="1">
      <alignment/>
    </xf>
    <xf numFmtId="234" fontId="4" fillId="0" borderId="0" xfId="85" applyNumberFormat="1" applyFont="1" applyFill="1" applyBorder="1">
      <alignment/>
      <protection/>
    </xf>
    <xf numFmtId="234" fontId="4" fillId="0" borderId="0" xfId="42" applyNumberFormat="1" applyFont="1" applyFill="1" applyBorder="1" applyAlignment="1">
      <alignment/>
    </xf>
    <xf numFmtId="234" fontId="4" fillId="0" borderId="0" xfId="73" applyNumberFormat="1" applyFont="1" applyFill="1" applyBorder="1" applyAlignment="1">
      <alignment/>
      <protection/>
    </xf>
    <xf numFmtId="234" fontId="4" fillId="0" borderId="10" xfId="84" applyNumberFormat="1" applyFont="1" applyFill="1" applyBorder="1">
      <alignment/>
      <protection/>
    </xf>
    <xf numFmtId="234" fontId="4" fillId="0" borderId="13" xfId="84" applyNumberFormat="1" applyFont="1" applyFill="1" applyBorder="1">
      <alignment/>
      <protection/>
    </xf>
    <xf numFmtId="234" fontId="4" fillId="0" borderId="0" xfId="85" applyNumberFormat="1" applyFont="1" applyFill="1">
      <alignment/>
      <protection/>
    </xf>
    <xf numFmtId="234" fontId="4" fillId="0" borderId="11" xfId="85" applyNumberFormat="1" applyFont="1" applyFill="1" applyBorder="1" applyProtection="1">
      <alignment/>
      <protection/>
    </xf>
    <xf numFmtId="209" fontId="4" fillId="0" borderId="0" xfId="85" applyNumberFormat="1" applyFont="1" applyFill="1" applyBorder="1" applyProtection="1">
      <alignment/>
      <protection/>
    </xf>
    <xf numFmtId="40" fontId="4" fillId="0" borderId="0" xfId="72" applyNumberFormat="1" applyFont="1" applyFill="1" applyBorder="1" applyAlignment="1">
      <alignment/>
      <protection/>
    </xf>
    <xf numFmtId="209" fontId="4" fillId="0" borderId="0" xfId="47" applyNumberFormat="1" applyFont="1" applyFill="1" applyBorder="1" applyAlignment="1" applyProtection="1">
      <alignment/>
      <protection/>
    </xf>
    <xf numFmtId="40" fontId="4" fillId="0" borderId="0" xfId="72" applyNumberFormat="1" applyFont="1" applyFill="1" applyAlignment="1">
      <alignment/>
      <protection/>
    </xf>
    <xf numFmtId="39" fontId="3" fillId="0" borderId="12" xfId="83" applyNumberFormat="1" applyFont="1" applyFill="1" applyBorder="1" applyAlignment="1" applyProtection="1">
      <alignment horizontal="center"/>
      <protection/>
    </xf>
    <xf numFmtId="39" fontId="3" fillId="0" borderId="12" xfId="83" applyNumberFormat="1" applyFont="1" applyFill="1" applyBorder="1" applyAlignment="1" applyProtection="1">
      <alignment horizontal="left"/>
      <protection/>
    </xf>
    <xf numFmtId="39" fontId="7" fillId="0" borderId="12" xfId="72" applyNumberFormat="1" applyFont="1" applyBorder="1">
      <alignment/>
      <protection/>
    </xf>
    <xf numFmtId="39" fontId="3" fillId="0" borderId="0" xfId="42" applyNumberFormat="1" applyFont="1" applyBorder="1" applyAlignment="1">
      <alignment horizontal="center"/>
    </xf>
    <xf numFmtId="39" fontId="3" fillId="0" borderId="0" xfId="83" applyNumberFormat="1" applyFont="1" applyAlignment="1">
      <alignment horizontal="center"/>
      <protection/>
    </xf>
    <xf numFmtId="39" fontId="3" fillId="0" borderId="0" xfId="83" applyNumberFormat="1" applyFont="1" applyFill="1" applyAlignment="1" applyProtection="1">
      <alignment horizontal="center"/>
      <protection/>
    </xf>
    <xf numFmtId="39" fontId="3" fillId="0" borderId="0" xfId="83" applyNumberFormat="1" applyFont="1" applyAlignment="1" applyProtection="1">
      <alignment horizontal="center"/>
      <protection/>
    </xf>
    <xf numFmtId="39" fontId="3" fillId="0" borderId="12" xfId="42" applyNumberFormat="1" applyFont="1" applyBorder="1" applyAlignment="1">
      <alignment horizontal="center"/>
    </xf>
    <xf numFmtId="39" fontId="7" fillId="0" borderId="0" xfId="83" applyNumberFormat="1" applyFont="1" applyFill="1" applyAlignment="1" applyProtection="1">
      <alignment horizontal="center"/>
      <protection/>
    </xf>
    <xf numFmtId="39" fontId="6" fillId="0" borderId="0" xfId="83" applyNumberFormat="1" applyFont="1" applyAlignment="1">
      <alignment horizontal="center"/>
      <protection/>
    </xf>
    <xf numFmtId="39" fontId="6" fillId="0" borderId="0" xfId="83" applyNumberFormat="1" applyFont="1" applyAlignment="1" applyProtection="1">
      <alignment horizontal="center"/>
      <protection/>
    </xf>
    <xf numFmtId="39" fontId="6" fillId="0" borderId="0" xfId="71" applyNumberFormat="1" applyFont="1" applyAlignment="1">
      <alignment horizontal="center"/>
      <protection/>
    </xf>
    <xf numFmtId="39" fontId="6" fillId="0" borderId="12" xfId="83" applyNumberFormat="1" applyFont="1" applyBorder="1" applyAlignment="1" applyProtection="1">
      <alignment horizontal="center"/>
      <protection/>
    </xf>
    <xf numFmtId="39" fontId="4" fillId="0" borderId="10" xfId="83" applyNumberFormat="1" applyFont="1" applyBorder="1" applyAlignment="1" applyProtection="1">
      <alignment horizontal="center"/>
      <protection/>
    </xf>
    <xf numFmtId="39" fontId="4" fillId="0" borderId="12" xfId="83" applyNumberFormat="1" applyFont="1" applyBorder="1" applyAlignment="1" applyProtection="1">
      <alignment horizontal="center"/>
      <protection/>
    </xf>
    <xf numFmtId="39" fontId="3" fillId="0" borderId="12" xfId="42" applyNumberFormat="1" applyFont="1" applyFill="1" applyBorder="1" applyAlignment="1">
      <alignment horizontal="center"/>
    </xf>
    <xf numFmtId="39" fontId="3" fillId="0" borderId="0" xfId="83" applyNumberFormat="1" applyFont="1" applyFill="1" applyAlignment="1">
      <alignment horizontal="center"/>
      <protection/>
    </xf>
    <xf numFmtId="39" fontId="3" fillId="0" borderId="0" xfId="42" applyNumberFormat="1" applyFont="1" applyFill="1" applyBorder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2" xfId="46"/>
    <cellStyle name="Comma 2 2" xfId="47"/>
    <cellStyle name="Comma 3" xfId="48"/>
    <cellStyle name="Comma 3 2" xfId="49"/>
    <cellStyle name="Comma 3 3" xfId="50"/>
    <cellStyle name="Comma 4" xfId="51"/>
    <cellStyle name="Comma 4 2" xfId="52"/>
    <cellStyle name="Comma 5" xfId="53"/>
    <cellStyle name="Comma 6" xfId="54"/>
    <cellStyle name="Comma 7" xfId="55"/>
    <cellStyle name="Comma 8" xfId="56"/>
    <cellStyle name="Comma 9" xfId="57"/>
    <cellStyle name="Currency" xfId="58"/>
    <cellStyle name="Currency [0]" xfId="59"/>
    <cellStyle name="Explanatory Text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rmal 2" xfId="71"/>
    <cellStyle name="Normal 2 2" xfId="72"/>
    <cellStyle name="Normal 2_งบแสดงส่วนเปลี่ยนแปลงQ251" xfId="73"/>
    <cellStyle name="Normal 3" xfId="74"/>
    <cellStyle name="Normal 3 2" xfId="75"/>
    <cellStyle name="Normal 4" xfId="76"/>
    <cellStyle name="Note" xfId="77"/>
    <cellStyle name="Output" xfId="78"/>
    <cellStyle name="Percent" xfId="79"/>
    <cellStyle name="Title" xfId="80"/>
    <cellStyle name="Total" xfId="81"/>
    <cellStyle name="Warning Text" xfId="82"/>
    <cellStyle name="ปกติ_Sheet1" xfId="83"/>
    <cellStyle name="ปกติ_Sheet1_SPI- DEC. 45_( สอบทาน)" xfId="84"/>
    <cellStyle name="ปกติ_Sheet1_SPI- DEC. 45_( สอบทาน)_SPI-Dec'48t-2-สอบทาน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d_Na_Rin\Desktop\I%20&#3592;&#3633;&#3604;&#3627;&#3609;&#3657;&#3634;\Hotmail\SPIT2%20Q1'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"/>
      <sheetName val="งบแสดงฯ "/>
      <sheetName val="งบแสดงฯ เฉพาะ"/>
      <sheetName val="Cash Flow "/>
    </sheetNames>
    <sheetDataSet>
      <sheetData sheetId="1">
        <row r="39">
          <cell r="K39">
            <v>27922169.249999993</v>
          </cell>
        </row>
        <row r="55">
          <cell r="E55">
            <v>105437706.56000018</v>
          </cell>
          <cell r="G55">
            <v>68156189.66</v>
          </cell>
        </row>
        <row r="56">
          <cell r="G56">
            <v>76855660.09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09"/>
  <sheetViews>
    <sheetView tabSelected="1" zoomScale="90" zoomScaleNormal="90" zoomScalePageLayoutView="0" workbookViewId="0" topLeftCell="A67">
      <selection activeCell="B75" sqref="B75"/>
    </sheetView>
  </sheetViews>
  <sheetFormatPr defaultColWidth="9.140625" defaultRowHeight="25.5" customHeight="1"/>
  <cols>
    <col min="1" max="1" width="41.57421875" style="2" customWidth="1"/>
    <col min="2" max="2" width="8.28125" style="51" bestFit="1" customWidth="1"/>
    <col min="3" max="3" width="1.28515625" style="2" customWidth="1"/>
    <col min="4" max="4" width="17.8515625" style="2" customWidth="1"/>
    <col min="5" max="5" width="0.85546875" style="2" customWidth="1"/>
    <col min="6" max="6" width="17.8515625" style="2" customWidth="1"/>
    <col min="7" max="7" width="0.5625" style="2" customWidth="1"/>
    <col min="8" max="8" width="17.8515625" style="2" customWidth="1"/>
    <col min="9" max="9" width="0.71875" style="2" customWidth="1"/>
    <col min="10" max="10" width="17.8515625" style="2" customWidth="1"/>
    <col min="11" max="11" width="0.85546875" style="2" customWidth="1"/>
    <col min="12" max="16384" width="9.140625" style="2" customWidth="1"/>
  </cols>
  <sheetData>
    <row r="1" spans="1:10" ht="24" customHeight="1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ht="24" customHeight="1">
      <c r="A2" s="234" t="s">
        <v>160</v>
      </c>
      <c r="B2" s="234"/>
      <c r="C2" s="234"/>
      <c r="D2" s="234"/>
      <c r="E2" s="234"/>
      <c r="F2" s="234"/>
      <c r="G2" s="234"/>
      <c r="H2" s="234"/>
      <c r="I2" s="234"/>
      <c r="J2" s="234"/>
    </row>
    <row r="3" spans="1:10" ht="24" customHeight="1">
      <c r="A3" s="235" t="s">
        <v>150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 ht="24" customHeight="1">
      <c r="A4" s="235" t="s">
        <v>151</v>
      </c>
      <c r="B4" s="235"/>
      <c r="C4" s="235"/>
      <c r="D4" s="235"/>
      <c r="E4" s="235"/>
      <c r="F4" s="235"/>
      <c r="G4" s="235"/>
      <c r="H4" s="235"/>
      <c r="I4" s="235"/>
      <c r="J4" s="235"/>
    </row>
    <row r="5" spans="1:10" ht="24" customHeight="1">
      <c r="A5" s="3"/>
      <c r="B5" s="4"/>
      <c r="C5" s="3"/>
      <c r="D5" s="3"/>
      <c r="E5" s="3"/>
      <c r="F5" s="3"/>
      <c r="G5" s="3"/>
      <c r="H5" s="3"/>
      <c r="I5" s="3"/>
      <c r="J5" s="3"/>
    </row>
    <row r="6" spans="1:10" ht="24" customHeight="1">
      <c r="A6" s="5"/>
      <c r="B6" s="6"/>
      <c r="C6" s="5"/>
      <c r="D6" s="5"/>
      <c r="E6" s="5"/>
      <c r="F6" s="5"/>
      <c r="H6" s="5"/>
      <c r="J6" s="7" t="s">
        <v>1</v>
      </c>
    </row>
    <row r="7" spans="1:10" ht="24" customHeight="1">
      <c r="A7" s="8"/>
      <c r="B7" s="9"/>
      <c r="C7" s="8"/>
      <c r="D7" s="232" t="s">
        <v>2</v>
      </c>
      <c r="E7" s="232"/>
      <c r="F7" s="232"/>
      <c r="H7" s="232" t="s">
        <v>211</v>
      </c>
      <c r="I7" s="232"/>
      <c r="J7" s="232"/>
    </row>
    <row r="8" spans="1:10" ht="24" customHeight="1">
      <c r="A8" s="8"/>
      <c r="B8" s="9"/>
      <c r="C8" s="8"/>
      <c r="D8" s="236" t="s">
        <v>3</v>
      </c>
      <c r="E8" s="236"/>
      <c r="F8" s="236"/>
      <c r="H8" s="236" t="s">
        <v>212</v>
      </c>
      <c r="I8" s="236"/>
      <c r="J8" s="236"/>
    </row>
    <row r="9" spans="1:10" ht="24" customHeight="1">
      <c r="A9" s="3" t="s">
        <v>4</v>
      </c>
      <c r="B9" s="10" t="s">
        <v>5</v>
      </c>
      <c r="C9" s="11"/>
      <c r="D9" s="107" t="s">
        <v>152</v>
      </c>
      <c r="E9" s="12"/>
      <c r="F9" s="107" t="s">
        <v>153</v>
      </c>
      <c r="H9" s="107" t="s">
        <v>152</v>
      </c>
      <c r="I9" s="12"/>
      <c r="J9" s="107" t="s">
        <v>153</v>
      </c>
    </row>
    <row r="10" spans="2:10" ht="24" customHeight="1">
      <c r="B10" s="10"/>
      <c r="C10" s="11"/>
      <c r="D10" s="107"/>
      <c r="E10" s="12"/>
      <c r="F10" s="113" t="s">
        <v>155</v>
      </c>
      <c r="H10" s="107"/>
      <c r="I10" s="12"/>
      <c r="J10" s="113" t="s">
        <v>155</v>
      </c>
    </row>
    <row r="11" spans="1:10" ht="24" customHeight="1">
      <c r="A11" s="13" t="s">
        <v>6</v>
      </c>
      <c r="B11" s="14"/>
      <c r="C11" s="15"/>
      <c r="D11" s="15"/>
      <c r="E11" s="15"/>
      <c r="F11" s="15"/>
      <c r="H11" s="15"/>
      <c r="J11" s="15"/>
    </row>
    <row r="12" spans="1:10" ht="24" customHeight="1">
      <c r="A12" s="13" t="s">
        <v>7</v>
      </c>
      <c r="B12" s="17">
        <v>5</v>
      </c>
      <c r="C12" s="18"/>
      <c r="D12" s="62">
        <v>75895193.04</v>
      </c>
      <c r="E12" s="63"/>
      <c r="F12" s="62">
        <v>40487207.43</v>
      </c>
      <c r="G12" s="61"/>
      <c r="H12" s="62">
        <v>75895193.04</v>
      </c>
      <c r="I12" s="63"/>
      <c r="J12" s="62">
        <v>40487207.43</v>
      </c>
    </row>
    <row r="13" spans="1:10" ht="24" customHeight="1">
      <c r="A13" s="13" t="s">
        <v>174</v>
      </c>
      <c r="B13" s="22">
        <v>6</v>
      </c>
      <c r="C13" s="18"/>
      <c r="D13" s="62">
        <v>181920656.36</v>
      </c>
      <c r="E13" s="63"/>
      <c r="F13" s="62">
        <f>154351766.74+923334.58</f>
        <v>155275101.32000002</v>
      </c>
      <c r="G13" s="61"/>
      <c r="H13" s="62">
        <v>181920656.36</v>
      </c>
      <c r="I13" s="63"/>
      <c r="J13" s="62">
        <f>154351766.74+923334.58</f>
        <v>155275101.32000002</v>
      </c>
    </row>
    <row r="14" spans="1:10" ht="24" customHeight="1">
      <c r="A14" s="13" t="s">
        <v>8</v>
      </c>
      <c r="B14" s="17">
        <v>7</v>
      </c>
      <c r="C14" s="18"/>
      <c r="D14" s="62">
        <v>26256290.75</v>
      </c>
      <c r="E14" s="63"/>
      <c r="F14" s="62">
        <f>29249629.33-4848238.66</f>
        <v>24401390.669999998</v>
      </c>
      <c r="G14" s="61"/>
      <c r="H14" s="62">
        <v>26256290.75</v>
      </c>
      <c r="I14" s="63"/>
      <c r="J14" s="62">
        <f>29249629.33-4848238.66</f>
        <v>24401390.669999998</v>
      </c>
    </row>
    <row r="15" spans="1:10" ht="24" customHeight="1">
      <c r="A15" s="13" t="s">
        <v>9</v>
      </c>
      <c r="B15" s="17"/>
      <c r="C15" s="18"/>
      <c r="D15" s="62">
        <v>2436849.88</v>
      </c>
      <c r="E15" s="63"/>
      <c r="F15" s="62">
        <v>2353126.51</v>
      </c>
      <c r="G15" s="61"/>
      <c r="H15" s="62">
        <v>2436849.88</v>
      </c>
      <c r="I15" s="63"/>
      <c r="J15" s="62">
        <v>2353126.51</v>
      </c>
    </row>
    <row r="16" spans="1:10" ht="24" customHeight="1">
      <c r="A16" s="13" t="s">
        <v>10</v>
      </c>
      <c r="B16" s="14"/>
      <c r="C16" s="18"/>
      <c r="D16" s="62"/>
      <c r="E16" s="63"/>
      <c r="F16" s="62"/>
      <c r="G16" s="61"/>
      <c r="H16" s="62"/>
      <c r="I16" s="63"/>
      <c r="J16" s="62"/>
    </row>
    <row r="17" spans="1:10" ht="24" customHeight="1">
      <c r="A17" s="13" t="s">
        <v>11</v>
      </c>
      <c r="B17" s="14"/>
      <c r="C17" s="18"/>
      <c r="D17" s="62">
        <v>6024097.54</v>
      </c>
      <c r="E17" s="63"/>
      <c r="F17" s="62">
        <v>4787146.46</v>
      </c>
      <c r="G17" s="61"/>
      <c r="H17" s="62">
        <v>6024097.54</v>
      </c>
      <c r="I17" s="63"/>
      <c r="J17" s="62">
        <v>4787146.46</v>
      </c>
    </row>
    <row r="18" spans="1:10" ht="24" customHeight="1">
      <c r="A18" s="13" t="s">
        <v>12</v>
      </c>
      <c r="B18" s="14"/>
      <c r="C18" s="18"/>
      <c r="D18" s="64">
        <v>195500</v>
      </c>
      <c r="E18" s="63"/>
      <c r="F18" s="64">
        <v>193500</v>
      </c>
      <c r="G18" s="61"/>
      <c r="H18" s="64">
        <v>195500</v>
      </c>
      <c r="I18" s="63"/>
      <c r="J18" s="64">
        <v>193500</v>
      </c>
    </row>
    <row r="19" spans="1:10" ht="24" customHeight="1">
      <c r="A19" s="13" t="s">
        <v>13</v>
      </c>
      <c r="B19" s="14"/>
      <c r="C19" s="18"/>
      <c r="D19" s="21">
        <f>SUM(D17:D18)</f>
        <v>6219597.54</v>
      </c>
      <c r="E19" s="19"/>
      <c r="F19" s="21">
        <f>SUM(F17:F18)</f>
        <v>4980646.46</v>
      </c>
      <c r="G19" s="20"/>
      <c r="H19" s="21">
        <f>SUM(H17:H18)</f>
        <v>6219597.54</v>
      </c>
      <c r="I19" s="20"/>
      <c r="J19" s="21">
        <f>SUM(J17:J18)</f>
        <v>4980646.46</v>
      </c>
    </row>
    <row r="20" spans="1:10" ht="24" customHeight="1">
      <c r="A20" s="13" t="s">
        <v>14</v>
      </c>
      <c r="B20" s="14"/>
      <c r="C20" s="18"/>
      <c r="D20" s="26">
        <f>SUM(D12:D18)</f>
        <v>292728587.57000005</v>
      </c>
      <c r="E20" s="19"/>
      <c r="F20" s="26">
        <f>SUM(F12:F18)</f>
        <v>227497472.39000002</v>
      </c>
      <c r="G20" s="20"/>
      <c r="H20" s="26">
        <f>SUM(H12:H18)</f>
        <v>292728587.57000005</v>
      </c>
      <c r="I20" s="20"/>
      <c r="J20" s="26">
        <f>SUM(J12:J18)</f>
        <v>227497472.39000002</v>
      </c>
    </row>
    <row r="21" spans="1:10" ht="24" customHeight="1">
      <c r="A21" s="27" t="s">
        <v>15</v>
      </c>
      <c r="B21" s="10"/>
      <c r="C21" s="11"/>
      <c r="D21" s="28"/>
      <c r="E21" s="29"/>
      <c r="F21" s="28"/>
      <c r="G21" s="20"/>
      <c r="H21" s="28"/>
      <c r="I21" s="20"/>
      <c r="J21" s="28"/>
    </row>
    <row r="22" spans="1:10" ht="24" customHeight="1">
      <c r="A22" s="30" t="s">
        <v>16</v>
      </c>
      <c r="B22" s="10"/>
      <c r="C22" s="11"/>
      <c r="D22" s="28"/>
      <c r="E22" s="29"/>
      <c r="F22" s="28"/>
      <c r="G22" s="20"/>
      <c r="H22" s="28"/>
      <c r="I22" s="20"/>
      <c r="J22" s="28"/>
    </row>
    <row r="23" spans="1:10" ht="24" customHeight="1">
      <c r="A23" s="31" t="s">
        <v>17</v>
      </c>
      <c r="B23" s="17">
        <v>8</v>
      </c>
      <c r="C23" s="18"/>
      <c r="D23" s="192">
        <v>9343809070.62</v>
      </c>
      <c r="E23" s="193"/>
      <c r="F23" s="192">
        <v>9512471611.32</v>
      </c>
      <c r="G23" s="194"/>
      <c r="H23" s="192">
        <v>0</v>
      </c>
      <c r="I23" s="195"/>
      <c r="J23" s="192">
        <v>0</v>
      </c>
    </row>
    <row r="24" spans="1:10" ht="24" customHeight="1">
      <c r="A24" s="31" t="s">
        <v>18</v>
      </c>
      <c r="B24" s="17">
        <v>8</v>
      </c>
      <c r="C24" s="18"/>
      <c r="D24" s="192">
        <v>0</v>
      </c>
      <c r="E24" s="195"/>
      <c r="F24" s="192">
        <v>0</v>
      </c>
      <c r="G24" s="194"/>
      <c r="H24" s="192">
        <v>1472503256.2099998</v>
      </c>
      <c r="I24" s="193"/>
      <c r="J24" s="192">
        <v>1472503256.21</v>
      </c>
    </row>
    <row r="25" spans="1:10" ht="24" customHeight="1">
      <c r="A25" s="13" t="s">
        <v>19</v>
      </c>
      <c r="B25" s="17">
        <v>9</v>
      </c>
      <c r="C25" s="18"/>
      <c r="D25" s="192">
        <v>2899456575.21</v>
      </c>
      <c r="E25" s="193"/>
      <c r="F25" s="192">
        <v>2793470466.07</v>
      </c>
      <c r="G25" s="194"/>
      <c r="H25" s="192">
        <v>2899456575.21</v>
      </c>
      <c r="I25" s="193"/>
      <c r="J25" s="192">
        <v>2793470466.07</v>
      </c>
    </row>
    <row r="26" spans="1:10" ht="24" customHeight="1">
      <c r="A26" s="13" t="s">
        <v>20</v>
      </c>
      <c r="B26" s="17">
        <v>10</v>
      </c>
      <c r="C26" s="18"/>
      <c r="D26" s="192">
        <v>97128303.91</v>
      </c>
      <c r="E26" s="193"/>
      <c r="F26" s="192">
        <v>97983212.41</v>
      </c>
      <c r="G26" s="194"/>
      <c r="H26" s="192">
        <v>97128303.91</v>
      </c>
      <c r="I26" s="193"/>
      <c r="J26" s="192">
        <v>97983212.41</v>
      </c>
    </row>
    <row r="27" spans="1:10" ht="24" customHeight="1">
      <c r="A27" s="13" t="s">
        <v>22</v>
      </c>
      <c r="B27" s="17"/>
      <c r="C27" s="18"/>
      <c r="D27" s="192">
        <v>41174483.09</v>
      </c>
      <c r="E27" s="193"/>
      <c r="F27" s="192">
        <v>37024743.89</v>
      </c>
      <c r="G27" s="194"/>
      <c r="H27" s="192">
        <v>41174483.09</v>
      </c>
      <c r="I27" s="193"/>
      <c r="J27" s="192">
        <v>37024743.89</v>
      </c>
    </row>
    <row r="28" spans="1:10" ht="24" customHeight="1">
      <c r="A28" s="13" t="s">
        <v>21</v>
      </c>
      <c r="B28" s="17">
        <v>13</v>
      </c>
      <c r="C28" s="18"/>
      <c r="D28" s="192">
        <v>729603256.74</v>
      </c>
      <c r="E28" s="193"/>
      <c r="F28" s="192">
        <v>666457461.19</v>
      </c>
      <c r="G28" s="194"/>
      <c r="H28" s="192">
        <v>729603256.74</v>
      </c>
      <c r="I28" s="193"/>
      <c r="J28" s="192">
        <v>666457461.19</v>
      </c>
    </row>
    <row r="29" spans="1:10" ht="24" customHeight="1">
      <c r="A29" s="30" t="s">
        <v>161</v>
      </c>
      <c r="B29" s="17">
        <v>12</v>
      </c>
      <c r="C29" s="18"/>
      <c r="D29" s="192">
        <v>1026858280.07</v>
      </c>
      <c r="E29" s="193"/>
      <c r="F29" s="192">
        <v>1014517116.22</v>
      </c>
      <c r="G29" s="194"/>
      <c r="H29" s="192">
        <v>1026858280.07</v>
      </c>
      <c r="I29" s="193"/>
      <c r="J29" s="192">
        <v>1014517116.22</v>
      </c>
    </row>
    <row r="30" spans="1:10" ht="24" customHeight="1">
      <c r="A30" s="13" t="s">
        <v>23</v>
      </c>
      <c r="B30" s="17">
        <v>11</v>
      </c>
      <c r="C30" s="18"/>
      <c r="D30" s="192">
        <v>597963445.17</v>
      </c>
      <c r="E30" s="193"/>
      <c r="F30" s="189">
        <v>584828102.28</v>
      </c>
      <c r="G30" s="189"/>
      <c r="H30" s="189">
        <v>597963445.17</v>
      </c>
      <c r="I30" s="189"/>
      <c r="J30" s="189">
        <v>584828102.28</v>
      </c>
    </row>
    <row r="31" spans="1:10" ht="24" customHeight="1">
      <c r="A31" s="13" t="s">
        <v>162</v>
      </c>
      <c r="B31" s="17">
        <v>14</v>
      </c>
      <c r="C31" s="18"/>
      <c r="D31" s="192">
        <v>2483617.57</v>
      </c>
      <c r="E31" s="193"/>
      <c r="F31" s="192">
        <v>1589183.59</v>
      </c>
      <c r="G31" s="194"/>
      <c r="H31" s="192">
        <v>2483617.57</v>
      </c>
      <c r="I31" s="193"/>
      <c r="J31" s="192">
        <v>1589183.59</v>
      </c>
    </row>
    <row r="32" spans="1:10" s="31" customFormat="1" ht="24" customHeight="1">
      <c r="A32" s="30" t="s">
        <v>24</v>
      </c>
      <c r="B32" s="60"/>
      <c r="C32" s="54"/>
      <c r="D32" s="192"/>
      <c r="E32" s="193"/>
      <c r="F32" s="193"/>
      <c r="G32" s="194"/>
      <c r="H32" s="192"/>
      <c r="I32" s="193"/>
      <c r="J32" s="193"/>
    </row>
    <row r="33" spans="1:10" ht="24" customHeight="1">
      <c r="A33" s="13" t="s">
        <v>25</v>
      </c>
      <c r="B33" s="17"/>
      <c r="C33" s="18"/>
      <c r="D33" s="192">
        <v>42527100</v>
      </c>
      <c r="E33" s="193"/>
      <c r="F33" s="192">
        <v>42527100</v>
      </c>
      <c r="G33" s="194"/>
      <c r="H33" s="192">
        <v>42527100</v>
      </c>
      <c r="I33" s="193"/>
      <c r="J33" s="192">
        <v>42527100</v>
      </c>
    </row>
    <row r="34" spans="1:10" ht="24" customHeight="1">
      <c r="A34" s="13" t="s">
        <v>26</v>
      </c>
      <c r="B34" s="17"/>
      <c r="C34" s="18"/>
      <c r="D34" s="192">
        <v>28882023.66</v>
      </c>
      <c r="E34" s="193"/>
      <c r="F34" s="192">
        <v>25818938.71</v>
      </c>
      <c r="G34" s="194"/>
      <c r="H34" s="192">
        <v>28882023.66</v>
      </c>
      <c r="I34" s="193"/>
      <c r="J34" s="192">
        <v>25818938.71</v>
      </c>
    </row>
    <row r="35" spans="1:10" ht="24" customHeight="1">
      <c r="A35" s="13" t="s">
        <v>27</v>
      </c>
      <c r="B35" s="17"/>
      <c r="C35" s="18"/>
      <c r="D35" s="196">
        <v>2981353.41</v>
      </c>
      <c r="E35" s="193"/>
      <c r="F35" s="197">
        <v>3789406.92</v>
      </c>
      <c r="G35" s="194"/>
      <c r="H35" s="196">
        <v>2981353.41</v>
      </c>
      <c r="I35" s="193"/>
      <c r="J35" s="197">
        <v>3789406.92</v>
      </c>
    </row>
    <row r="36" spans="1:10" ht="24" customHeight="1">
      <c r="A36" s="13" t="s">
        <v>28</v>
      </c>
      <c r="B36" s="17"/>
      <c r="C36" s="18"/>
      <c r="D36" s="198">
        <f>SUM(D33:D35)</f>
        <v>74390477.07</v>
      </c>
      <c r="E36" s="199"/>
      <c r="F36" s="198">
        <f>SUM(F33:F35)</f>
        <v>72135445.63000001</v>
      </c>
      <c r="G36" s="200"/>
      <c r="H36" s="198">
        <f>SUM(H33:H35)</f>
        <v>74390477.07</v>
      </c>
      <c r="I36" s="201">
        <f>SUM(I33:I35)</f>
        <v>0</v>
      </c>
      <c r="J36" s="198">
        <f>SUM(J33:J35)</f>
        <v>72135445.63000001</v>
      </c>
    </row>
    <row r="37" spans="1:10" ht="24" customHeight="1">
      <c r="A37" s="13" t="s">
        <v>29</v>
      </c>
      <c r="B37" s="32"/>
      <c r="C37" s="18"/>
      <c r="D37" s="201">
        <f>+D23+D24+D25+D26+D28+D30+D31+D36+D27+D29</f>
        <v>14812867509.45</v>
      </c>
      <c r="E37" s="199"/>
      <c r="F37" s="201">
        <f>+F23+F24+F25+F26+F28+F30+F31+F36+F27+F29</f>
        <v>14780477342.599998</v>
      </c>
      <c r="G37" s="189"/>
      <c r="H37" s="201">
        <f>+H23+H24+H25+H26+H28+H30+H31+H36+H27+H29</f>
        <v>6941561695.039999</v>
      </c>
      <c r="I37" s="189"/>
      <c r="J37" s="192">
        <f>+J36+J30+J27+J29+J26+J25+J24+J23+J31+J28</f>
        <v>6740508987.49</v>
      </c>
    </row>
    <row r="38" spans="1:10" ht="24" customHeight="1" thickBot="1">
      <c r="A38" s="13" t="s">
        <v>100</v>
      </c>
      <c r="B38" s="32"/>
      <c r="C38" s="18"/>
      <c r="D38" s="202">
        <f>+D20+D37</f>
        <v>15105596097.02</v>
      </c>
      <c r="E38" s="199"/>
      <c r="F38" s="202">
        <f>+F20+F37</f>
        <v>15007974814.989998</v>
      </c>
      <c r="G38" s="189"/>
      <c r="H38" s="202">
        <f>+H20+H37</f>
        <v>7234290282.609999</v>
      </c>
      <c r="I38" s="189"/>
      <c r="J38" s="202">
        <f>+J20+J37</f>
        <v>6968006459.88</v>
      </c>
    </row>
    <row r="39" spans="1:10" ht="24" customHeight="1" thickTop="1">
      <c r="A39" s="13"/>
      <c r="B39" s="32"/>
      <c r="C39" s="18"/>
      <c r="D39" s="21"/>
      <c r="E39" s="19"/>
      <c r="F39" s="21"/>
      <c r="G39" s="20"/>
      <c r="H39" s="21"/>
      <c r="I39" s="20"/>
      <c r="J39" s="21"/>
    </row>
    <row r="40" spans="1:10" ht="24" customHeight="1">
      <c r="A40" s="13"/>
      <c r="B40" s="17"/>
      <c r="C40" s="18"/>
      <c r="D40" s="18"/>
      <c r="E40" s="34"/>
      <c r="F40" s="18"/>
      <c r="H40" s="18"/>
      <c r="J40" s="18"/>
    </row>
    <row r="41" spans="1:10" ht="24" customHeight="1">
      <c r="A41" s="13" t="s">
        <v>30</v>
      </c>
      <c r="B41" s="17"/>
      <c r="C41" s="18"/>
      <c r="D41" s="18"/>
      <c r="E41" s="34"/>
      <c r="F41" s="18"/>
      <c r="H41" s="18"/>
      <c r="J41" s="18"/>
    </row>
    <row r="42" spans="1:10" ht="27.75" customHeight="1">
      <c r="A42" s="235" t="s">
        <v>31</v>
      </c>
      <c r="B42" s="235"/>
      <c r="C42" s="235"/>
      <c r="D42" s="235"/>
      <c r="E42" s="235"/>
      <c r="F42" s="235"/>
      <c r="G42" s="235"/>
      <c r="H42" s="235"/>
      <c r="I42" s="235"/>
      <c r="J42" s="235"/>
    </row>
    <row r="43" spans="1:10" ht="27.75" customHeight="1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27.75" customHeight="1">
      <c r="A44" s="233" t="s">
        <v>0</v>
      </c>
      <c r="B44" s="233"/>
      <c r="C44" s="233"/>
      <c r="D44" s="233"/>
      <c r="E44" s="233"/>
      <c r="F44" s="233"/>
      <c r="G44" s="233"/>
      <c r="H44" s="233"/>
      <c r="I44" s="233"/>
      <c r="J44" s="233"/>
    </row>
    <row r="45" spans="1:10" ht="27.75" customHeight="1">
      <c r="A45" s="234" t="s">
        <v>163</v>
      </c>
      <c r="B45" s="234"/>
      <c r="C45" s="234"/>
      <c r="D45" s="234"/>
      <c r="E45" s="234"/>
      <c r="F45" s="234"/>
      <c r="G45" s="234"/>
      <c r="H45" s="234"/>
      <c r="I45" s="234"/>
      <c r="J45" s="234"/>
    </row>
    <row r="46" spans="1:10" ht="27.75" customHeight="1">
      <c r="A46" s="235" t="str">
        <f>A3</f>
        <v>AS AT MARCH 31, 2011  (UNAUDITED/REVIEWED ONLY)</v>
      </c>
      <c r="B46" s="235"/>
      <c r="C46" s="235"/>
      <c r="D46" s="235"/>
      <c r="E46" s="235"/>
      <c r="F46" s="235"/>
      <c r="G46" s="235"/>
      <c r="H46" s="235"/>
      <c r="I46" s="235"/>
      <c r="J46" s="235"/>
    </row>
    <row r="47" spans="1:10" ht="27.75" customHeight="1">
      <c r="A47" s="235" t="str">
        <f>A4</f>
        <v>AND AS AT DECEMBER 31, 2010 (AUDITED)</v>
      </c>
      <c r="B47" s="235"/>
      <c r="C47" s="235"/>
      <c r="D47" s="235"/>
      <c r="E47" s="235"/>
      <c r="F47" s="235"/>
      <c r="G47" s="235"/>
      <c r="H47" s="235"/>
      <c r="I47" s="235"/>
      <c r="J47" s="235"/>
    </row>
    <row r="48" spans="1:10" ht="27.75" customHeight="1">
      <c r="A48" s="3"/>
      <c r="B48" s="4"/>
      <c r="C48" s="3"/>
      <c r="D48" s="3"/>
      <c r="E48" s="3"/>
      <c r="F48" s="3"/>
      <c r="G48" s="3"/>
      <c r="H48" s="3"/>
      <c r="I48" s="3"/>
      <c r="J48" s="3"/>
    </row>
    <row r="49" spans="1:10" ht="27.75" customHeight="1">
      <c r="A49" s="5"/>
      <c r="B49" s="6"/>
      <c r="C49" s="5"/>
      <c r="D49" s="5"/>
      <c r="E49" s="5"/>
      <c r="F49" s="5"/>
      <c r="H49" s="5"/>
      <c r="J49" s="7" t="s">
        <v>1</v>
      </c>
    </row>
    <row r="50" spans="1:10" ht="27.75" customHeight="1">
      <c r="A50" s="8"/>
      <c r="B50" s="9"/>
      <c r="C50" s="8"/>
      <c r="D50" s="232" t="s">
        <v>2</v>
      </c>
      <c r="E50" s="232"/>
      <c r="F50" s="232"/>
      <c r="H50" s="232" t="s">
        <v>211</v>
      </c>
      <c r="I50" s="232"/>
      <c r="J50" s="232"/>
    </row>
    <row r="51" spans="1:10" ht="27.75" customHeight="1">
      <c r="A51" s="8"/>
      <c r="B51" s="9"/>
      <c r="C51" s="8"/>
      <c r="D51" s="236" t="s">
        <v>3</v>
      </c>
      <c r="E51" s="236"/>
      <c r="F51" s="236"/>
      <c r="H51" s="236" t="s">
        <v>212</v>
      </c>
      <c r="I51" s="236"/>
      <c r="J51" s="236"/>
    </row>
    <row r="52" spans="1:11" ht="27.75" customHeight="1">
      <c r="A52" s="3" t="s">
        <v>176</v>
      </c>
      <c r="B52" s="10" t="s">
        <v>5</v>
      </c>
      <c r="C52" s="11"/>
      <c r="D52" s="107" t="s">
        <v>152</v>
      </c>
      <c r="E52" s="12"/>
      <c r="F52" s="107" t="s">
        <v>153</v>
      </c>
      <c r="H52" s="107" t="s">
        <v>152</v>
      </c>
      <c r="I52" s="12"/>
      <c r="J52" s="107" t="s">
        <v>153</v>
      </c>
      <c r="K52" s="36"/>
    </row>
    <row r="53" spans="2:10" ht="27.75" customHeight="1">
      <c r="B53" s="14"/>
      <c r="C53" s="34"/>
      <c r="D53" s="15"/>
      <c r="E53" s="15"/>
      <c r="F53" s="113" t="s">
        <v>155</v>
      </c>
      <c r="H53" s="107"/>
      <c r="I53" s="12"/>
      <c r="J53" s="113" t="s">
        <v>155</v>
      </c>
    </row>
    <row r="54" spans="1:10" ht="27.75" customHeight="1">
      <c r="A54" s="13" t="s">
        <v>32</v>
      </c>
      <c r="B54" s="14"/>
      <c r="C54" s="34"/>
      <c r="D54" s="15"/>
      <c r="E54" s="15"/>
      <c r="F54" s="113"/>
      <c r="H54" s="107"/>
      <c r="I54" s="12"/>
      <c r="J54" s="113"/>
    </row>
    <row r="55" spans="1:10" ht="27.75" customHeight="1">
      <c r="A55" s="13" t="s">
        <v>33</v>
      </c>
      <c r="B55" s="14"/>
      <c r="C55" s="34"/>
      <c r="D55" s="15"/>
      <c r="E55" s="15"/>
      <c r="H55" s="15"/>
      <c r="J55" s="16"/>
    </row>
    <row r="56" spans="1:10" ht="27.75" customHeight="1">
      <c r="A56" s="2" t="s">
        <v>34</v>
      </c>
      <c r="B56" s="17">
        <v>15</v>
      </c>
      <c r="C56" s="34"/>
      <c r="D56" s="62">
        <v>825166784.39</v>
      </c>
      <c r="E56" s="63"/>
      <c r="F56" s="62">
        <v>692665599.91</v>
      </c>
      <c r="G56" s="63"/>
      <c r="H56" s="62">
        <v>825166784.39</v>
      </c>
      <c r="I56" s="63"/>
      <c r="J56" s="62">
        <v>692665599.91</v>
      </c>
    </row>
    <row r="57" spans="1:10" ht="27.75" customHeight="1">
      <c r="A57" s="30" t="s">
        <v>101</v>
      </c>
      <c r="B57" s="14">
        <v>16</v>
      </c>
      <c r="C57" s="18"/>
      <c r="D57" s="108">
        <v>120000000</v>
      </c>
      <c r="E57" s="63"/>
      <c r="F57" s="108">
        <v>120000000</v>
      </c>
      <c r="G57" s="63"/>
      <c r="H57" s="108">
        <v>120000000</v>
      </c>
      <c r="I57" s="63"/>
      <c r="J57" s="108">
        <v>120000000</v>
      </c>
    </row>
    <row r="58" spans="1:10" ht="27.75" customHeight="1">
      <c r="A58" s="13" t="s">
        <v>35</v>
      </c>
      <c r="B58" s="17"/>
      <c r="C58" s="18"/>
      <c r="D58" s="108">
        <v>40000</v>
      </c>
      <c r="E58" s="63"/>
      <c r="F58" s="108">
        <v>40000</v>
      </c>
      <c r="G58" s="63"/>
      <c r="H58" s="108">
        <v>40000</v>
      </c>
      <c r="I58" s="63"/>
      <c r="J58" s="108">
        <v>40000</v>
      </c>
    </row>
    <row r="59" spans="1:10" ht="27.75" customHeight="1">
      <c r="A59" s="13" t="s">
        <v>36</v>
      </c>
      <c r="B59" s="17"/>
      <c r="C59" s="18"/>
      <c r="D59" s="25"/>
      <c r="E59" s="19"/>
      <c r="F59" s="25"/>
      <c r="G59" s="20"/>
      <c r="H59" s="25"/>
      <c r="I59" s="20"/>
      <c r="J59" s="25"/>
    </row>
    <row r="60" spans="1:10" ht="27.75" customHeight="1">
      <c r="A60" s="30" t="s">
        <v>173</v>
      </c>
      <c r="B60" s="17"/>
      <c r="C60" s="18"/>
      <c r="D60" s="25">
        <v>30184800</v>
      </c>
      <c r="E60" s="19"/>
      <c r="F60" s="25">
        <v>3057600</v>
      </c>
      <c r="G60" s="20"/>
      <c r="H60" s="25">
        <v>30184800</v>
      </c>
      <c r="I60" s="20"/>
      <c r="J60" s="25">
        <v>3057600</v>
      </c>
    </row>
    <row r="61" spans="1:10" ht="27.75" customHeight="1">
      <c r="A61" s="13" t="s">
        <v>37</v>
      </c>
      <c r="B61" s="14" t="s">
        <v>38</v>
      </c>
      <c r="C61" s="18"/>
      <c r="D61" s="62">
        <v>2095008.51</v>
      </c>
      <c r="E61" s="63"/>
      <c r="F61" s="62">
        <v>2887545.45</v>
      </c>
      <c r="G61" s="63"/>
      <c r="H61" s="62">
        <v>2095008.51</v>
      </c>
      <c r="I61" s="63"/>
      <c r="J61" s="62">
        <v>2887545.45</v>
      </c>
    </row>
    <row r="62" spans="1:10" ht="27.75" customHeight="1">
      <c r="A62" s="13" t="s">
        <v>39</v>
      </c>
      <c r="B62" s="14"/>
      <c r="C62" s="18"/>
      <c r="D62" s="62">
        <v>119895851.77</v>
      </c>
      <c r="E62" s="63"/>
      <c r="F62" s="62">
        <v>110758570</v>
      </c>
      <c r="G62" s="63"/>
      <c r="H62" s="62">
        <v>119895851.77</v>
      </c>
      <c r="I62" s="63"/>
      <c r="J62" s="62">
        <v>110758570</v>
      </c>
    </row>
    <row r="63" spans="1:10" ht="27.75" customHeight="1">
      <c r="A63" s="13" t="s">
        <v>40</v>
      </c>
      <c r="B63" s="17"/>
      <c r="C63" s="18"/>
      <c r="D63" s="62">
        <v>43958652.31999999</v>
      </c>
      <c r="E63" s="63"/>
      <c r="F63" s="62">
        <v>69927017.63</v>
      </c>
      <c r="G63" s="63"/>
      <c r="H63" s="62">
        <v>43958652.31999999</v>
      </c>
      <c r="I63" s="63"/>
      <c r="J63" s="62">
        <v>69927017.63</v>
      </c>
    </row>
    <row r="64" spans="1:10" ht="27.75" customHeight="1">
      <c r="A64" s="13" t="s">
        <v>12</v>
      </c>
      <c r="B64" s="14"/>
      <c r="C64" s="18"/>
      <c r="D64" s="62">
        <v>10822422.18</v>
      </c>
      <c r="E64" s="63"/>
      <c r="F64" s="62">
        <v>12198425.07</v>
      </c>
      <c r="G64" s="63"/>
      <c r="H64" s="62">
        <v>10822422.18</v>
      </c>
      <c r="I64" s="63"/>
      <c r="J64" s="62">
        <v>12198425.07</v>
      </c>
    </row>
    <row r="65" spans="1:10" ht="27.75" customHeight="1">
      <c r="A65" s="13" t="s">
        <v>41</v>
      </c>
      <c r="B65" s="14"/>
      <c r="C65" s="18"/>
      <c r="D65" s="37">
        <f>SUM(D60:D64)</f>
        <v>206956734.78</v>
      </c>
      <c r="E65" s="23"/>
      <c r="F65" s="37">
        <f>SUM(F60:F64)</f>
        <v>198829158.14999998</v>
      </c>
      <c r="G65" s="23"/>
      <c r="H65" s="37">
        <f>SUM(H60:H64)</f>
        <v>206956734.78</v>
      </c>
      <c r="I65" s="23"/>
      <c r="J65" s="37">
        <f>SUM(J60:J64)</f>
        <v>198829158.14999998</v>
      </c>
    </row>
    <row r="66" spans="1:10" ht="27.75" customHeight="1">
      <c r="A66" s="13" t="s">
        <v>42</v>
      </c>
      <c r="B66" s="14"/>
      <c r="C66" s="38"/>
      <c r="D66" s="39">
        <f>D65+D56+D57+D58</f>
        <v>1152163519.17</v>
      </c>
      <c r="E66" s="19"/>
      <c r="F66" s="39">
        <f>+F56+F57+F58+F65</f>
        <v>1011534758.06</v>
      </c>
      <c r="G66" s="20"/>
      <c r="H66" s="39">
        <f>+H56+H57+H58+H65</f>
        <v>1152163519.17</v>
      </c>
      <c r="I66" s="20"/>
      <c r="J66" s="39">
        <f>+J56+J57+J58+J65</f>
        <v>1011534758.06</v>
      </c>
    </row>
    <row r="67" spans="1:10" ht="27.75" customHeight="1">
      <c r="A67" s="13" t="s">
        <v>43</v>
      </c>
      <c r="B67" s="10"/>
      <c r="C67" s="11"/>
      <c r="D67" s="28"/>
      <c r="E67" s="29"/>
      <c r="F67" s="28"/>
      <c r="G67" s="20"/>
      <c r="H67" s="28"/>
      <c r="I67" s="20"/>
      <c r="J67" s="28"/>
    </row>
    <row r="68" spans="1:10" ht="27.75" customHeight="1">
      <c r="A68" s="13" t="s">
        <v>44</v>
      </c>
      <c r="B68" s="40"/>
      <c r="C68" s="18"/>
      <c r="D68" s="62">
        <v>15599700</v>
      </c>
      <c r="E68" s="63"/>
      <c r="F68" s="109">
        <v>15599700</v>
      </c>
      <c r="G68" s="63"/>
      <c r="H68" s="62">
        <v>15599700</v>
      </c>
      <c r="I68" s="63"/>
      <c r="J68" s="109">
        <v>15599700</v>
      </c>
    </row>
    <row r="69" spans="1:10" ht="27.75" customHeight="1">
      <c r="A69" s="30" t="s">
        <v>164</v>
      </c>
      <c r="B69" s="40"/>
      <c r="C69" s="18"/>
      <c r="D69" s="62">
        <v>75674281.60000001</v>
      </c>
      <c r="E69" s="63"/>
      <c r="F69" s="109">
        <v>85324047.89</v>
      </c>
      <c r="G69" s="63"/>
      <c r="H69" s="62">
        <v>75674281.60000001</v>
      </c>
      <c r="I69" s="63"/>
      <c r="J69" s="109">
        <v>85324047.89</v>
      </c>
    </row>
    <row r="70" spans="1:10" ht="27.75" customHeight="1">
      <c r="A70" s="30" t="s">
        <v>231</v>
      </c>
      <c r="B70" s="22"/>
      <c r="C70" s="18"/>
      <c r="D70" s="62">
        <v>53257629.3</v>
      </c>
      <c r="E70" s="63"/>
      <c r="F70" s="109">
        <v>47448041.18</v>
      </c>
      <c r="G70" s="63"/>
      <c r="H70" s="62">
        <v>53257629.3</v>
      </c>
      <c r="I70" s="63"/>
      <c r="J70" s="109">
        <v>47448041.18</v>
      </c>
    </row>
    <row r="71" spans="1:10" ht="27.75" customHeight="1">
      <c r="A71" s="30" t="s">
        <v>99</v>
      </c>
      <c r="B71" s="40"/>
      <c r="C71" s="18"/>
      <c r="D71" s="62">
        <v>12924272.75</v>
      </c>
      <c r="E71" s="63"/>
      <c r="F71" s="109">
        <v>12924272.75</v>
      </c>
      <c r="G71" s="63"/>
      <c r="H71" s="62">
        <v>12924272.75</v>
      </c>
      <c r="I71" s="63"/>
      <c r="J71" s="109">
        <v>12924272.75</v>
      </c>
    </row>
    <row r="72" spans="1:10" ht="27.75" customHeight="1">
      <c r="A72" s="30" t="s">
        <v>165</v>
      </c>
      <c r="B72" s="22">
        <v>17</v>
      </c>
      <c r="C72" s="18"/>
      <c r="D72" s="62">
        <v>73197384</v>
      </c>
      <c r="E72" s="63"/>
      <c r="F72" s="62">
        <v>7310152.14</v>
      </c>
      <c r="G72" s="63"/>
      <c r="H72" s="62">
        <v>73197384</v>
      </c>
      <c r="I72" s="63"/>
      <c r="J72" s="62">
        <v>7310152.14</v>
      </c>
    </row>
    <row r="73" spans="1:10" ht="27.75" customHeight="1">
      <c r="A73" s="13" t="s">
        <v>45</v>
      </c>
      <c r="B73" s="22">
        <v>16</v>
      </c>
      <c r="C73" s="18"/>
      <c r="D73" s="62">
        <v>0</v>
      </c>
      <c r="E73" s="63"/>
      <c r="F73" s="62">
        <v>60000000</v>
      </c>
      <c r="G73" s="63"/>
      <c r="H73" s="62">
        <v>0</v>
      </c>
      <c r="I73" s="63"/>
      <c r="J73" s="62">
        <v>60000000</v>
      </c>
    </row>
    <row r="74" spans="1:10" ht="27.75" customHeight="1">
      <c r="A74" s="13" t="s">
        <v>46</v>
      </c>
      <c r="B74" s="40"/>
      <c r="C74" s="18"/>
      <c r="D74" s="26">
        <f>SUM(D68:D73)</f>
        <v>230653267.65</v>
      </c>
      <c r="E74" s="19"/>
      <c r="F74" s="26">
        <f>SUM(F68:F73)</f>
        <v>228606213.95999998</v>
      </c>
      <c r="G74" s="20"/>
      <c r="H74" s="26">
        <f>SUM(H68:H73)</f>
        <v>230653267.65</v>
      </c>
      <c r="I74" s="20"/>
      <c r="J74" s="26">
        <f>SUM(J68:J73)</f>
        <v>228606213.95999998</v>
      </c>
    </row>
    <row r="75" spans="1:10" ht="27.75" customHeight="1">
      <c r="A75" s="13" t="s">
        <v>47</v>
      </c>
      <c r="B75" s="14"/>
      <c r="C75" s="18"/>
      <c r="D75" s="26">
        <f>+D66+D74</f>
        <v>1382816786.8200002</v>
      </c>
      <c r="E75" s="19"/>
      <c r="F75" s="26">
        <f>+F66+F74</f>
        <v>1240140972.02</v>
      </c>
      <c r="G75" s="20"/>
      <c r="H75" s="26">
        <f>+H66+H74</f>
        <v>1382816786.8200002</v>
      </c>
      <c r="I75" s="20"/>
      <c r="J75" s="26">
        <f>+J66+J74</f>
        <v>1240140972.02</v>
      </c>
    </row>
    <row r="76" spans="1:10" ht="27.75" customHeight="1">
      <c r="A76" s="13"/>
      <c r="B76" s="14"/>
      <c r="C76" s="18"/>
      <c r="D76" s="41"/>
      <c r="E76" s="19"/>
      <c r="F76" s="21"/>
      <c r="G76" s="20"/>
      <c r="H76" s="41"/>
      <c r="I76" s="20"/>
      <c r="J76" s="21"/>
    </row>
    <row r="77" spans="1:10" ht="27.75" customHeight="1">
      <c r="A77" s="13" t="s">
        <v>30</v>
      </c>
      <c r="B77" s="14"/>
      <c r="C77" s="38"/>
      <c r="D77" s="38"/>
      <c r="E77" s="34"/>
      <c r="F77" s="38"/>
      <c r="H77" s="38"/>
      <c r="J77" s="38"/>
    </row>
    <row r="78" spans="1:10" ht="25.5" customHeight="1">
      <c r="A78" s="235" t="s">
        <v>48</v>
      </c>
      <c r="B78" s="235"/>
      <c r="C78" s="235"/>
      <c r="D78" s="235"/>
      <c r="E78" s="235"/>
      <c r="F78" s="235"/>
      <c r="G78" s="235"/>
      <c r="H78" s="235"/>
      <c r="I78" s="235"/>
      <c r="J78" s="235"/>
    </row>
    <row r="79" spans="1:10" ht="25.5" customHeight="1">
      <c r="A79" s="43"/>
      <c r="B79" s="44"/>
      <c r="C79" s="43"/>
      <c r="D79" s="43"/>
      <c r="E79" s="43"/>
      <c r="F79" s="43"/>
      <c r="G79" s="45"/>
      <c r="H79" s="43"/>
      <c r="J79" s="43"/>
    </row>
    <row r="80" spans="1:10" ht="25.5" customHeight="1">
      <c r="A80" s="233" t="s">
        <v>0</v>
      </c>
      <c r="B80" s="233"/>
      <c r="C80" s="233"/>
      <c r="D80" s="233"/>
      <c r="E80" s="233"/>
      <c r="F80" s="233"/>
      <c r="G80" s="233"/>
      <c r="H80" s="233"/>
      <c r="I80" s="233"/>
      <c r="J80" s="233"/>
    </row>
    <row r="81" spans="1:10" ht="25.5" customHeight="1">
      <c r="A81" s="234" t="s">
        <v>166</v>
      </c>
      <c r="B81" s="234"/>
      <c r="C81" s="234"/>
      <c r="D81" s="234"/>
      <c r="E81" s="234"/>
      <c r="F81" s="234"/>
      <c r="G81" s="234"/>
      <c r="H81" s="234"/>
      <c r="I81" s="234"/>
      <c r="J81" s="234"/>
    </row>
    <row r="82" spans="1:10" ht="25.5" customHeight="1">
      <c r="A82" s="235" t="str">
        <f>A46</f>
        <v>AS AT MARCH 31, 2011  (UNAUDITED/REVIEWED ONLY)</v>
      </c>
      <c r="B82" s="235"/>
      <c r="C82" s="235"/>
      <c r="D82" s="235"/>
      <c r="E82" s="235"/>
      <c r="F82" s="235"/>
      <c r="G82" s="235"/>
      <c r="H82" s="235"/>
      <c r="I82" s="235"/>
      <c r="J82" s="235"/>
    </row>
    <row r="83" spans="1:10" ht="25.5" customHeight="1">
      <c r="A83" s="235" t="str">
        <f>A4</f>
        <v>AND AS AT DECEMBER 31, 2010 (AUDITED)</v>
      </c>
      <c r="B83" s="235"/>
      <c r="C83" s="235"/>
      <c r="D83" s="235"/>
      <c r="E83" s="235"/>
      <c r="F83" s="235"/>
      <c r="G83" s="235"/>
      <c r="H83" s="235"/>
      <c r="I83" s="235"/>
      <c r="J83" s="235"/>
    </row>
    <row r="84" spans="1:10" ht="25.5" customHeight="1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25.5" customHeight="1">
      <c r="A85" s="5"/>
      <c r="B85" s="6"/>
      <c r="C85" s="5"/>
      <c r="D85" s="5"/>
      <c r="E85" s="5"/>
      <c r="F85" s="5"/>
      <c r="H85" s="5"/>
      <c r="J85" s="7" t="s">
        <v>1</v>
      </c>
    </row>
    <row r="86" spans="1:10" ht="25.5" customHeight="1">
      <c r="A86" s="8"/>
      <c r="B86" s="9"/>
      <c r="C86" s="8"/>
      <c r="D86" s="232" t="s">
        <v>2</v>
      </c>
      <c r="E86" s="232"/>
      <c r="F86" s="232"/>
      <c r="H86" s="232" t="s">
        <v>211</v>
      </c>
      <c r="I86" s="232"/>
      <c r="J86" s="232"/>
    </row>
    <row r="87" spans="1:10" ht="25.5" customHeight="1">
      <c r="A87" s="8"/>
      <c r="B87" s="9"/>
      <c r="C87" s="8"/>
      <c r="D87" s="236" t="s">
        <v>3</v>
      </c>
      <c r="E87" s="236"/>
      <c r="F87" s="236"/>
      <c r="H87" s="236" t="s">
        <v>212</v>
      </c>
      <c r="I87" s="236"/>
      <c r="J87" s="236"/>
    </row>
    <row r="88" spans="1:11" ht="25.5" customHeight="1">
      <c r="A88" s="3" t="s">
        <v>175</v>
      </c>
      <c r="B88" s="46" t="s">
        <v>5</v>
      </c>
      <c r="C88" s="11"/>
      <c r="D88" s="107" t="s">
        <v>152</v>
      </c>
      <c r="E88" s="12"/>
      <c r="F88" s="107" t="s">
        <v>153</v>
      </c>
      <c r="H88" s="107" t="s">
        <v>152</v>
      </c>
      <c r="I88" s="12"/>
      <c r="J88" s="107" t="s">
        <v>153</v>
      </c>
      <c r="K88" s="36"/>
    </row>
    <row r="89" spans="2:11" ht="25.5" customHeight="1">
      <c r="B89" s="46"/>
      <c r="C89" s="11"/>
      <c r="D89" s="107"/>
      <c r="E89" s="12"/>
      <c r="F89" s="113" t="s">
        <v>155</v>
      </c>
      <c r="H89" s="107"/>
      <c r="I89" s="12"/>
      <c r="J89" s="113" t="s">
        <v>155</v>
      </c>
      <c r="K89" s="36"/>
    </row>
    <row r="90" spans="1:10" ht="25.5" customHeight="1">
      <c r="A90" s="13" t="s">
        <v>49</v>
      </c>
      <c r="B90" s="32"/>
      <c r="C90" s="15"/>
      <c r="D90" s="15"/>
      <c r="E90" s="15"/>
      <c r="H90" s="15"/>
      <c r="J90" s="16"/>
    </row>
    <row r="91" spans="1:10" ht="25.5" customHeight="1">
      <c r="A91" s="13" t="s">
        <v>50</v>
      </c>
      <c r="B91" s="47"/>
      <c r="C91" s="15"/>
      <c r="D91" s="15"/>
      <c r="E91" s="15"/>
      <c r="F91" s="15"/>
      <c r="H91" s="15"/>
      <c r="J91" s="15"/>
    </row>
    <row r="92" spans="1:10" ht="25.5" customHeight="1">
      <c r="A92" s="13" t="s">
        <v>51</v>
      </c>
      <c r="B92" s="32"/>
      <c r="C92" s="15"/>
      <c r="D92" s="15"/>
      <c r="E92" s="15"/>
      <c r="F92" s="15"/>
      <c r="H92" s="15"/>
      <c r="J92" s="15"/>
    </row>
    <row r="93" spans="1:10" ht="25.5" customHeight="1" thickBot="1">
      <c r="A93" s="13" t="s">
        <v>52</v>
      </c>
      <c r="B93" s="17"/>
      <c r="C93" s="34"/>
      <c r="D93" s="67">
        <f>80000000*10</f>
        <v>800000000</v>
      </c>
      <c r="E93" s="65"/>
      <c r="F93" s="67">
        <f>80000000*10</f>
        <v>800000000</v>
      </c>
      <c r="G93" s="61"/>
      <c r="H93" s="67">
        <f>80000000*10</f>
        <v>800000000</v>
      </c>
      <c r="I93" s="65"/>
      <c r="J93" s="67">
        <f>80000000*10</f>
        <v>800000000</v>
      </c>
    </row>
    <row r="94" spans="1:10" ht="25.5" customHeight="1" thickTop="1">
      <c r="A94" s="13" t="s">
        <v>53</v>
      </c>
      <c r="B94" s="32"/>
      <c r="C94" s="34"/>
      <c r="D94" s="66"/>
      <c r="E94" s="65"/>
      <c r="F94" s="66"/>
      <c r="G94" s="61"/>
      <c r="H94" s="66"/>
      <c r="I94" s="65"/>
      <c r="J94" s="66"/>
    </row>
    <row r="95" spans="1:10" ht="25.5" customHeight="1">
      <c r="A95" s="13" t="s">
        <v>54</v>
      </c>
      <c r="B95" s="32"/>
      <c r="C95" s="34"/>
      <c r="D95" s="66">
        <v>494034300</v>
      </c>
      <c r="E95" s="65"/>
      <c r="F95" s="66">
        <v>494034300</v>
      </c>
      <c r="G95" s="61"/>
      <c r="H95" s="66">
        <v>494034300</v>
      </c>
      <c r="I95" s="65"/>
      <c r="J95" s="31">
        <v>494034300</v>
      </c>
    </row>
    <row r="96" spans="1:10" ht="25.5" customHeight="1">
      <c r="A96" s="13" t="s">
        <v>55</v>
      </c>
      <c r="B96" s="32"/>
      <c r="C96" s="18"/>
      <c r="D96" s="68">
        <v>1041357580</v>
      </c>
      <c r="E96" s="65"/>
      <c r="F96" s="68">
        <v>1041357580</v>
      </c>
      <c r="G96" s="61"/>
      <c r="H96" s="62">
        <v>1041357580</v>
      </c>
      <c r="I96" s="65"/>
      <c r="J96" s="31">
        <v>1041357580</v>
      </c>
    </row>
    <row r="97" spans="1:10" ht="25.5" customHeight="1">
      <c r="A97" s="30" t="s">
        <v>181</v>
      </c>
      <c r="B97" s="32"/>
      <c r="C97" s="18"/>
      <c r="D97" s="68">
        <v>6151888.73</v>
      </c>
      <c r="E97" s="65"/>
      <c r="F97" s="68">
        <v>6151888.73</v>
      </c>
      <c r="G97" s="61"/>
      <c r="H97" s="62">
        <v>0</v>
      </c>
      <c r="I97" s="65"/>
      <c r="J97" s="31">
        <v>0</v>
      </c>
    </row>
    <row r="98" spans="1:10" ht="25.5" customHeight="1">
      <c r="A98" s="13" t="s">
        <v>56</v>
      </c>
      <c r="B98" s="32"/>
      <c r="C98" s="34"/>
      <c r="D98" s="66"/>
      <c r="E98" s="65"/>
      <c r="F98" s="66"/>
      <c r="G98" s="61"/>
      <c r="H98" s="66"/>
      <c r="I98" s="65"/>
      <c r="J98" s="66"/>
    </row>
    <row r="99" spans="1:10" ht="25.5" customHeight="1">
      <c r="A99" s="13" t="s">
        <v>57</v>
      </c>
      <c r="B99" s="32"/>
      <c r="C99" s="34"/>
      <c r="D99" s="66"/>
      <c r="E99" s="65"/>
      <c r="F99" s="66"/>
      <c r="G99" s="61"/>
      <c r="H99" s="66"/>
      <c r="I99" s="65"/>
      <c r="J99" s="66"/>
    </row>
    <row r="100" spans="1:10" ht="25.5" customHeight="1">
      <c r="A100" s="13" t="s">
        <v>58</v>
      </c>
      <c r="B100" s="14">
        <v>19</v>
      </c>
      <c r="C100" s="34"/>
      <c r="D100" s="62">
        <v>80000000</v>
      </c>
      <c r="E100" s="65"/>
      <c r="F100" s="66">
        <v>80000000</v>
      </c>
      <c r="G100" s="61"/>
      <c r="H100" s="62">
        <v>80000000</v>
      </c>
      <c r="I100" s="65"/>
      <c r="J100" s="31">
        <v>80000000</v>
      </c>
    </row>
    <row r="101" spans="1:10" ht="25.5" customHeight="1">
      <c r="A101" s="13" t="s">
        <v>59</v>
      </c>
      <c r="B101" s="14">
        <v>20</v>
      </c>
      <c r="C101" s="34"/>
      <c r="D101" s="62">
        <v>280000000</v>
      </c>
      <c r="E101" s="65"/>
      <c r="F101" s="66">
        <v>280000000</v>
      </c>
      <c r="G101" s="61"/>
      <c r="H101" s="62">
        <v>280000000</v>
      </c>
      <c r="I101" s="65"/>
      <c r="J101" s="31">
        <v>280000000</v>
      </c>
    </row>
    <row r="102" spans="1:10" ht="25.5" customHeight="1">
      <c r="A102" s="13" t="s">
        <v>60</v>
      </c>
      <c r="B102" s="47"/>
      <c r="C102" s="18"/>
      <c r="D102" s="62">
        <v>9423660457.16</v>
      </c>
      <c r="E102" s="63"/>
      <c r="F102" s="62">
        <f>+'shareholders'' equity'!M26</f>
        <v>9583602708.41</v>
      </c>
      <c r="G102" s="114"/>
      <c r="H102" s="62">
        <v>2741629161.41</v>
      </c>
      <c r="I102" s="63"/>
      <c r="J102" s="62">
        <f>separated!K21</f>
        <v>2723458860.04</v>
      </c>
    </row>
    <row r="103" spans="1:10" ht="25.5" customHeight="1">
      <c r="A103" s="30" t="s">
        <v>182</v>
      </c>
      <c r="B103" s="47"/>
      <c r="C103" s="18"/>
      <c r="D103" s="64">
        <v>2397575084.31</v>
      </c>
      <c r="E103" s="65"/>
      <c r="F103" s="64">
        <v>2282687365.83</v>
      </c>
      <c r="G103" s="61"/>
      <c r="H103" s="64">
        <f>separated!M31</f>
        <v>1214452454.38</v>
      </c>
      <c r="I103" s="65"/>
      <c r="J103" s="64">
        <f>separated!M21</f>
        <v>1109014747.82</v>
      </c>
    </row>
    <row r="104" spans="1:10" ht="25.5" customHeight="1">
      <c r="A104" s="13" t="s">
        <v>61</v>
      </c>
      <c r="B104" s="32"/>
      <c r="C104" s="18"/>
      <c r="D104" s="25">
        <f>SUM(D95:D103)</f>
        <v>13722779310.199999</v>
      </c>
      <c r="E104" s="48"/>
      <c r="F104" s="25">
        <f>SUM(F95:F103)</f>
        <v>13767833842.97</v>
      </c>
      <c r="G104" s="20"/>
      <c r="H104" s="25">
        <f>SUM(H95:H103)</f>
        <v>5851473495.79</v>
      </c>
      <c r="I104" s="20"/>
      <c r="J104" s="25">
        <f>SUM(J95:J103)</f>
        <v>5727865487.86</v>
      </c>
    </row>
    <row r="105" spans="1:10" ht="25.5" customHeight="1" thickBot="1">
      <c r="A105" s="13" t="s">
        <v>62</v>
      </c>
      <c r="B105" s="32"/>
      <c r="C105" s="18"/>
      <c r="D105" s="33">
        <f>+D75+D104</f>
        <v>15105596097.019999</v>
      </c>
      <c r="E105" s="48"/>
      <c r="F105" s="33">
        <f>+F75+F104</f>
        <v>15007974814.99</v>
      </c>
      <c r="G105" s="20"/>
      <c r="H105" s="103">
        <f>+H75+H104</f>
        <v>7234290282.610001</v>
      </c>
      <c r="I105" s="20"/>
      <c r="J105" s="33">
        <f>+J75+J104</f>
        <v>6968006459.879999</v>
      </c>
    </row>
    <row r="106" spans="1:3" ht="25.5" customHeight="1" thickTop="1">
      <c r="A106" s="13"/>
      <c r="B106" s="32"/>
      <c r="C106" s="18"/>
    </row>
    <row r="107" spans="2:3" ht="25.5" customHeight="1">
      <c r="B107" s="32"/>
      <c r="C107" s="18"/>
    </row>
    <row r="109" ht="25.5" customHeight="1">
      <c r="A109" s="13" t="s">
        <v>30</v>
      </c>
    </row>
  </sheetData>
  <sheetProtection/>
  <mergeCells count="26">
    <mergeCell ref="D86:F86"/>
    <mergeCell ref="H86:J86"/>
    <mergeCell ref="D8:F8"/>
    <mergeCell ref="H8:J8"/>
    <mergeCell ref="A42:J42"/>
    <mergeCell ref="A44:J44"/>
    <mergeCell ref="A45:J45"/>
    <mergeCell ref="A46:J46"/>
    <mergeCell ref="D51:F51"/>
    <mergeCell ref="H51:J51"/>
    <mergeCell ref="D87:F87"/>
    <mergeCell ref="H87:J87"/>
    <mergeCell ref="A83:J83"/>
    <mergeCell ref="A47:J47"/>
    <mergeCell ref="D50:F50"/>
    <mergeCell ref="H50:J50"/>
    <mergeCell ref="A78:J78"/>
    <mergeCell ref="A80:J80"/>
    <mergeCell ref="A81:J81"/>
    <mergeCell ref="A82:J82"/>
    <mergeCell ref="D7:F7"/>
    <mergeCell ref="H7:J7"/>
    <mergeCell ref="A1:J1"/>
    <mergeCell ref="A2:J2"/>
    <mergeCell ref="A3:J3"/>
    <mergeCell ref="A4:J4"/>
  </mergeCells>
  <printOptions/>
  <pageMargins left="0.4724409448818898" right="0.2755905511811024" top="0.57" bottom="0.35433070866141736" header="0.2362204724409449" footer="0.15748031496062992"/>
  <pageSetup horizontalDpi="600" verticalDpi="600" orientation="portrait" paperSize="9" scale="80" r:id="rId1"/>
  <headerFooter alignWithMargins="0">
    <oddFooter xml:space="preserve">&amp;R&amp;"AngsanaUPC,ตัวปกติ"&amp;10                 </oddFooter>
  </headerFooter>
  <rowBreaks count="2" manualBreakCount="2">
    <brk id="41" max="255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54"/>
  <sheetViews>
    <sheetView zoomScale="90" zoomScaleNormal="90" zoomScalePageLayoutView="0" workbookViewId="0" topLeftCell="A42">
      <selection activeCell="A49" sqref="A49"/>
    </sheetView>
  </sheetViews>
  <sheetFormatPr defaultColWidth="9.140625" defaultRowHeight="19.5" customHeight="1"/>
  <cols>
    <col min="1" max="1" width="45.140625" style="2" customWidth="1"/>
    <col min="2" max="2" width="5.00390625" style="51" customWidth="1"/>
    <col min="3" max="3" width="17.57421875" style="2" customWidth="1"/>
    <col min="4" max="4" width="0.85546875" style="2" customWidth="1"/>
    <col min="5" max="5" width="17.57421875" style="2" customWidth="1"/>
    <col min="6" max="6" width="0.5625" style="2" customWidth="1"/>
    <col min="7" max="7" width="17.57421875" style="2" customWidth="1"/>
    <col min="8" max="8" width="0.85546875" style="2" customWidth="1"/>
    <col min="9" max="9" width="17.57421875" style="2" customWidth="1"/>
    <col min="10" max="10" width="2.140625" style="2" customWidth="1"/>
    <col min="11" max="16384" width="9.140625" style="2" customWidth="1"/>
  </cols>
  <sheetData>
    <row r="1" spans="1:9" ht="19.5" customHeight="1">
      <c r="A1" s="233" t="s">
        <v>0</v>
      </c>
      <c r="B1" s="233"/>
      <c r="C1" s="233"/>
      <c r="D1" s="233"/>
      <c r="E1" s="233"/>
      <c r="F1" s="233"/>
      <c r="G1" s="233"/>
      <c r="H1" s="233"/>
      <c r="I1" s="233"/>
    </row>
    <row r="2" spans="1:9" ht="19.5" customHeight="1">
      <c r="A2" s="234" t="s">
        <v>167</v>
      </c>
      <c r="B2" s="234"/>
      <c r="C2" s="234"/>
      <c r="D2" s="234"/>
      <c r="E2" s="234"/>
      <c r="F2" s="234"/>
      <c r="G2" s="234"/>
      <c r="H2" s="234"/>
      <c r="I2" s="234"/>
    </row>
    <row r="3" spans="1:9" ht="19.5" customHeight="1">
      <c r="A3" s="233" t="s">
        <v>221</v>
      </c>
      <c r="B3" s="233"/>
      <c r="C3" s="233"/>
      <c r="D3" s="233"/>
      <c r="E3" s="233"/>
      <c r="F3" s="233"/>
      <c r="G3" s="233"/>
      <c r="H3" s="233"/>
      <c r="I3" s="233"/>
    </row>
    <row r="4" spans="1:9" ht="19.5" customHeight="1">
      <c r="A4" s="233" t="s">
        <v>120</v>
      </c>
      <c r="B4" s="233"/>
      <c r="C4" s="233"/>
      <c r="D4" s="233"/>
      <c r="E4" s="233"/>
      <c r="F4" s="233"/>
      <c r="G4" s="233"/>
      <c r="H4" s="233"/>
      <c r="I4" s="233"/>
    </row>
    <row r="5" spans="1:9" ht="19.5" customHeight="1">
      <c r="A5" s="1"/>
      <c r="B5" s="1"/>
      <c r="C5" s="1"/>
      <c r="D5" s="1"/>
      <c r="E5" s="1"/>
      <c r="F5" s="1"/>
      <c r="G5" s="1"/>
      <c r="H5" s="1"/>
      <c r="I5" s="1"/>
    </row>
    <row r="6" spans="1:9" ht="19.5" customHeight="1">
      <c r="A6" s="1"/>
      <c r="B6" s="10"/>
      <c r="I6" s="7" t="s">
        <v>1</v>
      </c>
    </row>
    <row r="7" spans="1:9" ht="19.5" customHeight="1">
      <c r="A7" s="1"/>
      <c r="B7" s="10"/>
      <c r="C7" s="232" t="s">
        <v>2</v>
      </c>
      <c r="D7" s="232"/>
      <c r="E7" s="232"/>
      <c r="G7" s="232" t="s">
        <v>211</v>
      </c>
      <c r="H7" s="232"/>
      <c r="I7" s="232"/>
    </row>
    <row r="8" spans="1:9" ht="19.5" customHeight="1">
      <c r="A8" s="1"/>
      <c r="B8" s="10"/>
      <c r="C8" s="236" t="s">
        <v>3</v>
      </c>
      <c r="D8" s="236"/>
      <c r="E8" s="236"/>
      <c r="F8" s="42"/>
      <c r="G8" s="236" t="s">
        <v>212</v>
      </c>
      <c r="H8" s="236"/>
      <c r="I8" s="236"/>
    </row>
    <row r="9" spans="1:9" ht="19.5" customHeight="1">
      <c r="A9" s="15"/>
      <c r="B9" s="46" t="s">
        <v>5</v>
      </c>
      <c r="C9" s="36" t="s">
        <v>154</v>
      </c>
      <c r="D9" s="12"/>
      <c r="E9" s="36" t="s">
        <v>127</v>
      </c>
      <c r="G9" s="36" t="s">
        <v>154</v>
      </c>
      <c r="H9" s="12"/>
      <c r="I9" s="36" t="s">
        <v>127</v>
      </c>
    </row>
    <row r="10" spans="2:9" ht="19.5" customHeight="1">
      <c r="B10" s="178" t="s">
        <v>38</v>
      </c>
      <c r="D10" s="15"/>
      <c r="E10" s="113" t="s">
        <v>155</v>
      </c>
      <c r="G10" s="107"/>
      <c r="H10" s="12"/>
      <c r="I10" s="113" t="s">
        <v>155</v>
      </c>
    </row>
    <row r="11" spans="1:9" ht="19.5" customHeight="1">
      <c r="A11" s="35" t="s">
        <v>75</v>
      </c>
      <c r="B11" s="178"/>
      <c r="D11" s="15"/>
      <c r="E11" s="113"/>
      <c r="G11" s="107"/>
      <c r="H11" s="12"/>
      <c r="I11" s="113"/>
    </row>
    <row r="12" spans="1:9" ht="19.5" customHeight="1">
      <c r="A12" s="13" t="s">
        <v>121</v>
      </c>
      <c r="C12" s="62">
        <v>380964006.83</v>
      </c>
      <c r="D12" s="24"/>
      <c r="E12" s="62">
        <v>376989684.87</v>
      </c>
      <c r="F12" s="24"/>
      <c r="G12" s="62">
        <v>380964006.83</v>
      </c>
      <c r="H12" s="24"/>
      <c r="I12" s="62">
        <v>376989684.87</v>
      </c>
    </row>
    <row r="13" spans="1:9" ht="19.5" customHeight="1">
      <c r="A13" s="13" t="s">
        <v>122</v>
      </c>
      <c r="C13" s="62">
        <v>0</v>
      </c>
      <c r="D13" s="24"/>
      <c r="E13" s="62">
        <v>10245000</v>
      </c>
      <c r="F13" s="24"/>
      <c r="G13" s="62">
        <v>0</v>
      </c>
      <c r="H13" s="24"/>
      <c r="I13" s="62">
        <v>10245000</v>
      </c>
    </row>
    <row r="14" spans="1:9" ht="19.5" customHeight="1">
      <c r="A14" s="13" t="s">
        <v>123</v>
      </c>
      <c r="C14" s="62">
        <v>61585456.36</v>
      </c>
      <c r="D14" s="24"/>
      <c r="E14" s="62">
        <v>52468812.489999995</v>
      </c>
      <c r="F14" s="24"/>
      <c r="G14" s="62">
        <v>61585456.36</v>
      </c>
      <c r="H14" s="24"/>
      <c r="I14" s="62">
        <v>52468812.489999995</v>
      </c>
    </row>
    <row r="15" spans="1:9" ht="19.5" customHeight="1">
      <c r="A15" s="30" t="s">
        <v>124</v>
      </c>
      <c r="C15" s="24"/>
      <c r="D15" s="24"/>
      <c r="E15" s="24"/>
      <c r="F15" s="24"/>
      <c r="G15" s="24"/>
      <c r="H15" s="24"/>
      <c r="I15" s="24"/>
    </row>
    <row r="16" spans="1:9" ht="19.5" customHeight="1">
      <c r="A16" s="31" t="s">
        <v>106</v>
      </c>
      <c r="C16" s="62">
        <v>211573256.46</v>
      </c>
      <c r="D16" s="24"/>
      <c r="E16" s="62">
        <v>203206465.28</v>
      </c>
      <c r="F16" s="24"/>
      <c r="G16" s="62">
        <v>0</v>
      </c>
      <c r="H16" s="24"/>
      <c r="I16" s="62">
        <v>0</v>
      </c>
    </row>
    <row r="17" spans="1:9" ht="19.5" customHeight="1">
      <c r="A17" s="13" t="s">
        <v>125</v>
      </c>
      <c r="C17" s="62">
        <v>58849630.58</v>
      </c>
      <c r="D17" s="24"/>
      <c r="E17" s="62">
        <v>49558123.85</v>
      </c>
      <c r="F17" s="24"/>
      <c r="G17" s="62">
        <v>89137630.58</v>
      </c>
      <c r="H17" s="24"/>
      <c r="I17" s="62">
        <v>55168123.85</v>
      </c>
    </row>
    <row r="18" spans="1:9" ht="19.5" customHeight="1">
      <c r="A18" s="31" t="s">
        <v>126</v>
      </c>
      <c r="C18" s="30"/>
      <c r="D18" s="24"/>
      <c r="E18" s="30"/>
      <c r="F18" s="24"/>
      <c r="G18" s="30"/>
      <c r="H18" s="24"/>
      <c r="I18" s="30"/>
    </row>
    <row r="19" spans="1:9" ht="19.5" customHeight="1">
      <c r="A19" s="31" t="s">
        <v>135</v>
      </c>
      <c r="C19" s="62">
        <v>9344.79</v>
      </c>
      <c r="D19" s="24"/>
      <c r="E19" s="62">
        <v>0</v>
      </c>
      <c r="F19" s="24"/>
      <c r="G19" s="62">
        <v>9344.79</v>
      </c>
      <c r="H19" s="24"/>
      <c r="I19" s="62">
        <v>0</v>
      </c>
    </row>
    <row r="20" spans="1:9" ht="19.5" customHeight="1">
      <c r="A20" s="115" t="s">
        <v>157</v>
      </c>
      <c r="C20" s="62">
        <v>23353044.08</v>
      </c>
      <c r="D20" s="24"/>
      <c r="E20" s="62">
        <v>0</v>
      </c>
      <c r="F20" s="24"/>
      <c r="G20" s="62">
        <v>23353044.08</v>
      </c>
      <c r="H20" s="24"/>
      <c r="I20" s="62">
        <v>0</v>
      </c>
    </row>
    <row r="21" spans="1:9" ht="19.5" customHeight="1">
      <c r="A21" s="13" t="s">
        <v>136</v>
      </c>
      <c r="C21" s="62">
        <v>1106.81</v>
      </c>
      <c r="D21" s="24"/>
      <c r="E21" s="62">
        <v>61231.3</v>
      </c>
      <c r="F21" s="24"/>
      <c r="G21" s="62">
        <v>1106.81</v>
      </c>
      <c r="H21" s="24"/>
      <c r="I21" s="62">
        <v>61231.3</v>
      </c>
    </row>
    <row r="22" spans="1:9" ht="19.5" customHeight="1">
      <c r="A22" s="30" t="s">
        <v>139</v>
      </c>
      <c r="C22" s="62">
        <v>3097282.2</v>
      </c>
      <c r="D22" s="24"/>
      <c r="E22" s="62">
        <v>1727451.77</v>
      </c>
      <c r="F22" s="24"/>
      <c r="G22" s="62">
        <v>3097282.2</v>
      </c>
      <c r="H22" s="24"/>
      <c r="I22" s="62">
        <v>1727451.77</v>
      </c>
    </row>
    <row r="23" spans="1:9" ht="19.5" customHeight="1">
      <c r="A23" s="13" t="s">
        <v>137</v>
      </c>
      <c r="C23" s="62">
        <v>477.36</v>
      </c>
      <c r="D23" s="24"/>
      <c r="E23" s="62">
        <v>30576.26</v>
      </c>
      <c r="F23" s="24"/>
      <c r="G23" s="62">
        <v>477.36</v>
      </c>
      <c r="H23" s="24"/>
      <c r="I23" s="62">
        <v>30576.26</v>
      </c>
    </row>
    <row r="24" spans="1:9" ht="19.5" customHeight="1">
      <c r="A24" s="13" t="s">
        <v>138</v>
      </c>
      <c r="C24" s="105">
        <v>2373553.56</v>
      </c>
      <c r="D24" s="69"/>
      <c r="E24" s="105">
        <v>1836176.03</v>
      </c>
      <c r="F24" s="69"/>
      <c r="G24" s="105">
        <v>2373553.56</v>
      </c>
      <c r="H24" s="69"/>
      <c r="I24" s="105">
        <v>1836176.03</v>
      </c>
    </row>
    <row r="25" spans="1:9" ht="19.5" customHeight="1">
      <c r="A25" s="35" t="s">
        <v>76</v>
      </c>
      <c r="B25" s="32"/>
      <c r="C25" s="37">
        <f>SUM(C12:C24)</f>
        <v>741807159.03</v>
      </c>
      <c r="D25" s="25"/>
      <c r="E25" s="37">
        <f>SUM(E12:E24)</f>
        <v>696123521.8499999</v>
      </c>
      <c r="F25" s="69"/>
      <c r="G25" s="37">
        <f>SUM(G12:G24)</f>
        <v>560521902.5699999</v>
      </c>
      <c r="H25" s="25"/>
      <c r="I25" s="37">
        <f>SUM(I12:I24)</f>
        <v>498527056.57</v>
      </c>
    </row>
    <row r="26" spans="1:9" ht="19.5" customHeight="1">
      <c r="A26" s="35" t="s">
        <v>77</v>
      </c>
      <c r="B26" s="179"/>
      <c r="C26" s="57"/>
      <c r="D26" s="57"/>
      <c r="E26" s="57"/>
      <c r="G26" s="57"/>
      <c r="I26" s="16"/>
    </row>
    <row r="27" spans="1:14" ht="19.5" customHeight="1">
      <c r="A27" s="13" t="s">
        <v>110</v>
      </c>
      <c r="B27" s="180">
        <v>21</v>
      </c>
      <c r="C27" s="62">
        <v>354764229.70000005</v>
      </c>
      <c r="D27" s="50"/>
      <c r="E27" s="62">
        <v>352043057.24</v>
      </c>
      <c r="F27" s="24"/>
      <c r="G27" s="62">
        <v>354764229.70000005</v>
      </c>
      <c r="H27" s="50"/>
      <c r="I27" s="62">
        <v>352043057.24</v>
      </c>
      <c r="N27" s="13"/>
    </row>
    <row r="28" spans="1:14" ht="19.5" customHeight="1">
      <c r="A28" s="13" t="s">
        <v>105</v>
      </c>
      <c r="B28" s="181"/>
      <c r="C28" s="62">
        <v>0</v>
      </c>
      <c r="D28" s="50"/>
      <c r="E28" s="62">
        <v>347648.91000000003</v>
      </c>
      <c r="F28" s="24"/>
      <c r="G28" s="62">
        <v>0</v>
      </c>
      <c r="H28" s="50"/>
      <c r="I28" s="62">
        <v>347648.91000000003</v>
      </c>
      <c r="N28" s="13"/>
    </row>
    <row r="29" spans="1:14" ht="19.5" customHeight="1">
      <c r="A29" s="13" t="s">
        <v>156</v>
      </c>
      <c r="B29" s="180">
        <v>21</v>
      </c>
      <c r="C29" s="62">
        <v>43495745.76</v>
      </c>
      <c r="D29" s="50"/>
      <c r="E29" s="62">
        <v>38538198.02</v>
      </c>
      <c r="F29" s="24"/>
      <c r="G29" s="62">
        <v>43495745.76</v>
      </c>
      <c r="H29" s="50"/>
      <c r="I29" s="62">
        <v>38538198.02</v>
      </c>
      <c r="N29" s="13"/>
    </row>
    <row r="30" spans="1:14" ht="19.5" customHeight="1">
      <c r="A30" s="13" t="s">
        <v>178</v>
      </c>
      <c r="B30" s="181"/>
      <c r="C30" s="55"/>
      <c r="D30" s="50"/>
      <c r="E30" s="55"/>
      <c r="F30" s="24"/>
      <c r="G30" s="55"/>
      <c r="H30" s="50"/>
      <c r="I30" s="55"/>
      <c r="N30" s="13"/>
    </row>
    <row r="31" spans="1:14" ht="19.5" customHeight="1">
      <c r="A31" s="2" t="s">
        <v>177</v>
      </c>
      <c r="B31" s="181"/>
      <c r="C31" s="62">
        <v>1954193.98</v>
      </c>
      <c r="D31" s="50"/>
      <c r="E31" s="62">
        <v>1051869.23</v>
      </c>
      <c r="F31" s="24"/>
      <c r="G31" s="62">
        <v>0</v>
      </c>
      <c r="H31" s="50"/>
      <c r="I31" s="62">
        <v>0</v>
      </c>
      <c r="N31" s="13"/>
    </row>
    <row r="32" spans="1:14" ht="19.5" customHeight="1">
      <c r="A32" s="30" t="s">
        <v>109</v>
      </c>
      <c r="B32" s="180">
        <v>21</v>
      </c>
      <c r="C32" s="62">
        <v>54757313.52</v>
      </c>
      <c r="D32" s="50"/>
      <c r="E32" s="62">
        <v>55477113.68</v>
      </c>
      <c r="F32" s="24"/>
      <c r="G32" s="62">
        <v>54757313.52</v>
      </c>
      <c r="H32" s="50"/>
      <c r="I32" s="62">
        <v>55477113.68</v>
      </c>
      <c r="N32" s="13"/>
    </row>
    <row r="33" spans="1:14" ht="19.5" customHeight="1">
      <c r="A33" s="30" t="s">
        <v>143</v>
      </c>
      <c r="B33" s="180"/>
      <c r="C33" s="62">
        <v>15583189.53</v>
      </c>
      <c r="D33" s="50"/>
      <c r="E33" s="62">
        <v>13381565.37</v>
      </c>
      <c r="F33" s="24"/>
      <c r="G33" s="62">
        <v>15583189.53</v>
      </c>
      <c r="H33" s="50"/>
      <c r="I33" s="62">
        <v>13381565.37</v>
      </c>
      <c r="N33" s="13"/>
    </row>
    <row r="34" spans="1:14" ht="19.5" customHeight="1">
      <c r="A34" s="13" t="s">
        <v>107</v>
      </c>
      <c r="B34" s="179"/>
      <c r="C34" s="62">
        <v>504000</v>
      </c>
      <c r="D34" s="59"/>
      <c r="E34" s="62">
        <v>480000</v>
      </c>
      <c r="F34" s="24"/>
      <c r="G34" s="62">
        <v>504000</v>
      </c>
      <c r="H34" s="59"/>
      <c r="I34" s="62">
        <v>480000</v>
      </c>
      <c r="N34" s="13"/>
    </row>
    <row r="35" spans="1:14" ht="19.5" customHeight="1">
      <c r="A35" s="13" t="s">
        <v>108</v>
      </c>
      <c r="B35" s="179"/>
      <c r="C35" s="58"/>
      <c r="D35" s="59"/>
      <c r="E35" s="58"/>
      <c r="F35" s="24"/>
      <c r="G35" s="58"/>
      <c r="H35" s="59"/>
      <c r="I35" s="58"/>
      <c r="N35" s="13"/>
    </row>
    <row r="36" spans="1:14" ht="19.5" customHeight="1">
      <c r="A36" s="13" t="s">
        <v>104</v>
      </c>
      <c r="B36" s="179"/>
      <c r="C36" s="62">
        <v>1733.67</v>
      </c>
      <c r="D36" s="59"/>
      <c r="E36" s="62">
        <v>103319.51</v>
      </c>
      <c r="F36" s="24"/>
      <c r="G36" s="62">
        <v>1733.67</v>
      </c>
      <c r="H36" s="102"/>
      <c r="I36" s="62">
        <v>103319.51</v>
      </c>
      <c r="J36" s="42"/>
      <c r="K36" s="42"/>
      <c r="N36" s="13"/>
    </row>
    <row r="37" spans="1:14" ht="19.5" customHeight="1">
      <c r="A37" s="13" t="s">
        <v>148</v>
      </c>
      <c r="B37" s="179"/>
      <c r="C37" s="62">
        <v>0</v>
      </c>
      <c r="D37" s="59"/>
      <c r="E37" s="62">
        <v>3626157.27</v>
      </c>
      <c r="F37" s="24"/>
      <c r="G37" s="62">
        <v>0</v>
      </c>
      <c r="H37" s="102"/>
      <c r="I37" s="62">
        <v>3626157.27</v>
      </c>
      <c r="J37" s="42"/>
      <c r="K37" s="42"/>
      <c r="N37" s="13"/>
    </row>
    <row r="38" spans="1:14" ht="19.5" customHeight="1">
      <c r="A38" s="30" t="s">
        <v>111</v>
      </c>
      <c r="B38" s="179"/>
      <c r="C38" s="105">
        <v>449147.22</v>
      </c>
      <c r="D38" s="23"/>
      <c r="E38" s="105">
        <v>0</v>
      </c>
      <c r="F38" s="24"/>
      <c r="G38" s="105">
        <v>449147.22</v>
      </c>
      <c r="H38" s="50"/>
      <c r="I38" s="105">
        <v>0</v>
      </c>
      <c r="J38" s="42"/>
      <c r="K38" s="42"/>
      <c r="N38" s="13"/>
    </row>
    <row r="39" spans="1:9" ht="19.5" customHeight="1">
      <c r="A39" s="35" t="s">
        <v>78</v>
      </c>
      <c r="B39" s="179"/>
      <c r="C39" s="37">
        <f>SUM(C27:C38)</f>
        <v>471509553.38000005</v>
      </c>
      <c r="D39" s="25">
        <f aca="true" t="shared" si="0" ref="D39:I39">SUM(D27:D38)</f>
        <v>0</v>
      </c>
      <c r="E39" s="37">
        <f t="shared" si="0"/>
        <v>465048929.23</v>
      </c>
      <c r="F39" s="25">
        <f t="shared" si="0"/>
        <v>0</v>
      </c>
      <c r="G39" s="37">
        <f>SUM(G27:G38)</f>
        <v>469555359.40000004</v>
      </c>
      <c r="H39" s="25">
        <f t="shared" si="0"/>
        <v>0</v>
      </c>
      <c r="I39" s="37">
        <f t="shared" si="0"/>
        <v>463997060</v>
      </c>
    </row>
    <row r="40" spans="1:9" ht="19.5" customHeight="1">
      <c r="A40" s="35" t="s">
        <v>112</v>
      </c>
      <c r="B40" s="181"/>
      <c r="C40" s="89">
        <f aca="true" t="shared" si="1" ref="C40:I40">C25-C39</f>
        <v>270297605.6499999</v>
      </c>
      <c r="D40" s="70">
        <f t="shared" si="1"/>
        <v>0</v>
      </c>
      <c r="E40" s="89">
        <f t="shared" si="1"/>
        <v>231074592.6199999</v>
      </c>
      <c r="F40" s="70">
        <f t="shared" si="1"/>
        <v>0</v>
      </c>
      <c r="G40" s="89">
        <f>G25-G39</f>
        <v>90966543.1699999</v>
      </c>
      <c r="H40" s="70">
        <f t="shared" si="1"/>
        <v>0</v>
      </c>
      <c r="I40" s="89">
        <f t="shared" si="1"/>
        <v>34529996.56999999</v>
      </c>
    </row>
    <row r="41" spans="1:9" ht="19.5" customHeight="1">
      <c r="A41" s="13" t="s">
        <v>119</v>
      </c>
      <c r="B41" s="181"/>
      <c r="C41" s="64">
        <v>6313847.94</v>
      </c>
      <c r="D41" s="31"/>
      <c r="E41" s="64">
        <v>6607827.32</v>
      </c>
      <c r="F41" s="31"/>
      <c r="G41" s="64">
        <v>6313847.94</v>
      </c>
      <c r="H41" s="31"/>
      <c r="I41" s="64">
        <v>6607827.32</v>
      </c>
    </row>
    <row r="42" spans="1:9" ht="19.5" customHeight="1" thickBot="1">
      <c r="A42" s="35" t="s">
        <v>183</v>
      </c>
      <c r="B42" s="181"/>
      <c r="C42" s="71">
        <f>+C40-C41</f>
        <v>263983757.70999992</v>
      </c>
      <c r="D42" s="21"/>
      <c r="E42" s="71">
        <f>+E40-E41</f>
        <v>224466765.2999999</v>
      </c>
      <c r="F42" s="21"/>
      <c r="G42" s="71">
        <f>+G40-G41</f>
        <v>84652695.2299999</v>
      </c>
      <c r="H42" s="21"/>
      <c r="I42" s="71">
        <f>+I40-I41</f>
        <v>27922169.249999993</v>
      </c>
    </row>
    <row r="43" spans="1:9" ht="19.5" customHeight="1" thickTop="1">
      <c r="A43" s="13"/>
      <c r="B43" s="181"/>
      <c r="C43" s="20"/>
      <c r="D43" s="20"/>
      <c r="E43" s="20"/>
      <c r="F43" s="20"/>
      <c r="G43" s="20"/>
      <c r="H43" s="20"/>
      <c r="I43" s="20"/>
    </row>
    <row r="44" spans="1:9" ht="19.5" customHeight="1">
      <c r="A44" s="182" t="s">
        <v>168</v>
      </c>
      <c r="B44" s="183"/>
      <c r="C44" s="116"/>
      <c r="D44" s="20"/>
      <c r="E44" s="20"/>
      <c r="F44" s="20"/>
      <c r="G44" s="20"/>
      <c r="H44" s="20"/>
      <c r="I44" s="20"/>
    </row>
    <row r="45" spans="1:9" ht="19.5" customHeight="1">
      <c r="A45" s="184" t="s">
        <v>222</v>
      </c>
      <c r="B45" s="183"/>
      <c r="C45" s="188">
        <v>105437706.56000018</v>
      </c>
      <c r="D45" s="189"/>
      <c r="E45" s="189">
        <v>68156189.66</v>
      </c>
      <c r="F45" s="189"/>
      <c r="G45" s="189">
        <v>105437706.56000018</v>
      </c>
      <c r="H45" s="189"/>
      <c r="I45" s="189">
        <v>68156189.66</v>
      </c>
    </row>
    <row r="46" spans="1:9" ht="19.5" customHeight="1">
      <c r="A46" s="184" t="s">
        <v>229</v>
      </c>
      <c r="B46" s="183"/>
      <c r="C46" s="188"/>
      <c r="D46" s="189"/>
      <c r="E46" s="189"/>
      <c r="F46" s="189"/>
      <c r="G46" s="189"/>
      <c r="H46" s="189"/>
      <c r="I46" s="189"/>
    </row>
    <row r="47" spans="1:9" s="31" customFormat="1" ht="19.5" customHeight="1">
      <c r="A47" s="184" t="s">
        <v>184</v>
      </c>
      <c r="B47" s="183"/>
      <c r="C47" s="188">
        <v>9450011.92</v>
      </c>
      <c r="D47" s="203"/>
      <c r="E47" s="203">
        <v>76855660.09</v>
      </c>
      <c r="F47" s="203"/>
      <c r="G47" s="203">
        <v>0</v>
      </c>
      <c r="H47" s="203"/>
      <c r="I47" s="203">
        <v>0</v>
      </c>
    </row>
    <row r="48" spans="1:9" s="31" customFormat="1" ht="19.5" customHeight="1" thickBot="1">
      <c r="A48" s="182" t="s">
        <v>185</v>
      </c>
      <c r="B48" s="183"/>
      <c r="C48" s="190">
        <f>SUM(C45:C47)</f>
        <v>114887718.48000018</v>
      </c>
      <c r="D48" s="203"/>
      <c r="E48" s="190">
        <f>SUM(E45:E47)</f>
        <v>145011849.75</v>
      </c>
      <c r="F48" s="203"/>
      <c r="G48" s="190">
        <f>SUM(G45:G47)</f>
        <v>105437706.56000018</v>
      </c>
      <c r="H48" s="203"/>
      <c r="I48" s="190">
        <f>SUM(I45:I47)</f>
        <v>68156189.66</v>
      </c>
    </row>
    <row r="49" spans="1:9" s="31" customFormat="1" ht="19.5" customHeight="1" thickTop="1">
      <c r="A49" s="182"/>
      <c r="B49" s="183"/>
      <c r="C49" s="188"/>
      <c r="D49" s="203"/>
      <c r="E49" s="203"/>
      <c r="F49" s="203"/>
      <c r="G49" s="203"/>
      <c r="H49" s="203"/>
      <c r="I49" s="203"/>
    </row>
    <row r="50" spans="1:9" ht="19.5" customHeight="1" thickBot="1">
      <c r="A50" s="182" t="s">
        <v>169</v>
      </c>
      <c r="B50" s="183"/>
      <c r="C50" s="190">
        <f>C42+C48</f>
        <v>378871476.1900001</v>
      </c>
      <c r="D50" s="189"/>
      <c r="E50" s="190">
        <f>E42+E48</f>
        <v>369478615.0499999</v>
      </c>
      <c r="F50" s="189"/>
      <c r="G50" s="190">
        <f>G42+G48</f>
        <v>190090401.79000008</v>
      </c>
      <c r="H50" s="189"/>
      <c r="I50" s="190">
        <f>I42+I48</f>
        <v>96078358.91</v>
      </c>
    </row>
    <row r="51" spans="1:9" ht="19.5" customHeight="1" thickTop="1">
      <c r="A51" s="13"/>
      <c r="B51" s="181"/>
      <c r="C51" s="20"/>
      <c r="D51" s="20"/>
      <c r="E51" s="20"/>
      <c r="F51" s="20"/>
      <c r="G51" s="20"/>
      <c r="H51" s="20"/>
      <c r="I51" s="20"/>
    </row>
    <row r="52" spans="1:9" ht="19.5" customHeight="1">
      <c r="A52" s="13" t="s">
        <v>179</v>
      </c>
      <c r="B52" s="181"/>
      <c r="C52" s="49">
        <f>+C42/494034300</f>
        <v>0.5343429751942324</v>
      </c>
      <c r="D52" s="50"/>
      <c r="E52" s="49">
        <f>+E42/494034300</f>
        <v>0.4543546172806218</v>
      </c>
      <c r="F52" s="24"/>
      <c r="G52" s="49">
        <f>+G42/494034300</f>
        <v>0.1713498338678102</v>
      </c>
      <c r="H52" s="50"/>
      <c r="I52" s="49">
        <f>+I42/494034300</f>
        <v>0.05651868554470812</v>
      </c>
    </row>
    <row r="53" spans="1:2" ht="19.5" customHeight="1">
      <c r="A53" s="13"/>
      <c r="B53" s="181"/>
    </row>
    <row r="54" spans="1:9" ht="19.5" customHeight="1">
      <c r="A54" s="13" t="s">
        <v>30</v>
      </c>
      <c r="B54" s="32"/>
      <c r="C54" s="13"/>
      <c r="D54" s="13"/>
      <c r="E54" s="13"/>
      <c r="G54" s="13"/>
      <c r="I54" s="13"/>
    </row>
  </sheetData>
  <sheetProtection/>
  <mergeCells count="8">
    <mergeCell ref="C8:E8"/>
    <mergeCell ref="G8:I8"/>
    <mergeCell ref="A1:I1"/>
    <mergeCell ref="A2:I2"/>
    <mergeCell ref="A3:I3"/>
    <mergeCell ref="C7:E7"/>
    <mergeCell ref="G7:I7"/>
    <mergeCell ref="A4:I4"/>
  </mergeCells>
  <printOptions/>
  <pageMargins left="0.69" right="0.1968503937007874" top="0.4724409448818898" bottom="0.11811023622047245" header="0.2755905511811024" footer="0.433070866141732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40"/>
  <sheetViews>
    <sheetView zoomScale="80" zoomScaleNormal="80" zoomScaleSheetLayoutView="70" zoomScalePageLayoutView="0" workbookViewId="0" topLeftCell="A1">
      <selection activeCell="C6" sqref="C6:Q6"/>
    </sheetView>
  </sheetViews>
  <sheetFormatPr defaultColWidth="9.140625" defaultRowHeight="24.75" customHeight="1"/>
  <cols>
    <col min="1" max="1" width="60.28125" style="148" bestFit="1" customWidth="1"/>
    <col min="2" max="2" width="9.8515625" style="148" customWidth="1"/>
    <col min="3" max="3" width="15.57421875" style="119" customWidth="1"/>
    <col min="4" max="4" width="0.9921875" style="119" customWidth="1"/>
    <col min="5" max="5" width="16.57421875" style="119" customWidth="1"/>
    <col min="6" max="6" width="0.85546875" style="119" customWidth="1"/>
    <col min="7" max="7" width="16.57421875" style="119" customWidth="1"/>
    <col min="8" max="8" width="0.85546875" style="119" customWidth="1"/>
    <col min="9" max="9" width="13.8515625" style="119" customWidth="1"/>
    <col min="10" max="10" width="0.85546875" style="119" customWidth="1"/>
    <col min="11" max="11" width="15.140625" style="119" customWidth="1"/>
    <col min="12" max="12" width="0.85546875" style="119" customWidth="1"/>
    <col min="13" max="13" width="18.421875" style="119" bestFit="1" customWidth="1"/>
    <col min="14" max="14" width="1.1484375" style="146" customWidth="1"/>
    <col min="15" max="15" width="17.00390625" style="119" customWidth="1"/>
    <col min="16" max="16" width="0.85546875" style="119" customWidth="1"/>
    <col min="17" max="17" width="17.7109375" style="119" bestFit="1" customWidth="1"/>
    <col min="18" max="18" width="0.85546875" style="119" customWidth="1"/>
    <col min="19" max="19" width="18.00390625" style="119" customWidth="1"/>
    <col min="20" max="20" width="0.9921875" style="119" customWidth="1"/>
    <col min="21" max="21" width="16.140625" style="119" bestFit="1" customWidth="1"/>
    <col min="22" max="22" width="30.00390625" style="119" customWidth="1"/>
    <col min="23" max="16384" width="9.140625" style="119" customWidth="1"/>
  </cols>
  <sheetData>
    <row r="1" spans="1:21" s="74" customFormat="1" ht="27" customHeight="1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</row>
    <row r="2" spans="1:21" s="74" customFormat="1" ht="27" customHeight="1">
      <c r="A2" s="239" t="s">
        <v>79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</row>
    <row r="3" spans="1:21" s="74" customFormat="1" ht="27" customHeight="1">
      <c r="A3" s="239" t="s">
        <v>221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</row>
    <row r="4" spans="1:21" s="74" customFormat="1" ht="27" customHeight="1">
      <c r="A4" s="240" t="s">
        <v>120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</row>
    <row r="5" spans="1:20" s="120" customFormat="1" ht="12.75" customHeight="1">
      <c r="A5" s="121"/>
      <c r="B5" s="121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3"/>
      <c r="O5" s="124"/>
      <c r="P5" s="122"/>
      <c r="Q5" s="122"/>
      <c r="R5" s="122"/>
      <c r="S5" s="122"/>
      <c r="T5" s="93"/>
    </row>
    <row r="6" spans="1:20" s="74" customFormat="1" ht="27" customHeight="1">
      <c r="A6" s="75"/>
      <c r="B6" s="75"/>
      <c r="C6" s="241" t="s">
        <v>80</v>
      </c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149"/>
      <c r="S6" s="76" t="s">
        <v>1</v>
      </c>
      <c r="T6" s="106"/>
    </row>
    <row r="7" spans="1:20" ht="25.5" customHeight="1">
      <c r="A7" s="125"/>
      <c r="B7" s="125"/>
      <c r="C7" s="130"/>
      <c r="D7" s="130"/>
      <c r="E7" s="130"/>
      <c r="F7" s="130"/>
      <c r="G7" s="130"/>
      <c r="H7" s="130"/>
      <c r="I7" s="242" t="s">
        <v>56</v>
      </c>
      <c r="J7" s="242"/>
      <c r="K7" s="242"/>
      <c r="L7" s="242"/>
      <c r="M7" s="242"/>
      <c r="N7" s="130"/>
      <c r="O7" s="131" t="s">
        <v>170</v>
      </c>
      <c r="P7" s="131"/>
      <c r="Q7" s="131"/>
      <c r="R7" s="130"/>
      <c r="S7" s="132"/>
      <c r="T7" s="129"/>
    </row>
    <row r="8" spans="1:20" ht="25.5" customHeight="1">
      <c r="A8" s="125"/>
      <c r="B8" s="125"/>
      <c r="C8" s="133" t="s">
        <v>81</v>
      </c>
      <c r="D8" s="133"/>
      <c r="E8" s="133" t="s">
        <v>82</v>
      </c>
      <c r="F8" s="133"/>
      <c r="G8" s="133" t="s">
        <v>83</v>
      </c>
      <c r="H8" s="133"/>
      <c r="I8" s="131" t="s">
        <v>57</v>
      </c>
      <c r="J8" s="131"/>
      <c r="K8" s="131"/>
      <c r="L8" s="133"/>
      <c r="M8" s="133"/>
      <c r="N8" s="133"/>
      <c r="O8" s="133" t="s">
        <v>186</v>
      </c>
      <c r="P8" s="133"/>
      <c r="Q8" s="133" t="s">
        <v>186</v>
      </c>
      <c r="R8" s="133"/>
      <c r="S8" s="78" t="s">
        <v>86</v>
      </c>
      <c r="T8" s="129"/>
    </row>
    <row r="9" spans="1:20" ht="25.5" customHeight="1">
      <c r="A9" s="125"/>
      <c r="B9" s="12" t="s">
        <v>5</v>
      </c>
      <c r="C9" s="133" t="s">
        <v>87</v>
      </c>
      <c r="D9" s="133"/>
      <c r="E9" s="133" t="s">
        <v>88</v>
      </c>
      <c r="F9" s="133"/>
      <c r="G9" s="133" t="s">
        <v>89</v>
      </c>
      <c r="H9" s="133"/>
      <c r="I9" s="134" t="s">
        <v>84</v>
      </c>
      <c r="J9" s="133"/>
      <c r="K9" s="134" t="s">
        <v>85</v>
      </c>
      <c r="L9" s="133"/>
      <c r="M9" s="54" t="s">
        <v>60</v>
      </c>
      <c r="N9" s="133"/>
      <c r="O9" s="133" t="s">
        <v>187</v>
      </c>
      <c r="P9" s="133"/>
      <c r="Q9" s="133" t="s">
        <v>187</v>
      </c>
      <c r="R9" s="133"/>
      <c r="S9" s="129"/>
      <c r="T9" s="129"/>
    </row>
    <row r="10" spans="1:20" ht="25.5" customHeight="1">
      <c r="A10" s="125"/>
      <c r="B10" s="125"/>
      <c r="C10" s="133" t="s">
        <v>91</v>
      </c>
      <c r="D10" s="133"/>
      <c r="E10" s="133" t="s">
        <v>92</v>
      </c>
      <c r="F10" s="133"/>
      <c r="G10" s="133" t="s">
        <v>93</v>
      </c>
      <c r="H10" s="133"/>
      <c r="I10" s="134" t="s">
        <v>90</v>
      </c>
      <c r="J10" s="133"/>
      <c r="K10" s="133" t="s">
        <v>90</v>
      </c>
      <c r="L10" s="133"/>
      <c r="M10" s="133"/>
      <c r="N10" s="133"/>
      <c r="O10" s="133" t="s">
        <v>188</v>
      </c>
      <c r="P10" s="133"/>
      <c r="Q10" s="133" t="s">
        <v>189</v>
      </c>
      <c r="R10" s="133"/>
      <c r="S10" s="129"/>
      <c r="T10" s="129"/>
    </row>
    <row r="11" spans="1:20" ht="25.5" customHeight="1">
      <c r="A11" s="125"/>
      <c r="B11" s="125"/>
      <c r="C11" s="135"/>
      <c r="D11" s="135"/>
      <c r="E11" s="135"/>
      <c r="F11" s="133"/>
      <c r="G11" s="135" t="s">
        <v>94</v>
      </c>
      <c r="H11" s="135"/>
      <c r="I11" s="136"/>
      <c r="J11" s="135"/>
      <c r="K11" s="135"/>
      <c r="L11" s="135"/>
      <c r="M11" s="135"/>
      <c r="N11" s="135"/>
      <c r="O11" s="135"/>
      <c r="P11" s="135"/>
      <c r="Q11" s="135" t="s">
        <v>190</v>
      </c>
      <c r="R11" s="135"/>
      <c r="S11" s="128"/>
      <c r="T11" s="129"/>
    </row>
    <row r="12" spans="1:20" ht="25.5" customHeight="1">
      <c r="A12" s="110" t="s">
        <v>171</v>
      </c>
      <c r="B12" s="110"/>
      <c r="C12" s="111">
        <v>494034300</v>
      </c>
      <c r="D12" s="112"/>
      <c r="E12" s="54">
        <v>1041357580</v>
      </c>
      <c r="F12" s="112"/>
      <c r="G12" s="137">
        <v>6151888.73</v>
      </c>
      <c r="H12" s="112"/>
      <c r="I12" s="54">
        <v>80000000</v>
      </c>
      <c r="J12" s="85"/>
      <c r="K12" s="54">
        <v>280000000</v>
      </c>
      <c r="L12" s="85"/>
      <c r="M12" s="55">
        <v>8725562894.92</v>
      </c>
      <c r="N12" s="85"/>
      <c r="O12" s="137">
        <v>870513583.56</v>
      </c>
      <c r="P12" s="85"/>
      <c r="Q12" s="137">
        <f>931177661.45</f>
        <v>931177661.45</v>
      </c>
      <c r="R12" s="85"/>
      <c r="S12" s="55">
        <f>SUM(C12:R12)</f>
        <v>12428797908.66</v>
      </c>
      <c r="T12" s="55"/>
    </row>
    <row r="13" spans="1:20" ht="25.5" customHeight="1">
      <c r="A13" s="110" t="s">
        <v>219</v>
      </c>
      <c r="B13" s="138"/>
      <c r="C13" s="111"/>
      <c r="D13" s="112"/>
      <c r="E13" s="54"/>
      <c r="F13" s="112"/>
      <c r="G13" s="137"/>
      <c r="H13" s="112"/>
      <c r="I13" s="54"/>
      <c r="J13" s="85"/>
      <c r="K13" s="54"/>
      <c r="L13" s="85"/>
      <c r="M13" s="139"/>
      <c r="N13" s="85"/>
      <c r="O13" s="137"/>
      <c r="P13" s="85"/>
      <c r="Q13" s="137"/>
      <c r="R13" s="85"/>
      <c r="S13" s="139"/>
      <c r="T13" s="55"/>
    </row>
    <row r="14" spans="1:20" ht="25.5" customHeight="1">
      <c r="A14" s="110" t="s">
        <v>192</v>
      </c>
      <c r="B14" s="138"/>
      <c r="C14" s="111"/>
      <c r="D14" s="112"/>
      <c r="E14" s="54"/>
      <c r="F14" s="112"/>
      <c r="G14" s="137"/>
      <c r="H14" s="112"/>
      <c r="I14" s="54"/>
      <c r="J14" s="85"/>
      <c r="K14" s="54"/>
      <c r="L14" s="85"/>
      <c r="M14" s="139">
        <v>-25725247.26</v>
      </c>
      <c r="N14" s="85"/>
      <c r="O14" s="137"/>
      <c r="P14" s="85"/>
      <c r="Q14" s="137"/>
      <c r="R14" s="85"/>
      <c r="S14" s="139">
        <f>SUM(C14:R14)</f>
        <v>-25725247.26</v>
      </c>
      <c r="T14" s="55"/>
    </row>
    <row r="15" spans="1:20" ht="25.5" customHeight="1">
      <c r="A15" s="110" t="s">
        <v>193</v>
      </c>
      <c r="B15" s="110"/>
      <c r="C15" s="140">
        <f>SUM(C12:C14)</f>
        <v>494034300</v>
      </c>
      <c r="D15" s="112"/>
      <c r="E15" s="140">
        <f>SUM(E12:E14)</f>
        <v>1041357580</v>
      </c>
      <c r="F15" s="112"/>
      <c r="G15" s="140">
        <f>SUM(G12:G14)</f>
        <v>6151888.73</v>
      </c>
      <c r="H15" s="112"/>
      <c r="I15" s="140">
        <f>SUM(I12:I14)</f>
        <v>80000000</v>
      </c>
      <c r="J15" s="85"/>
      <c r="K15" s="140">
        <f>SUM(K12:K14)</f>
        <v>280000000</v>
      </c>
      <c r="L15" s="85"/>
      <c r="M15" s="140">
        <f>SUM(M12:M14)</f>
        <v>8699837647.66</v>
      </c>
      <c r="N15" s="112"/>
      <c r="O15" s="140">
        <f>SUM(O12:O14)</f>
        <v>870513583.56</v>
      </c>
      <c r="P15" s="85"/>
      <c r="Q15" s="140">
        <f>SUM(Q12:Q14)</f>
        <v>931177661.45</v>
      </c>
      <c r="R15" s="85"/>
      <c r="S15" s="140">
        <f>SUM(S12:S14)</f>
        <v>12403072661.4</v>
      </c>
      <c r="T15" s="55"/>
    </row>
    <row r="16" spans="1:20" ht="25.5" customHeight="1" hidden="1">
      <c r="A16" s="110" t="s">
        <v>158</v>
      </c>
      <c r="B16" s="110"/>
      <c r="C16" s="112"/>
      <c r="D16" s="112"/>
      <c r="E16" s="112"/>
      <c r="F16" s="112"/>
      <c r="G16" s="112"/>
      <c r="H16" s="112"/>
      <c r="I16" s="112"/>
      <c r="J16" s="85"/>
      <c r="K16" s="112"/>
      <c r="L16" s="85"/>
      <c r="M16" s="112"/>
      <c r="N16" s="112"/>
      <c r="O16" s="112"/>
      <c r="P16" s="85"/>
      <c r="Q16" s="112"/>
      <c r="R16" s="85"/>
      <c r="S16" s="112"/>
      <c r="T16" s="55"/>
    </row>
    <row r="17" spans="1:21" ht="25.5" customHeight="1">
      <c r="A17" s="110" t="s">
        <v>194</v>
      </c>
      <c r="B17" s="110"/>
      <c r="C17" s="111"/>
      <c r="D17" s="112"/>
      <c r="E17" s="111"/>
      <c r="F17" s="112"/>
      <c r="G17" s="111"/>
      <c r="H17" s="112"/>
      <c r="I17" s="111"/>
      <c r="J17" s="85"/>
      <c r="K17" s="111"/>
      <c r="L17" s="85"/>
      <c r="M17" s="111">
        <f>+'PL 3M'!E42</f>
        <v>224466765.2999999</v>
      </c>
      <c r="N17" s="112"/>
      <c r="O17" s="111">
        <f>'[1]PL'!G55</f>
        <v>68156189.66</v>
      </c>
      <c r="P17" s="85"/>
      <c r="Q17" s="111">
        <f>'[1]PL'!G56</f>
        <v>76855660.09</v>
      </c>
      <c r="R17" s="85"/>
      <c r="S17" s="139">
        <f>SUM(C17:R17)</f>
        <v>369478615.04999995</v>
      </c>
      <c r="T17" s="55"/>
      <c r="U17" s="141"/>
    </row>
    <row r="18" spans="1:20" ht="25.5" customHeight="1" thickBot="1">
      <c r="A18" s="110" t="s">
        <v>195</v>
      </c>
      <c r="B18" s="110"/>
      <c r="C18" s="117">
        <f>SUM(C15:C17)</f>
        <v>494034300</v>
      </c>
      <c r="D18" s="112"/>
      <c r="E18" s="117">
        <f>SUM(E15:E17)</f>
        <v>1041357580</v>
      </c>
      <c r="F18" s="112">
        <f>SUM(F15:F17)</f>
        <v>0</v>
      </c>
      <c r="G18" s="117">
        <f>SUM(G15:G17)</f>
        <v>6151888.73</v>
      </c>
      <c r="H18" s="112"/>
      <c r="I18" s="117">
        <f>SUM(I15:I17)</f>
        <v>80000000</v>
      </c>
      <c r="J18" s="85"/>
      <c r="K18" s="117">
        <f>SUM(K15:K17)</f>
        <v>280000000</v>
      </c>
      <c r="L18" s="85"/>
      <c r="M18" s="117">
        <f>SUM(M15:M17)</f>
        <v>8924304412.96</v>
      </c>
      <c r="N18" s="112"/>
      <c r="O18" s="117">
        <f>SUM(O15:O17)</f>
        <v>938669773.2199999</v>
      </c>
      <c r="P18" s="85"/>
      <c r="Q18" s="117">
        <f>SUM(Q15:Q17)</f>
        <v>1008033321.5400001</v>
      </c>
      <c r="R18" s="85"/>
      <c r="S18" s="117">
        <f>SUM(S15:S17)</f>
        <v>12772551276.449999</v>
      </c>
      <c r="T18" s="112"/>
    </row>
    <row r="19" spans="1:20" ht="25.5" customHeight="1" thickTop="1">
      <c r="A19" s="110" t="s">
        <v>197</v>
      </c>
      <c r="B19" s="110"/>
      <c r="C19" s="112"/>
      <c r="D19" s="112"/>
      <c r="E19" s="112"/>
      <c r="F19" s="112"/>
      <c r="G19" s="112"/>
      <c r="H19" s="112"/>
      <c r="I19" s="112"/>
      <c r="J19" s="85"/>
      <c r="K19" s="112"/>
      <c r="L19" s="85"/>
      <c r="M19" s="139">
        <v>-98806860</v>
      </c>
      <c r="N19" s="112"/>
      <c r="O19" s="112"/>
      <c r="P19" s="85"/>
      <c r="Q19" s="112"/>
      <c r="R19" s="85"/>
      <c r="S19" s="139">
        <f>SUM(C19:R19)</f>
        <v>-98806860</v>
      </c>
      <c r="T19" s="112"/>
    </row>
    <row r="20" spans="1:20" ht="25.5" customHeight="1">
      <c r="A20" s="110" t="s">
        <v>198</v>
      </c>
      <c r="B20" s="110"/>
      <c r="C20" s="112"/>
      <c r="D20" s="112"/>
      <c r="E20" s="112"/>
      <c r="F20" s="112"/>
      <c r="G20" s="112"/>
      <c r="H20" s="112"/>
      <c r="I20" s="112"/>
      <c r="J20" s="85"/>
      <c r="K20" s="112"/>
      <c r="L20" s="85"/>
      <c r="M20" s="112">
        <v>758105155.45</v>
      </c>
      <c r="N20" s="112"/>
      <c r="O20" s="112">
        <v>170344974.6</v>
      </c>
      <c r="P20" s="85"/>
      <c r="Q20" s="112">
        <v>165639296.47</v>
      </c>
      <c r="R20" s="85"/>
      <c r="S20" s="139">
        <f>SUM(C20:R20)</f>
        <v>1094089426.52</v>
      </c>
      <c r="T20" s="112"/>
    </row>
    <row r="21" spans="1:20" ht="25.5" customHeight="1" thickBot="1">
      <c r="A21" s="110" t="s">
        <v>196</v>
      </c>
      <c r="B21" s="110"/>
      <c r="C21" s="117">
        <f>SUM(C18:C20)</f>
        <v>494034300</v>
      </c>
      <c r="D21" s="112"/>
      <c r="E21" s="117">
        <f>SUM(E18:E20)</f>
        <v>1041357580</v>
      </c>
      <c r="F21" s="112"/>
      <c r="G21" s="117">
        <f>SUM(G18:G20)</f>
        <v>6151888.73</v>
      </c>
      <c r="H21" s="112"/>
      <c r="I21" s="117">
        <f>SUM(I18:I20)</f>
        <v>80000000</v>
      </c>
      <c r="J21" s="85"/>
      <c r="K21" s="117">
        <f>SUM(K18:K20)</f>
        <v>280000000</v>
      </c>
      <c r="L21" s="85"/>
      <c r="M21" s="117">
        <f>SUM(M18:M20)</f>
        <v>9583602708.41</v>
      </c>
      <c r="N21" s="112"/>
      <c r="O21" s="117">
        <f>SUM(O18:O20)</f>
        <v>1109014747.82</v>
      </c>
      <c r="P21" s="85"/>
      <c r="Q21" s="117">
        <f>SUM(Q18:Q20)</f>
        <v>1173672618.01</v>
      </c>
      <c r="R21" s="85"/>
      <c r="S21" s="117">
        <f>SUM(S18:S20)</f>
        <v>13767833842.97</v>
      </c>
      <c r="T21" s="112"/>
    </row>
    <row r="22" spans="1:20" ht="25.5" customHeight="1" thickTop="1">
      <c r="A22" s="110"/>
      <c r="B22" s="110"/>
      <c r="C22" s="112"/>
      <c r="D22" s="112"/>
      <c r="E22" s="112"/>
      <c r="F22" s="112"/>
      <c r="G22" s="112"/>
      <c r="H22" s="112"/>
      <c r="I22" s="112"/>
      <c r="J22" s="85"/>
      <c r="K22" s="112"/>
      <c r="L22" s="85"/>
      <c r="M22" s="112"/>
      <c r="N22" s="112"/>
      <c r="O22" s="112"/>
      <c r="P22" s="85"/>
      <c r="Q22" s="112"/>
      <c r="R22" s="85"/>
      <c r="S22" s="112"/>
      <c r="T22" s="112"/>
    </row>
    <row r="23" spans="1:20" ht="25.5" customHeight="1">
      <c r="A23" s="110" t="s">
        <v>199</v>
      </c>
      <c r="B23" s="110"/>
      <c r="C23" s="111">
        <v>494034300</v>
      </c>
      <c r="D23" s="112"/>
      <c r="E23" s="54">
        <v>1041357580</v>
      </c>
      <c r="F23" s="112"/>
      <c r="G23" s="137">
        <v>6151888.73</v>
      </c>
      <c r="H23" s="112"/>
      <c r="I23" s="54">
        <v>80000000</v>
      </c>
      <c r="J23" s="85"/>
      <c r="K23" s="54">
        <v>280000000</v>
      </c>
      <c r="L23" s="85"/>
      <c r="M23" s="55">
        <v>9648498943.73</v>
      </c>
      <c r="N23" s="85"/>
      <c r="O23" s="137">
        <v>1109014747.82</v>
      </c>
      <c r="P23" s="85"/>
      <c r="Q23" s="137">
        <f>1173672618.01</f>
        <v>1173672618.01</v>
      </c>
      <c r="R23" s="85"/>
      <c r="S23" s="139">
        <f>SUM(C23:R23)</f>
        <v>13832730078.289999</v>
      </c>
      <c r="T23" s="55"/>
    </row>
    <row r="24" spans="1:20" ht="25.5" customHeight="1">
      <c r="A24" s="110" t="s">
        <v>191</v>
      </c>
      <c r="B24" s="110"/>
      <c r="C24" s="111"/>
      <c r="D24" s="112"/>
      <c r="E24" s="54"/>
      <c r="F24" s="112"/>
      <c r="G24" s="137"/>
      <c r="H24" s="112"/>
      <c r="I24" s="54"/>
      <c r="J24" s="85"/>
      <c r="K24" s="54"/>
      <c r="L24" s="85"/>
      <c r="M24" s="139"/>
      <c r="N24" s="85"/>
      <c r="O24" s="137"/>
      <c r="P24" s="85"/>
      <c r="Q24" s="137"/>
      <c r="R24" s="85"/>
      <c r="S24" s="139"/>
      <c r="T24" s="55"/>
    </row>
    <row r="25" spans="1:20" ht="25.5" customHeight="1">
      <c r="A25" s="110" t="s">
        <v>192</v>
      </c>
      <c r="B25" s="138">
        <v>4.2</v>
      </c>
      <c r="C25" s="111"/>
      <c r="D25" s="112"/>
      <c r="E25" s="54"/>
      <c r="F25" s="112"/>
      <c r="G25" s="137"/>
      <c r="H25" s="112"/>
      <c r="I25" s="54"/>
      <c r="J25" s="85"/>
      <c r="K25" s="54"/>
      <c r="L25" s="85"/>
      <c r="M25" s="142">
        <v>-64896235.32</v>
      </c>
      <c r="N25" s="85"/>
      <c r="O25" s="137"/>
      <c r="P25" s="85"/>
      <c r="Q25" s="137"/>
      <c r="R25" s="85"/>
      <c r="S25" s="139">
        <f>SUM(C25:R25)</f>
        <v>-64896235.32</v>
      </c>
      <c r="T25" s="55"/>
    </row>
    <row r="26" spans="1:20" ht="25.5" customHeight="1">
      <c r="A26" s="110" t="s">
        <v>202</v>
      </c>
      <c r="B26" s="110"/>
      <c r="C26" s="140">
        <f>SUM(C23:C25)</f>
        <v>494034300</v>
      </c>
      <c r="D26" s="112"/>
      <c r="E26" s="140">
        <f>SUM(E23:E25)</f>
        <v>1041357580</v>
      </c>
      <c r="F26" s="112"/>
      <c r="G26" s="140">
        <f>SUM(G23:G25)</f>
        <v>6151888.73</v>
      </c>
      <c r="H26" s="112"/>
      <c r="I26" s="140">
        <f>SUM(I23:I25)</f>
        <v>80000000</v>
      </c>
      <c r="J26" s="85"/>
      <c r="K26" s="140">
        <f>SUM(K23:K25)</f>
        <v>280000000</v>
      </c>
      <c r="L26" s="85"/>
      <c r="M26" s="140">
        <f>SUM(M23:M25)</f>
        <v>9583602708.41</v>
      </c>
      <c r="N26" s="112"/>
      <c r="O26" s="140">
        <f>SUM(O23:O25)</f>
        <v>1109014747.82</v>
      </c>
      <c r="P26" s="85"/>
      <c r="Q26" s="140">
        <f>SUM(Q23:Q25)</f>
        <v>1173672618.01</v>
      </c>
      <c r="R26" s="85"/>
      <c r="S26" s="140">
        <f>SUM(S23:S25)</f>
        <v>13767833842.97</v>
      </c>
      <c r="T26" s="55"/>
    </row>
    <row r="27" spans="1:20" ht="25.5" customHeight="1">
      <c r="A27" s="110" t="s">
        <v>219</v>
      </c>
      <c r="B27" s="110"/>
      <c r="C27" s="112"/>
      <c r="D27" s="112"/>
      <c r="E27" s="112"/>
      <c r="F27" s="112"/>
      <c r="G27" s="112"/>
      <c r="H27" s="112"/>
      <c r="I27" s="112"/>
      <c r="J27" s="85"/>
      <c r="K27" s="112"/>
      <c r="L27" s="85"/>
      <c r="M27" s="112"/>
      <c r="N27" s="112"/>
      <c r="O27" s="112"/>
      <c r="P27" s="85"/>
      <c r="Q27" s="112"/>
      <c r="R27" s="85"/>
      <c r="S27" s="112"/>
      <c r="T27" s="55"/>
    </row>
    <row r="28" spans="1:20" ht="25.5" customHeight="1">
      <c r="A28" s="110" t="s">
        <v>203</v>
      </c>
      <c r="B28" s="138">
        <v>4.1</v>
      </c>
      <c r="C28" s="112"/>
      <c r="D28" s="112"/>
      <c r="E28" s="112"/>
      <c r="F28" s="112"/>
      <c r="G28" s="112"/>
      <c r="H28" s="112"/>
      <c r="I28" s="112"/>
      <c r="J28" s="85"/>
      <c r="K28" s="112"/>
      <c r="L28" s="85"/>
      <c r="M28" s="142">
        <v>-66482393.86</v>
      </c>
      <c r="N28" s="112"/>
      <c r="O28" s="112"/>
      <c r="P28" s="85"/>
      <c r="Q28" s="112"/>
      <c r="R28" s="85"/>
      <c r="S28" s="139">
        <f>SUM(C28:R28)</f>
        <v>-66482393.86</v>
      </c>
      <c r="T28" s="55"/>
    </row>
    <row r="29" spans="1:20" ht="25.5" customHeight="1">
      <c r="A29" s="110" t="s">
        <v>204</v>
      </c>
      <c r="B29" s="138">
        <v>4.1</v>
      </c>
      <c r="C29" s="112"/>
      <c r="D29" s="112"/>
      <c r="E29" s="112"/>
      <c r="F29" s="112"/>
      <c r="G29" s="112"/>
      <c r="H29" s="112"/>
      <c r="I29" s="112"/>
      <c r="J29" s="85"/>
      <c r="K29" s="112"/>
      <c r="L29" s="85"/>
      <c r="M29" s="139">
        <v>-357443615.1</v>
      </c>
      <c r="N29" s="112"/>
      <c r="O29" s="112"/>
      <c r="P29" s="85"/>
      <c r="Q29" s="112"/>
      <c r="R29" s="85"/>
      <c r="S29" s="139">
        <f>SUM(C29:R29)</f>
        <v>-357443615.1</v>
      </c>
      <c r="T29" s="55"/>
    </row>
    <row r="30" spans="1:20" ht="25.5" customHeight="1">
      <c r="A30" s="110" t="s">
        <v>201</v>
      </c>
      <c r="B30" s="110"/>
      <c r="C30" s="140">
        <f>SUM(C26:C29)</f>
        <v>494034300</v>
      </c>
      <c r="D30" s="112"/>
      <c r="E30" s="140">
        <f>SUM(E26:E29)</f>
        <v>1041357580</v>
      </c>
      <c r="F30" s="112"/>
      <c r="G30" s="140">
        <f>SUM(G26:G29)</f>
        <v>6151888.73</v>
      </c>
      <c r="H30" s="112"/>
      <c r="I30" s="140">
        <f>SUM(I26:I29)</f>
        <v>80000000</v>
      </c>
      <c r="J30" s="85"/>
      <c r="K30" s="140">
        <f>SUM(K26:K29)</f>
        <v>280000000</v>
      </c>
      <c r="L30" s="85"/>
      <c r="M30" s="140">
        <f>SUM(M26:M29)</f>
        <v>9159676699.449999</v>
      </c>
      <c r="N30" s="112"/>
      <c r="O30" s="140">
        <f>SUM(O26:O29)</f>
        <v>1109014747.82</v>
      </c>
      <c r="P30" s="85"/>
      <c r="Q30" s="140">
        <f>SUM(Q26:Q29)</f>
        <v>1173672618.01</v>
      </c>
      <c r="R30" s="85"/>
      <c r="S30" s="140">
        <f>SUM(S26:S29)</f>
        <v>13343907834.009998</v>
      </c>
      <c r="T30" s="55"/>
    </row>
    <row r="31" spans="1:20" ht="25.5" customHeight="1">
      <c r="A31" s="110" t="s">
        <v>194</v>
      </c>
      <c r="B31" s="110"/>
      <c r="C31" s="111"/>
      <c r="D31" s="112"/>
      <c r="E31" s="111"/>
      <c r="F31" s="112"/>
      <c r="G31" s="111"/>
      <c r="H31" s="112"/>
      <c r="I31" s="111"/>
      <c r="J31" s="85"/>
      <c r="K31" s="111"/>
      <c r="L31" s="85"/>
      <c r="M31" s="111">
        <f>+'PL 3M'!C42</f>
        <v>263983757.70999992</v>
      </c>
      <c r="N31" s="112"/>
      <c r="O31" s="111">
        <f>'[1]PL'!E55</f>
        <v>105437706.56000018</v>
      </c>
      <c r="P31" s="85"/>
      <c r="Q31" s="111">
        <v>9450011.92</v>
      </c>
      <c r="R31" s="85"/>
      <c r="S31" s="139">
        <f>SUM(C31:R31)</f>
        <v>378871476.1900001</v>
      </c>
      <c r="T31" s="55"/>
    </row>
    <row r="32" spans="1:20" ht="25.5" customHeight="1" thickBot="1">
      <c r="A32" s="110" t="s">
        <v>200</v>
      </c>
      <c r="B32" s="110"/>
      <c r="C32" s="117">
        <f>SUM(C30:C31)</f>
        <v>494034300</v>
      </c>
      <c r="D32" s="112"/>
      <c r="E32" s="117">
        <f>SUM(E30:E31)</f>
        <v>1041357580</v>
      </c>
      <c r="F32" s="112"/>
      <c r="G32" s="117">
        <f>SUM(G30:G31)</f>
        <v>6151888.73</v>
      </c>
      <c r="H32" s="112"/>
      <c r="I32" s="117">
        <f>SUM(I30:I31)</f>
        <v>80000000</v>
      </c>
      <c r="J32" s="85"/>
      <c r="K32" s="117">
        <f>SUM(K30:K31)</f>
        <v>280000000</v>
      </c>
      <c r="L32" s="85"/>
      <c r="M32" s="117">
        <f>SUM(M30:M31)</f>
        <v>9423660457.159998</v>
      </c>
      <c r="N32" s="112"/>
      <c r="O32" s="117">
        <f>SUM(O30:O31)</f>
        <v>1214452454.38</v>
      </c>
      <c r="P32" s="85"/>
      <c r="Q32" s="117">
        <f>SUM(Q30:Q31)</f>
        <v>1183122629.93</v>
      </c>
      <c r="R32" s="85"/>
      <c r="S32" s="117">
        <f>SUM(S30:S31)</f>
        <v>13722779310.199999</v>
      </c>
      <c r="T32" s="112"/>
    </row>
    <row r="33" spans="1:20" ht="14.25" customHeight="1" thickTop="1">
      <c r="A33" s="110"/>
      <c r="B33" s="110"/>
      <c r="C33" s="112"/>
      <c r="D33" s="112"/>
      <c r="E33" s="112"/>
      <c r="F33" s="112"/>
      <c r="G33" s="112"/>
      <c r="H33" s="112"/>
      <c r="I33" s="112"/>
      <c r="J33" s="85"/>
      <c r="K33" s="112"/>
      <c r="L33" s="85"/>
      <c r="M33" s="112"/>
      <c r="N33" s="112"/>
      <c r="O33" s="112"/>
      <c r="P33" s="85"/>
      <c r="Q33" s="112"/>
      <c r="R33" s="85"/>
      <c r="S33" s="112"/>
      <c r="T33" s="112"/>
    </row>
    <row r="34" spans="1:20" ht="25.5" customHeight="1">
      <c r="A34" s="30" t="s">
        <v>30</v>
      </c>
      <c r="B34" s="110"/>
      <c r="C34" s="112"/>
      <c r="D34" s="112"/>
      <c r="E34" s="112"/>
      <c r="F34" s="112"/>
      <c r="G34" s="112"/>
      <c r="H34" s="112"/>
      <c r="I34" s="112"/>
      <c r="J34" s="85"/>
      <c r="K34" s="112"/>
      <c r="L34" s="85"/>
      <c r="M34" s="112"/>
      <c r="N34" s="112"/>
      <c r="O34" s="112"/>
      <c r="P34" s="85"/>
      <c r="Q34" s="112"/>
      <c r="R34" s="85"/>
      <c r="S34" s="112"/>
      <c r="T34" s="112"/>
    </row>
    <row r="35" spans="1:20" ht="19.5" customHeight="1">
      <c r="A35" s="110"/>
      <c r="B35" s="110"/>
      <c r="C35" s="112"/>
      <c r="D35" s="112"/>
      <c r="E35" s="112"/>
      <c r="F35" s="112"/>
      <c r="G35" s="112"/>
      <c r="H35" s="112"/>
      <c r="I35" s="112"/>
      <c r="J35" s="85"/>
      <c r="K35" s="112"/>
      <c r="L35" s="85"/>
      <c r="M35" s="112"/>
      <c r="N35" s="112"/>
      <c r="O35" s="112"/>
      <c r="P35" s="85"/>
      <c r="Q35" s="112"/>
      <c r="R35" s="85"/>
      <c r="S35" s="112"/>
      <c r="T35" s="112"/>
    </row>
    <row r="36" spans="1:20" ht="25.5" customHeight="1">
      <c r="A36" s="125"/>
      <c r="B36" s="125"/>
      <c r="C36" s="143"/>
      <c r="D36" s="143"/>
      <c r="E36" s="143"/>
      <c r="F36" s="144"/>
      <c r="G36" s="144"/>
      <c r="H36" s="144"/>
      <c r="I36" s="145"/>
      <c r="J36" s="118"/>
      <c r="K36" s="145"/>
      <c r="L36" s="118"/>
      <c r="M36" s="145"/>
      <c r="N36" s="145"/>
      <c r="O36" s="144"/>
      <c r="P36" s="144"/>
      <c r="Q36" s="144"/>
      <c r="R36" s="118"/>
      <c r="S36" s="145"/>
      <c r="T36" s="112"/>
    </row>
    <row r="37" spans="1:20" ht="16.5" customHeight="1">
      <c r="A37" s="110"/>
      <c r="B37" s="110"/>
      <c r="C37" s="54"/>
      <c r="D37" s="54"/>
      <c r="E37" s="54"/>
      <c r="F37" s="85"/>
      <c r="G37" s="85"/>
      <c r="H37" s="85"/>
      <c r="J37" s="146"/>
      <c r="O37" s="54"/>
      <c r="S37" s="141"/>
      <c r="T37" s="141"/>
    </row>
    <row r="38" spans="1:2" ht="24.75" customHeight="1">
      <c r="A38" s="237"/>
      <c r="B38" s="237"/>
    </row>
    <row r="39" spans="1:2" ht="24.75" customHeight="1">
      <c r="A39" s="110"/>
      <c r="B39" s="110"/>
    </row>
    <row r="40" spans="1:2" ht="24.75" customHeight="1">
      <c r="A40" s="147"/>
      <c r="B40" s="147"/>
    </row>
  </sheetData>
  <sheetProtection/>
  <mergeCells count="7">
    <mergeCell ref="A38:B38"/>
    <mergeCell ref="A1:U1"/>
    <mergeCell ref="A2:U2"/>
    <mergeCell ref="A3:U3"/>
    <mergeCell ref="A4:U4"/>
    <mergeCell ref="C6:Q6"/>
    <mergeCell ref="I7:M7"/>
  </mergeCells>
  <printOptions/>
  <pageMargins left="0.3937007874015748" right="0.1968503937007874" top="0.6299212598425197" bottom="0.15748031496062992" header="0.2362204724409449" footer="0.196850393700787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33"/>
  <sheetViews>
    <sheetView zoomScale="90" zoomScaleNormal="90" zoomScalePageLayoutView="0" workbookViewId="0" topLeftCell="A1">
      <selection activeCell="J6" sqref="J6"/>
    </sheetView>
  </sheetViews>
  <sheetFormatPr defaultColWidth="9.140625" defaultRowHeight="24.75" customHeight="1"/>
  <cols>
    <col min="1" max="1" width="55.140625" style="150" customWidth="1"/>
    <col min="2" max="2" width="9.00390625" style="150" bestFit="1" customWidth="1"/>
    <col min="3" max="3" width="16.7109375" style="150" customWidth="1"/>
    <col min="4" max="4" width="0.85546875" style="150" customWidth="1"/>
    <col min="5" max="5" width="16.7109375" style="150" customWidth="1"/>
    <col min="6" max="6" width="0.85546875" style="150" customWidth="1"/>
    <col min="7" max="7" width="16.7109375" style="150" customWidth="1"/>
    <col min="8" max="8" width="0.85546875" style="150" customWidth="1"/>
    <col min="9" max="9" width="16.7109375" style="150" customWidth="1"/>
    <col min="10" max="10" width="0.85546875" style="150" customWidth="1"/>
    <col min="11" max="11" width="16.7109375" style="150" customWidth="1"/>
    <col min="12" max="12" width="0.85546875" style="150" customWidth="1"/>
    <col min="13" max="13" width="16.7109375" style="150" customWidth="1"/>
    <col min="14" max="14" width="0.85546875" style="150" customWidth="1"/>
    <col min="15" max="15" width="17.57421875" style="150" customWidth="1"/>
    <col min="16" max="16" width="0.85546875" style="150" customWidth="1"/>
    <col min="17" max="16384" width="9.140625" style="150" customWidth="1"/>
  </cols>
  <sheetData>
    <row r="1" spans="1:20" s="74" customFormat="1" ht="27" customHeight="1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185"/>
      <c r="Q1" s="185"/>
      <c r="R1" s="185"/>
      <c r="S1" s="185"/>
      <c r="T1" s="185"/>
    </row>
    <row r="2" spans="1:20" s="74" customFormat="1" ht="27" customHeight="1">
      <c r="A2" s="239" t="s">
        <v>79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186"/>
      <c r="Q2" s="186"/>
      <c r="R2" s="186"/>
      <c r="S2" s="186"/>
      <c r="T2" s="186"/>
    </row>
    <row r="3" spans="1:21" s="74" customFormat="1" ht="27" customHeight="1">
      <c r="A3" s="239" t="s">
        <v>221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186"/>
      <c r="Q3" s="186"/>
      <c r="R3" s="186"/>
      <c r="S3" s="186"/>
      <c r="T3" s="186"/>
      <c r="U3" s="186"/>
    </row>
    <row r="4" spans="1:20" s="74" customFormat="1" ht="27" customHeight="1">
      <c r="A4" s="240" t="s">
        <v>120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187"/>
      <c r="Q4" s="187"/>
      <c r="R4" s="187"/>
      <c r="S4" s="187"/>
      <c r="T4" s="187"/>
    </row>
    <row r="5" spans="1:15" ht="23.25">
      <c r="A5" s="151"/>
      <c r="B5" s="151"/>
      <c r="C5" s="122"/>
      <c r="D5" s="122"/>
      <c r="E5" s="122"/>
      <c r="F5" s="122"/>
      <c r="G5" s="122"/>
      <c r="H5" s="122"/>
      <c r="I5" s="122"/>
      <c r="J5" s="122"/>
      <c r="K5" s="122"/>
      <c r="L5" s="123"/>
      <c r="M5" s="152"/>
      <c r="N5" s="122"/>
      <c r="O5" s="122"/>
    </row>
    <row r="6" spans="1:15" ht="24" customHeight="1">
      <c r="A6" s="125"/>
      <c r="B6" s="125"/>
      <c r="C6" s="230"/>
      <c r="D6" s="126"/>
      <c r="E6" s="126"/>
      <c r="F6" s="126"/>
      <c r="G6" s="126"/>
      <c r="H6" s="126"/>
      <c r="I6" s="229" t="s">
        <v>228</v>
      </c>
      <c r="J6" s="231"/>
      <c r="K6" s="126"/>
      <c r="L6" s="127"/>
      <c r="M6" s="126"/>
      <c r="N6" s="126"/>
      <c r="O6" s="191" t="s">
        <v>180</v>
      </c>
    </row>
    <row r="7" spans="1:15" ht="24" customHeight="1">
      <c r="A7" s="125"/>
      <c r="B7" s="125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 t="s">
        <v>206</v>
      </c>
      <c r="N7" s="127"/>
      <c r="O7" s="204"/>
    </row>
    <row r="8" spans="1:15" ht="24" customHeight="1">
      <c r="A8" s="153"/>
      <c r="B8" s="75"/>
      <c r="C8" s="133"/>
      <c r="D8" s="133"/>
      <c r="E8" s="133"/>
      <c r="F8" s="80"/>
      <c r="G8" s="243" t="s">
        <v>56</v>
      </c>
      <c r="H8" s="243"/>
      <c r="I8" s="243"/>
      <c r="J8" s="243"/>
      <c r="K8" s="243"/>
      <c r="L8" s="80"/>
      <c r="M8" s="83" t="s">
        <v>207</v>
      </c>
      <c r="N8" s="80"/>
      <c r="O8" s="81"/>
    </row>
    <row r="9" spans="1:15" ht="24" customHeight="1">
      <c r="A9" s="153"/>
      <c r="B9" s="75"/>
      <c r="C9" s="133" t="s">
        <v>81</v>
      </c>
      <c r="D9" s="133"/>
      <c r="E9" s="133" t="s">
        <v>82</v>
      </c>
      <c r="F9" s="80"/>
      <c r="G9" s="131" t="s">
        <v>57</v>
      </c>
      <c r="H9" s="131"/>
      <c r="I9" s="131"/>
      <c r="J9" s="133"/>
      <c r="K9" s="133"/>
      <c r="L9" s="80"/>
      <c r="M9" s="133" t="s">
        <v>208</v>
      </c>
      <c r="N9" s="80"/>
      <c r="O9" s="78" t="s">
        <v>86</v>
      </c>
    </row>
    <row r="10" spans="1:15" ht="24" customHeight="1">
      <c r="A10" s="153"/>
      <c r="B10" s="12" t="s">
        <v>5</v>
      </c>
      <c r="C10" s="133" t="s">
        <v>87</v>
      </c>
      <c r="D10" s="133"/>
      <c r="E10" s="133" t="s">
        <v>88</v>
      </c>
      <c r="F10" s="80"/>
      <c r="G10" s="134" t="s">
        <v>84</v>
      </c>
      <c r="H10" s="133"/>
      <c r="I10" s="134" t="s">
        <v>85</v>
      </c>
      <c r="J10" s="133"/>
      <c r="K10" s="133" t="s">
        <v>205</v>
      </c>
      <c r="L10" s="80"/>
      <c r="M10" s="133" t="s">
        <v>209</v>
      </c>
      <c r="N10" s="80"/>
      <c r="O10" s="81"/>
    </row>
    <row r="11" spans="1:15" ht="24" customHeight="1">
      <c r="A11" s="153"/>
      <c r="B11" s="75"/>
      <c r="C11" s="135" t="s">
        <v>91</v>
      </c>
      <c r="D11" s="135"/>
      <c r="E11" s="135" t="s">
        <v>92</v>
      </c>
      <c r="F11" s="83"/>
      <c r="G11" s="136" t="s">
        <v>90</v>
      </c>
      <c r="H11" s="135"/>
      <c r="I11" s="135" t="s">
        <v>90</v>
      </c>
      <c r="J11" s="135"/>
      <c r="K11" s="135"/>
      <c r="L11" s="83"/>
      <c r="M11" s="135" t="s">
        <v>188</v>
      </c>
      <c r="N11" s="83"/>
      <c r="O11" s="84"/>
    </row>
    <row r="12" spans="1:15" ht="23.25">
      <c r="A12" s="110" t="s">
        <v>171</v>
      </c>
      <c r="B12" s="154"/>
      <c r="C12" s="155">
        <v>494034300</v>
      </c>
      <c r="D12" s="156"/>
      <c r="E12" s="157">
        <v>1041357580</v>
      </c>
      <c r="F12" s="156"/>
      <c r="G12" s="157">
        <v>80000000</v>
      </c>
      <c r="H12" s="82"/>
      <c r="I12" s="157">
        <v>280000000</v>
      </c>
      <c r="J12" s="82"/>
      <c r="K12" s="79">
        <v>2428344879.5</v>
      </c>
      <c r="L12" s="82"/>
      <c r="M12" s="158">
        <v>870513583.56</v>
      </c>
      <c r="N12" s="82"/>
      <c r="O12" s="79">
        <f>SUM(C12:M12)</f>
        <v>5194250343.059999</v>
      </c>
    </row>
    <row r="13" spans="1:15" ht="23.25">
      <c r="A13" s="110" t="s">
        <v>219</v>
      </c>
      <c r="B13" s="154"/>
      <c r="C13" s="155"/>
      <c r="D13" s="156"/>
      <c r="E13" s="157"/>
      <c r="F13" s="156"/>
      <c r="G13" s="157"/>
      <c r="H13" s="82"/>
      <c r="I13" s="157"/>
      <c r="J13" s="82"/>
      <c r="K13" s="79"/>
      <c r="L13" s="82"/>
      <c r="M13" s="158"/>
      <c r="N13" s="82"/>
      <c r="O13" s="79"/>
    </row>
    <row r="14" spans="1:15" ht="23.25">
      <c r="A14" s="110" t="s">
        <v>192</v>
      </c>
      <c r="B14" s="138"/>
      <c r="C14" s="159"/>
      <c r="D14" s="156"/>
      <c r="E14" s="160"/>
      <c r="F14" s="156"/>
      <c r="G14" s="160"/>
      <c r="H14" s="82"/>
      <c r="I14" s="160"/>
      <c r="J14" s="82"/>
      <c r="K14" s="161">
        <v>-25725247.26</v>
      </c>
      <c r="L14" s="82"/>
      <c r="M14" s="162"/>
      <c r="N14" s="82"/>
      <c r="O14" s="161">
        <f>SUM(C14:M14)</f>
        <v>-25725247.26</v>
      </c>
    </row>
    <row r="15" spans="1:15" ht="23.25">
      <c r="A15" s="110" t="s">
        <v>193</v>
      </c>
      <c r="B15" s="110"/>
      <c r="C15" s="155">
        <f>SUM(C12:C14)</f>
        <v>494034300</v>
      </c>
      <c r="D15" s="156"/>
      <c r="E15" s="155">
        <f>SUM(E12:E14)</f>
        <v>1041357580</v>
      </c>
      <c r="F15" s="156"/>
      <c r="G15" s="155">
        <f>SUM(G12:G14)</f>
        <v>80000000</v>
      </c>
      <c r="H15" s="82"/>
      <c r="I15" s="155">
        <f>SUM(I12:I14)</f>
        <v>280000000</v>
      </c>
      <c r="J15" s="82"/>
      <c r="K15" s="155">
        <f>SUM(K12:K14)</f>
        <v>2402619632.24</v>
      </c>
      <c r="L15" s="82"/>
      <c r="M15" s="155">
        <f>SUM(M12:M14)</f>
        <v>870513583.56</v>
      </c>
      <c r="N15" s="82"/>
      <c r="O15" s="155">
        <f>SUM(O12:O14)</f>
        <v>5168525095.799999</v>
      </c>
    </row>
    <row r="16" spans="1:15" ht="23.25" hidden="1">
      <c r="A16" s="77" t="s">
        <v>159</v>
      </c>
      <c r="B16" s="163"/>
      <c r="C16" s="155"/>
      <c r="D16" s="156"/>
      <c r="E16" s="155"/>
      <c r="F16" s="156"/>
      <c r="G16" s="155"/>
      <c r="H16" s="82"/>
      <c r="I16" s="155"/>
      <c r="J16" s="82"/>
      <c r="K16" s="82"/>
      <c r="L16" s="82"/>
      <c r="M16" s="164"/>
      <c r="N16" s="82"/>
      <c r="O16" s="79">
        <f>SUM(C16:M16)</f>
        <v>0</v>
      </c>
    </row>
    <row r="17" spans="1:15" ht="23.25">
      <c r="A17" s="110" t="s">
        <v>194</v>
      </c>
      <c r="B17" s="163"/>
      <c r="C17" s="155"/>
      <c r="D17" s="156"/>
      <c r="E17" s="155"/>
      <c r="F17" s="156"/>
      <c r="G17" s="155"/>
      <c r="H17" s="82"/>
      <c r="I17" s="155"/>
      <c r="J17" s="82"/>
      <c r="K17" s="165">
        <f>'[1]PL'!K39</f>
        <v>27922169.249999993</v>
      </c>
      <c r="L17" s="82"/>
      <c r="M17" s="164">
        <v>68156189.66</v>
      </c>
      <c r="N17" s="82"/>
      <c r="O17" s="79">
        <f>SUM(C17:M17)</f>
        <v>96078358.91</v>
      </c>
    </row>
    <row r="18" spans="1:15" ht="24" thickBot="1">
      <c r="A18" s="110" t="s">
        <v>195</v>
      </c>
      <c r="B18" s="163"/>
      <c r="C18" s="166">
        <f>SUM(C15:C17)</f>
        <v>494034300</v>
      </c>
      <c r="D18" s="156"/>
      <c r="E18" s="166">
        <f>SUM(E15:E17)</f>
        <v>1041357580</v>
      </c>
      <c r="F18" s="156"/>
      <c r="G18" s="166">
        <f>SUM(G15:G17)</f>
        <v>80000000</v>
      </c>
      <c r="H18" s="82"/>
      <c r="I18" s="166">
        <f>SUM(I15:I17)</f>
        <v>280000000</v>
      </c>
      <c r="J18" s="82"/>
      <c r="K18" s="166">
        <f>SUM(K15:K17)</f>
        <v>2430541801.49</v>
      </c>
      <c r="L18" s="82"/>
      <c r="M18" s="166">
        <f>SUM(M15:M17)</f>
        <v>938669773.2199999</v>
      </c>
      <c r="N18" s="82"/>
      <c r="O18" s="166">
        <f>SUM(O15:O17)</f>
        <v>5264603454.709999</v>
      </c>
    </row>
    <row r="19" spans="1:15" s="170" customFormat="1" ht="24" thickTop="1">
      <c r="A19" s="110" t="s">
        <v>197</v>
      </c>
      <c r="B19" s="167"/>
      <c r="C19" s="168"/>
      <c r="D19" s="168"/>
      <c r="E19" s="168"/>
      <c r="F19" s="168"/>
      <c r="G19" s="168"/>
      <c r="H19" s="87"/>
      <c r="I19" s="168"/>
      <c r="J19" s="87"/>
      <c r="K19" s="169">
        <v>-98806860</v>
      </c>
      <c r="L19" s="87"/>
      <c r="M19" s="168"/>
      <c r="N19" s="87"/>
      <c r="O19" s="169">
        <f>SUM(C19:M19)</f>
        <v>-98806860</v>
      </c>
    </row>
    <row r="20" spans="1:15" s="170" customFormat="1" ht="23.25">
      <c r="A20" s="110" t="s">
        <v>198</v>
      </c>
      <c r="B20" s="167"/>
      <c r="C20" s="168"/>
      <c r="D20" s="168"/>
      <c r="E20" s="168"/>
      <c r="F20" s="168"/>
      <c r="G20" s="168"/>
      <c r="H20" s="87"/>
      <c r="I20" s="168"/>
      <c r="J20" s="87"/>
      <c r="K20" s="168">
        <v>391723918.55</v>
      </c>
      <c r="L20" s="87"/>
      <c r="M20" s="112">
        <v>170344974.6</v>
      </c>
      <c r="N20" s="87"/>
      <c r="O20" s="79">
        <f>SUM(C20:M20)</f>
        <v>562068893.15</v>
      </c>
    </row>
    <row r="21" spans="1:15" s="170" customFormat="1" ht="24" thickBot="1">
      <c r="A21" s="110" t="s">
        <v>196</v>
      </c>
      <c r="B21" s="167"/>
      <c r="C21" s="166">
        <f>SUM(C18:C20)</f>
        <v>494034300</v>
      </c>
      <c r="D21" s="156"/>
      <c r="E21" s="166">
        <f>SUM(E18:E20)</f>
        <v>1041357580</v>
      </c>
      <c r="F21" s="156"/>
      <c r="G21" s="166">
        <f>SUM(G18:G20)</f>
        <v>80000000</v>
      </c>
      <c r="H21" s="82"/>
      <c r="I21" s="166">
        <f>SUM(I18:I20)</f>
        <v>280000000</v>
      </c>
      <c r="J21" s="82"/>
      <c r="K21" s="166">
        <f>SUM(K18:K20)</f>
        <v>2723458860.04</v>
      </c>
      <c r="L21" s="82"/>
      <c r="M21" s="166">
        <f>SUM(M18:M20)</f>
        <v>1109014747.82</v>
      </c>
      <c r="N21" s="82"/>
      <c r="O21" s="166">
        <f>SUM(O18:O20)</f>
        <v>5727865487.859999</v>
      </c>
    </row>
    <row r="22" spans="1:15" s="170" customFormat="1" ht="24" thickTop="1">
      <c r="A22" s="110"/>
      <c r="B22" s="167"/>
      <c r="C22" s="168"/>
      <c r="D22" s="168"/>
      <c r="E22" s="168"/>
      <c r="F22" s="168"/>
      <c r="G22" s="168"/>
      <c r="H22" s="87"/>
      <c r="I22" s="168"/>
      <c r="J22" s="87"/>
      <c r="K22" s="168"/>
      <c r="L22" s="87"/>
      <c r="M22" s="168"/>
      <c r="N22" s="87"/>
      <c r="O22" s="168"/>
    </row>
    <row r="23" spans="1:15" ht="23.25">
      <c r="A23" s="110" t="s">
        <v>210</v>
      </c>
      <c r="B23" s="110"/>
      <c r="C23" s="165">
        <v>494034300</v>
      </c>
      <c r="D23" s="168"/>
      <c r="E23" s="86">
        <v>1041357580</v>
      </c>
      <c r="F23" s="168"/>
      <c r="G23" s="86">
        <v>80000000</v>
      </c>
      <c r="H23" s="87"/>
      <c r="I23" s="86">
        <v>280000000</v>
      </c>
      <c r="J23" s="87"/>
      <c r="K23" s="88">
        <v>2788355095.36</v>
      </c>
      <c r="L23" s="87"/>
      <c r="M23" s="171">
        <v>1109014747.82</v>
      </c>
      <c r="N23" s="87"/>
      <c r="O23" s="88">
        <f>SUM(C23:M23)</f>
        <v>5792761723.18</v>
      </c>
    </row>
    <row r="24" spans="1:15" ht="23.25">
      <c r="A24" s="110" t="s">
        <v>191</v>
      </c>
      <c r="B24" s="110"/>
      <c r="C24" s="168"/>
      <c r="D24" s="168"/>
      <c r="E24" s="86"/>
      <c r="F24" s="168"/>
      <c r="G24" s="86"/>
      <c r="H24" s="87"/>
      <c r="I24" s="86"/>
      <c r="J24" s="87"/>
      <c r="K24" s="142"/>
      <c r="L24" s="87"/>
      <c r="M24" s="171"/>
      <c r="N24" s="87"/>
      <c r="O24" s="142"/>
    </row>
    <row r="25" spans="1:15" ht="23.25">
      <c r="A25" s="110" t="s">
        <v>192</v>
      </c>
      <c r="B25" s="138">
        <v>4.2</v>
      </c>
      <c r="C25" s="172"/>
      <c r="D25" s="168"/>
      <c r="E25" s="173"/>
      <c r="F25" s="168"/>
      <c r="G25" s="173"/>
      <c r="H25" s="87"/>
      <c r="I25" s="173"/>
      <c r="J25" s="87"/>
      <c r="K25" s="161">
        <v>-64896235.32</v>
      </c>
      <c r="L25" s="87"/>
      <c r="M25" s="174"/>
      <c r="N25" s="87"/>
      <c r="O25" s="161">
        <f>SUM(C25:M25)</f>
        <v>-64896235.32</v>
      </c>
    </row>
    <row r="26" spans="1:15" ht="23.25">
      <c r="A26" s="110" t="s">
        <v>218</v>
      </c>
      <c r="B26" s="110"/>
      <c r="C26" s="155">
        <f>SUM(C23:C25)</f>
        <v>494034300</v>
      </c>
      <c r="D26" s="156"/>
      <c r="E26" s="155">
        <f>SUM(E23:E25)</f>
        <v>1041357580</v>
      </c>
      <c r="F26" s="156"/>
      <c r="G26" s="155">
        <f>SUM(G23:G25)</f>
        <v>80000000</v>
      </c>
      <c r="H26" s="82"/>
      <c r="I26" s="155">
        <f>SUM(I23:I25)</f>
        <v>280000000</v>
      </c>
      <c r="J26" s="82"/>
      <c r="K26" s="155">
        <f>SUM(K23:K25)</f>
        <v>2723458860.04</v>
      </c>
      <c r="L26" s="82"/>
      <c r="M26" s="155">
        <f>SUM(M23:M25)</f>
        <v>1109014747.82</v>
      </c>
      <c r="N26" s="82"/>
      <c r="O26" s="155">
        <f>SUM(O23:O25)</f>
        <v>5727865487.860001</v>
      </c>
    </row>
    <row r="27" spans="1:15" ht="23.25">
      <c r="A27" s="110" t="s">
        <v>219</v>
      </c>
      <c r="B27" s="110"/>
      <c r="C27" s="165"/>
      <c r="D27" s="168"/>
      <c r="E27" s="165"/>
      <c r="F27" s="168"/>
      <c r="G27" s="168"/>
      <c r="H27" s="87"/>
      <c r="I27" s="168"/>
      <c r="J27" s="87"/>
      <c r="K27" s="87"/>
      <c r="L27" s="87"/>
      <c r="M27" s="175"/>
      <c r="N27" s="87"/>
      <c r="O27" s="87"/>
    </row>
    <row r="28" spans="1:15" ht="23.25">
      <c r="A28" s="110" t="s">
        <v>203</v>
      </c>
      <c r="B28" s="138">
        <v>4.1</v>
      </c>
      <c r="C28" s="172"/>
      <c r="D28" s="168"/>
      <c r="E28" s="173"/>
      <c r="F28" s="168"/>
      <c r="G28" s="173"/>
      <c r="H28" s="168"/>
      <c r="I28" s="173"/>
      <c r="J28" s="168"/>
      <c r="K28" s="161">
        <v>-66482393.86</v>
      </c>
      <c r="L28" s="168"/>
      <c r="M28" s="174"/>
      <c r="N28" s="168"/>
      <c r="O28" s="161">
        <f>SUM(C28:M28)</f>
        <v>-66482393.86</v>
      </c>
    </row>
    <row r="29" spans="1:15" ht="23.25">
      <c r="A29" s="110" t="s">
        <v>201</v>
      </c>
      <c r="B29" s="110"/>
      <c r="C29" s="155">
        <f>SUM(C26:C28)</f>
        <v>494034300</v>
      </c>
      <c r="D29" s="156"/>
      <c r="E29" s="155">
        <f>SUM(E26:E28)</f>
        <v>1041357580</v>
      </c>
      <c r="F29" s="156"/>
      <c r="G29" s="155">
        <f>SUM(G26:G28)</f>
        <v>80000000</v>
      </c>
      <c r="H29" s="82"/>
      <c r="I29" s="155">
        <f>SUM(I26:I28)</f>
        <v>280000000</v>
      </c>
      <c r="J29" s="82"/>
      <c r="K29" s="155">
        <f>SUM(K26:K28)</f>
        <v>2656976466.18</v>
      </c>
      <c r="L29" s="82"/>
      <c r="M29" s="155">
        <f>SUM(M26:M28)</f>
        <v>1109014747.82</v>
      </c>
      <c r="N29" s="82"/>
      <c r="O29" s="155">
        <f>SUM(O26:O28)</f>
        <v>5661383094.000001</v>
      </c>
    </row>
    <row r="30" spans="1:15" ht="23.25">
      <c r="A30" s="110" t="s">
        <v>194</v>
      </c>
      <c r="B30" s="110"/>
      <c r="C30" s="165"/>
      <c r="D30" s="168"/>
      <c r="E30" s="165"/>
      <c r="F30" s="168"/>
      <c r="G30" s="165"/>
      <c r="H30" s="87"/>
      <c r="I30" s="165"/>
      <c r="J30" s="87"/>
      <c r="K30" s="165">
        <v>84652695.23</v>
      </c>
      <c r="L30" s="87"/>
      <c r="M30" s="175">
        <v>105437706.56000018</v>
      </c>
      <c r="N30" s="87"/>
      <c r="O30" s="87">
        <f>SUM(C30:M30)</f>
        <v>190090401.7900002</v>
      </c>
    </row>
    <row r="31" spans="1:15" ht="24" thickBot="1">
      <c r="A31" s="110" t="s">
        <v>200</v>
      </c>
      <c r="B31" s="110"/>
      <c r="C31" s="176">
        <f>SUM(C29:C30)</f>
        <v>494034300</v>
      </c>
      <c r="D31" s="168"/>
      <c r="E31" s="176">
        <f>SUM(E29:E30)</f>
        <v>1041357580</v>
      </c>
      <c r="F31" s="168"/>
      <c r="G31" s="176">
        <f>SUM(G29:G30)</f>
        <v>80000000</v>
      </c>
      <c r="H31" s="87"/>
      <c r="I31" s="176">
        <f>SUM(I29:I30)</f>
        <v>280000000</v>
      </c>
      <c r="J31" s="168"/>
      <c r="K31" s="176">
        <f>SUM(K29:K30)</f>
        <v>2741629161.41</v>
      </c>
      <c r="L31" s="87"/>
      <c r="M31" s="176">
        <f>SUM(M29:M30)</f>
        <v>1214452454.38</v>
      </c>
      <c r="N31" s="87"/>
      <c r="O31" s="176">
        <f>SUM(O29:O30)</f>
        <v>5851473495.790001</v>
      </c>
    </row>
    <row r="32" spans="2:15" ht="24" thickTop="1">
      <c r="B32" s="79"/>
      <c r="C32" s="110"/>
      <c r="D32" s="110"/>
      <c r="E32" s="110"/>
      <c r="F32" s="88"/>
      <c r="G32" s="110"/>
      <c r="H32" s="168"/>
      <c r="I32" s="110"/>
      <c r="J32" s="168"/>
      <c r="K32" s="165"/>
      <c r="L32" s="168"/>
      <c r="M32" s="110"/>
      <c r="N32" s="165"/>
      <c r="O32" s="165"/>
    </row>
    <row r="33" spans="1:15" ht="24" customHeight="1">
      <c r="A33" s="13" t="s">
        <v>30</v>
      </c>
      <c r="B33" s="177"/>
      <c r="C33" s="157"/>
      <c r="D33" s="157"/>
      <c r="E33" s="157"/>
      <c r="F33" s="82"/>
      <c r="G33" s="157"/>
      <c r="H33" s="157"/>
      <c r="I33" s="157"/>
      <c r="J33" s="157"/>
      <c r="K33" s="157"/>
      <c r="L33" s="157"/>
      <c r="M33" s="157"/>
      <c r="N33" s="157"/>
      <c r="O33" s="157"/>
    </row>
  </sheetData>
  <sheetProtection/>
  <mergeCells count="5">
    <mergeCell ref="G8:K8"/>
    <mergeCell ref="A1:O1"/>
    <mergeCell ref="A2:O2"/>
    <mergeCell ref="A3:O3"/>
    <mergeCell ref="A4:O4"/>
  </mergeCells>
  <printOptions/>
  <pageMargins left="1.16" right="0.1968503937007874" top="0.6299212598425197" bottom="0.15748031496062992" header="0.2362204724409449" footer="0.196850393700787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79"/>
  <sheetViews>
    <sheetView zoomScale="90" zoomScaleNormal="90" zoomScalePageLayoutView="0" workbookViewId="0" topLeftCell="A46">
      <selection activeCell="A39" sqref="A39"/>
    </sheetView>
  </sheetViews>
  <sheetFormatPr defaultColWidth="9.140625" defaultRowHeight="24" customHeight="1"/>
  <cols>
    <col min="1" max="1" width="50.8515625" style="31" customWidth="1"/>
    <col min="2" max="2" width="16.7109375" style="31" customWidth="1"/>
    <col min="3" max="3" width="0.5625" style="31" customWidth="1"/>
    <col min="4" max="4" width="16.7109375" style="31" customWidth="1"/>
    <col min="5" max="5" width="0.71875" style="31" customWidth="1"/>
    <col min="6" max="6" width="16.7109375" style="31" customWidth="1"/>
    <col min="7" max="7" width="1.1484375" style="31" customWidth="1"/>
    <col min="8" max="8" width="16.7109375" style="31" customWidth="1"/>
    <col min="9" max="9" width="0.85546875" style="31" customWidth="1"/>
    <col min="10" max="16384" width="9.140625" style="31" customWidth="1"/>
  </cols>
  <sheetData>
    <row r="1" spans="1:8" ht="20.25" customHeight="1">
      <c r="A1" s="245" t="s">
        <v>0</v>
      </c>
      <c r="B1" s="245"/>
      <c r="C1" s="245"/>
      <c r="D1" s="245"/>
      <c r="E1" s="245"/>
      <c r="F1" s="245"/>
      <c r="G1" s="245"/>
      <c r="H1" s="245"/>
    </row>
    <row r="2" spans="1:8" ht="20.25" customHeight="1">
      <c r="A2" s="234" t="s">
        <v>63</v>
      </c>
      <c r="B2" s="234"/>
      <c r="C2" s="234"/>
      <c r="D2" s="234"/>
      <c r="E2" s="234"/>
      <c r="F2" s="234"/>
      <c r="G2" s="234"/>
      <c r="H2" s="234"/>
    </row>
    <row r="3" spans="1:9" ht="20.25" customHeight="1">
      <c r="A3" s="233" t="s">
        <v>221</v>
      </c>
      <c r="B3" s="233"/>
      <c r="C3" s="233"/>
      <c r="D3" s="233"/>
      <c r="E3" s="233"/>
      <c r="F3" s="233"/>
      <c r="G3" s="233"/>
      <c r="H3" s="233"/>
      <c r="I3" s="233"/>
    </row>
    <row r="4" spans="1:8" ht="20.25" customHeight="1">
      <c r="A4" s="233" t="s">
        <v>120</v>
      </c>
      <c r="B4" s="233"/>
      <c r="C4" s="233"/>
      <c r="D4" s="233"/>
      <c r="E4" s="233"/>
      <c r="F4" s="233"/>
      <c r="G4" s="233"/>
      <c r="H4" s="233"/>
    </row>
    <row r="5" spans="1:8" ht="20.2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91"/>
      <c r="E6" s="91"/>
      <c r="F6" s="91"/>
      <c r="G6" s="91"/>
      <c r="H6" s="92" t="s">
        <v>1</v>
      </c>
    </row>
    <row r="7" spans="1:8" ht="20.25" customHeight="1">
      <c r="A7" s="91"/>
      <c r="B7" s="246" t="s">
        <v>2</v>
      </c>
      <c r="C7" s="246"/>
      <c r="D7" s="246"/>
      <c r="E7" s="91"/>
      <c r="F7" s="246" t="s">
        <v>211</v>
      </c>
      <c r="G7" s="246"/>
      <c r="H7" s="246"/>
    </row>
    <row r="8" spans="1:8" ht="20.25" customHeight="1">
      <c r="A8" s="93"/>
      <c r="B8" s="244" t="s">
        <v>3</v>
      </c>
      <c r="C8" s="244"/>
      <c r="D8" s="244"/>
      <c r="E8" s="55"/>
      <c r="F8" s="244" t="s">
        <v>212</v>
      </c>
      <c r="G8" s="244"/>
      <c r="H8" s="244"/>
    </row>
    <row r="9" spans="1:8" ht="20.25" customHeight="1">
      <c r="A9" s="94"/>
      <c r="B9" s="95" t="s">
        <v>154</v>
      </c>
      <c r="C9" s="96"/>
      <c r="D9" s="95" t="s">
        <v>127</v>
      </c>
      <c r="F9" s="95" t="s">
        <v>154</v>
      </c>
      <c r="G9" s="96"/>
      <c r="H9" s="95" t="s">
        <v>127</v>
      </c>
    </row>
    <row r="10" spans="1:8" ht="20.25" customHeight="1">
      <c r="A10" s="94"/>
      <c r="B10" s="95"/>
      <c r="C10" s="96"/>
      <c r="D10" s="113" t="s">
        <v>155</v>
      </c>
      <c r="F10" s="95"/>
      <c r="G10" s="96"/>
      <c r="H10" s="113" t="s">
        <v>155</v>
      </c>
    </row>
    <row r="11" spans="1:8" ht="20.25" customHeight="1">
      <c r="A11" s="73" t="s">
        <v>64</v>
      </c>
      <c r="H11" s="97"/>
    </row>
    <row r="12" spans="1:8" ht="20.25" customHeight="1">
      <c r="A12" s="73" t="s">
        <v>95</v>
      </c>
      <c r="B12" s="205">
        <f>+'PL 3M'!C42</f>
        <v>263983757.70999992</v>
      </c>
      <c r="C12" s="205"/>
      <c r="D12" s="205">
        <f>+'PL 3M'!E42</f>
        <v>224466765.2999999</v>
      </c>
      <c r="E12" s="206"/>
      <c r="F12" s="205">
        <f>+'PL 3M'!G42</f>
        <v>84652695.2299999</v>
      </c>
      <c r="G12" s="205"/>
      <c r="H12" s="205">
        <f>+'PL 3M'!I42</f>
        <v>27922169.249999993</v>
      </c>
    </row>
    <row r="13" spans="1:8" ht="20.25" customHeight="1">
      <c r="A13" s="73" t="s">
        <v>213</v>
      </c>
      <c r="B13" s="205"/>
      <c r="C13" s="205"/>
      <c r="D13" s="205"/>
      <c r="E13" s="203"/>
      <c r="F13" s="205"/>
      <c r="G13" s="205"/>
      <c r="H13" s="205"/>
    </row>
    <row r="14" spans="1:8" ht="20.25" customHeight="1">
      <c r="A14" s="73" t="s">
        <v>118</v>
      </c>
      <c r="B14" s="203"/>
      <c r="C14" s="203"/>
      <c r="D14" s="203"/>
      <c r="E14" s="203"/>
      <c r="F14" s="203"/>
      <c r="G14" s="203"/>
      <c r="H14" s="203"/>
    </row>
    <row r="15" spans="1:8" ht="20.25" customHeight="1">
      <c r="A15" s="73" t="s">
        <v>102</v>
      </c>
      <c r="B15" s="205">
        <v>16936974.15</v>
      </c>
      <c r="C15" s="205"/>
      <c r="D15" s="207">
        <v>22036874.8</v>
      </c>
      <c r="E15" s="203"/>
      <c r="F15" s="205">
        <v>16936974.15</v>
      </c>
      <c r="G15" s="205"/>
      <c r="H15" s="207">
        <v>22036874.8</v>
      </c>
    </row>
    <row r="16" spans="1:8" ht="20.25" customHeight="1">
      <c r="A16" s="72" t="s">
        <v>113</v>
      </c>
      <c r="B16" s="205">
        <v>449147.22</v>
      </c>
      <c r="C16" s="205"/>
      <c r="D16" s="205">
        <v>0</v>
      </c>
      <c r="E16" s="205"/>
      <c r="F16" s="205">
        <v>449147.22</v>
      </c>
      <c r="G16" s="205"/>
      <c r="H16" s="205">
        <v>0</v>
      </c>
    </row>
    <row r="17" spans="1:8" ht="20.25" customHeight="1">
      <c r="A17" s="72" t="s">
        <v>140</v>
      </c>
      <c r="B17" s="205">
        <v>-3097282.2</v>
      </c>
      <c r="C17" s="205"/>
      <c r="D17" s="205">
        <v>-1727451.77</v>
      </c>
      <c r="E17" s="205"/>
      <c r="F17" s="205">
        <v>-3097282.2</v>
      </c>
      <c r="G17" s="205"/>
      <c r="H17" s="205">
        <v>-1727451.77</v>
      </c>
    </row>
    <row r="18" spans="1:8" ht="20.25" customHeight="1">
      <c r="A18" s="13" t="s">
        <v>114</v>
      </c>
      <c r="B18" s="205">
        <v>6313847.94</v>
      </c>
      <c r="C18" s="205"/>
      <c r="D18" s="205">
        <v>6607827.32</v>
      </c>
      <c r="E18" s="203"/>
      <c r="F18" s="205">
        <v>6313847.94</v>
      </c>
      <c r="G18" s="205"/>
      <c r="H18" s="205">
        <v>6607827.32</v>
      </c>
    </row>
    <row r="19" spans="1:8" ht="20.25" customHeight="1">
      <c r="A19" s="72" t="s">
        <v>96</v>
      </c>
      <c r="B19" s="208">
        <v>-211573256.46</v>
      </c>
      <c r="C19" s="207"/>
      <c r="D19" s="208">
        <v>-203206465.28</v>
      </c>
      <c r="E19" s="203"/>
      <c r="F19" s="205">
        <v>0</v>
      </c>
      <c r="G19" s="203"/>
      <c r="H19" s="207">
        <v>0</v>
      </c>
    </row>
    <row r="20" spans="1:8" ht="20.25" customHeight="1">
      <c r="A20" s="72" t="s">
        <v>97</v>
      </c>
      <c r="B20" s="209">
        <v>1954193.98</v>
      </c>
      <c r="C20" s="207"/>
      <c r="D20" s="205">
        <v>1051869.23</v>
      </c>
      <c r="E20" s="203"/>
      <c r="F20" s="205">
        <v>0</v>
      </c>
      <c r="G20" s="203"/>
      <c r="H20" s="207">
        <v>0</v>
      </c>
    </row>
    <row r="21" spans="1:8" ht="20.25" customHeight="1">
      <c r="A21" s="72" t="s">
        <v>98</v>
      </c>
      <c r="B21" s="205">
        <v>30288000</v>
      </c>
      <c r="C21" s="205"/>
      <c r="D21" s="208">
        <v>5610000</v>
      </c>
      <c r="E21" s="203"/>
      <c r="F21" s="205">
        <v>0</v>
      </c>
      <c r="G21" s="205"/>
      <c r="H21" s="205">
        <v>0</v>
      </c>
    </row>
    <row r="22" spans="1:8" ht="20.25" customHeight="1">
      <c r="A22" s="72" t="s">
        <v>149</v>
      </c>
      <c r="B22" s="205">
        <v>0</v>
      </c>
      <c r="C22" s="205"/>
      <c r="D22" s="205">
        <v>3626157.27</v>
      </c>
      <c r="E22" s="203"/>
      <c r="F22" s="205">
        <v>0</v>
      </c>
      <c r="G22" s="205"/>
      <c r="H22" s="205">
        <v>3626157.27</v>
      </c>
    </row>
    <row r="23" spans="1:8" ht="20.25" customHeight="1">
      <c r="A23" s="72" t="s">
        <v>214</v>
      </c>
      <c r="B23" s="205">
        <v>-23353044.08</v>
      </c>
      <c r="C23" s="205"/>
      <c r="D23" s="205">
        <v>0</v>
      </c>
      <c r="E23" s="203"/>
      <c r="F23" s="205">
        <v>-23353044.08</v>
      </c>
      <c r="G23" s="205"/>
      <c r="H23" s="205">
        <v>0</v>
      </c>
    </row>
    <row r="24" spans="1:8" ht="20.25" customHeight="1">
      <c r="A24" s="72" t="s">
        <v>215</v>
      </c>
      <c r="B24" s="215">
        <v>-9344.79</v>
      </c>
      <c r="C24" s="210"/>
      <c r="D24" s="215">
        <v>0</v>
      </c>
      <c r="E24" s="203"/>
      <c r="F24" s="215">
        <v>-9344.79</v>
      </c>
      <c r="G24" s="210"/>
      <c r="H24" s="215">
        <v>0</v>
      </c>
    </row>
    <row r="25" spans="1:8" ht="20.25" customHeight="1">
      <c r="A25" s="73" t="s">
        <v>65</v>
      </c>
      <c r="B25" s="206"/>
      <c r="C25" s="206"/>
      <c r="D25" s="206"/>
      <c r="E25" s="203"/>
      <c r="F25" s="206"/>
      <c r="G25" s="203"/>
      <c r="H25" s="206"/>
    </row>
    <row r="26" spans="1:8" ht="20.25" customHeight="1">
      <c r="A26" s="73" t="s">
        <v>66</v>
      </c>
      <c r="B26" s="211">
        <f>SUM(B12:B24)</f>
        <v>81892993.46999992</v>
      </c>
      <c r="C26" s="211"/>
      <c r="D26" s="211">
        <f>SUM(D12:D24)</f>
        <v>58465576.869999886</v>
      </c>
      <c r="E26" s="203"/>
      <c r="F26" s="211">
        <f>SUM(F12:F24)</f>
        <v>81892993.4699999</v>
      </c>
      <c r="G26" s="203"/>
      <c r="H26" s="211">
        <f>SUM(H12:H24)</f>
        <v>58465576.87</v>
      </c>
    </row>
    <row r="27" spans="1:8" ht="20.25" customHeight="1">
      <c r="A27" s="73" t="s">
        <v>67</v>
      </c>
      <c r="B27" s="211"/>
      <c r="C27" s="211"/>
      <c r="D27" s="211"/>
      <c r="E27" s="203"/>
      <c r="F27" s="211"/>
      <c r="G27" s="203"/>
      <c r="H27" s="211"/>
    </row>
    <row r="28" spans="1:8" ht="20.25" customHeight="1">
      <c r="A28" s="73" t="s">
        <v>128</v>
      </c>
      <c r="B28" s="208">
        <v>-83723.37</v>
      </c>
      <c r="C28" s="205"/>
      <c r="D28" s="208">
        <v>-111461.51</v>
      </c>
      <c r="E28" s="212"/>
      <c r="F28" s="208">
        <v>-83723.37</v>
      </c>
      <c r="G28" s="205"/>
      <c r="H28" s="208">
        <v>-111461.51</v>
      </c>
    </row>
    <row r="29" spans="1:8" ht="20.25" customHeight="1">
      <c r="A29" s="73" t="s">
        <v>129</v>
      </c>
      <c r="B29" s="208">
        <v>-67025172.75</v>
      </c>
      <c r="C29" s="205"/>
      <c r="D29" s="208">
        <v>-952466.26</v>
      </c>
      <c r="E29" s="212"/>
      <c r="F29" s="208">
        <v>-67025172.75</v>
      </c>
      <c r="G29" s="205"/>
      <c r="H29" s="208">
        <v>-952466.26</v>
      </c>
    </row>
    <row r="30" spans="1:8" ht="20.25" customHeight="1">
      <c r="A30" s="31" t="s">
        <v>130</v>
      </c>
      <c r="B30" s="208">
        <v>-114766</v>
      </c>
      <c r="C30" s="203"/>
      <c r="D30" s="208">
        <v>278388.91</v>
      </c>
      <c r="E30" s="203"/>
      <c r="F30" s="208">
        <v>-114766</v>
      </c>
      <c r="G30" s="203"/>
      <c r="H30" s="208">
        <v>278388.91</v>
      </c>
    </row>
    <row r="31" spans="1:8" ht="20.25" customHeight="1">
      <c r="A31" s="31" t="s">
        <v>220</v>
      </c>
      <c r="B31" s="52">
        <v>-1051098.54</v>
      </c>
      <c r="C31" s="225"/>
      <c r="D31" s="52">
        <v>-404555.49</v>
      </c>
      <c r="E31" s="226"/>
      <c r="F31" s="52">
        <v>-1051098.54</v>
      </c>
      <c r="G31" s="225"/>
      <c r="H31" s="52">
        <v>-404555.49</v>
      </c>
    </row>
    <row r="32" spans="1:8" ht="20.25" customHeight="1">
      <c r="A32" s="73" t="s">
        <v>131</v>
      </c>
      <c r="B32" s="52">
        <v>-23548272.84</v>
      </c>
      <c r="C32" s="225"/>
      <c r="D32" s="52">
        <v>-52221210.75</v>
      </c>
      <c r="E32" s="226"/>
      <c r="F32" s="52">
        <v>-23548272.84</v>
      </c>
      <c r="G32" s="225"/>
      <c r="H32" s="52">
        <v>-52221210.75</v>
      </c>
    </row>
    <row r="33" spans="1:8" ht="20.25" customHeight="1">
      <c r="A33" s="73" t="s">
        <v>132</v>
      </c>
      <c r="B33" s="52">
        <v>-2304047.3</v>
      </c>
      <c r="C33" s="225"/>
      <c r="D33" s="52">
        <v>-1271125.2600000016</v>
      </c>
      <c r="E33" s="226"/>
      <c r="F33" s="52">
        <v>-2304047.3</v>
      </c>
      <c r="G33" s="225"/>
      <c r="H33" s="52">
        <v>-1271125.2600000016</v>
      </c>
    </row>
    <row r="34" spans="1:8" ht="20.25" customHeight="1">
      <c r="A34" s="73" t="s">
        <v>223</v>
      </c>
      <c r="B34" s="52">
        <f>-1238451.08-500</f>
        <v>-1238951.08</v>
      </c>
      <c r="C34" s="225"/>
      <c r="D34" s="52">
        <v>-814209.0700000001</v>
      </c>
      <c r="E34" s="226"/>
      <c r="F34" s="52">
        <f>-1238451.08-500</f>
        <v>-1238951.08</v>
      </c>
      <c r="G34" s="225"/>
      <c r="H34" s="52">
        <v>-814209.0700000001</v>
      </c>
    </row>
    <row r="35" spans="1:8" ht="20.25" customHeight="1">
      <c r="A35" s="73" t="s">
        <v>224</v>
      </c>
      <c r="B35" s="52">
        <v>808053.51</v>
      </c>
      <c r="C35" s="227"/>
      <c r="D35" s="52">
        <v>8670753.18</v>
      </c>
      <c r="E35" s="226"/>
      <c r="F35" s="52">
        <v>808053.51</v>
      </c>
      <c r="G35" s="227"/>
      <c r="H35" s="52">
        <v>8670753.18</v>
      </c>
    </row>
    <row r="36" spans="1:8" ht="20.25" customHeight="1">
      <c r="A36" s="73" t="s">
        <v>68</v>
      </c>
      <c r="B36" s="208"/>
      <c r="C36" s="205"/>
      <c r="D36" s="208"/>
      <c r="E36" s="203"/>
      <c r="F36" s="208"/>
      <c r="G36" s="203"/>
      <c r="H36" s="208"/>
    </row>
    <row r="37" spans="1:8" ht="20.25" customHeight="1">
      <c r="A37" s="73" t="s">
        <v>225</v>
      </c>
      <c r="B37" s="52">
        <v>17477433.71</v>
      </c>
      <c r="C37" s="225"/>
      <c r="D37" s="52">
        <v>2241183.71</v>
      </c>
      <c r="E37" s="226"/>
      <c r="F37" s="52">
        <v>17477433.71</v>
      </c>
      <c r="G37" s="225"/>
      <c r="H37" s="52">
        <v>2241183.71</v>
      </c>
    </row>
    <row r="38" spans="1:8" ht="20.25" customHeight="1">
      <c r="A38" s="73" t="s">
        <v>230</v>
      </c>
      <c r="B38" s="52">
        <v>5809588.12</v>
      </c>
      <c r="C38" s="225"/>
      <c r="D38" s="52">
        <v>4464501.55</v>
      </c>
      <c r="E38" s="226"/>
      <c r="F38" s="52">
        <v>5809588.12</v>
      </c>
      <c r="G38" s="225"/>
      <c r="H38" s="52">
        <v>4464501.55</v>
      </c>
    </row>
    <row r="39" spans="1:8" ht="20.25" customHeight="1">
      <c r="A39" s="73" t="s">
        <v>172</v>
      </c>
      <c r="B39" s="52">
        <v>-595162</v>
      </c>
      <c r="C39" s="225"/>
      <c r="D39" s="52">
        <v>1750398.17</v>
      </c>
      <c r="E39" s="226"/>
      <c r="F39" s="52">
        <v>-595162</v>
      </c>
      <c r="G39" s="225"/>
      <c r="H39" s="52">
        <v>1750398.17</v>
      </c>
    </row>
    <row r="40" spans="1:8" ht="20.25" customHeight="1">
      <c r="A40" s="73" t="s">
        <v>226</v>
      </c>
      <c r="B40" s="52">
        <v>-18207086.43</v>
      </c>
      <c r="C40" s="225"/>
      <c r="D40" s="52">
        <v>-17415054.71</v>
      </c>
      <c r="E40" s="228"/>
      <c r="F40" s="52">
        <v>-18207086.43</v>
      </c>
      <c r="G40" s="225"/>
      <c r="H40" s="52">
        <v>-17415054.71</v>
      </c>
    </row>
    <row r="41" spans="1:8" ht="20.25" customHeight="1">
      <c r="A41" s="72" t="s">
        <v>227</v>
      </c>
      <c r="B41" s="214">
        <f>SUM(B26:B40)</f>
        <v>-8180211.500000078</v>
      </c>
      <c r="C41" s="205"/>
      <c r="D41" s="214">
        <f>SUM(D26:D40)</f>
        <v>2680719.3399998844</v>
      </c>
      <c r="E41" s="212"/>
      <c r="F41" s="214">
        <f>SUM(F26:F40)</f>
        <v>-8180211.500000108</v>
      </c>
      <c r="G41" s="205"/>
      <c r="H41" s="214">
        <f>SUM(H26:H40)</f>
        <v>2680719.339999996</v>
      </c>
    </row>
    <row r="42" spans="1:8" ht="20.25" customHeight="1">
      <c r="A42" s="94" t="s">
        <v>133</v>
      </c>
      <c r="B42" s="208">
        <v>-7106384.88</v>
      </c>
      <c r="C42" s="205"/>
      <c r="D42" s="208">
        <v>-14164435.78</v>
      </c>
      <c r="E42" s="208"/>
      <c r="F42" s="208">
        <v>-7106384.88</v>
      </c>
      <c r="G42" s="208"/>
      <c r="H42" s="208">
        <v>-14164435.78</v>
      </c>
    </row>
    <row r="43" spans="1:8" ht="20.25" customHeight="1">
      <c r="A43" s="73" t="s">
        <v>134</v>
      </c>
      <c r="B43" s="215">
        <v>-3063084.95</v>
      </c>
      <c r="C43" s="205"/>
      <c r="D43" s="215">
        <v>-2795949.03</v>
      </c>
      <c r="E43" s="212"/>
      <c r="F43" s="215">
        <v>-3063084.95</v>
      </c>
      <c r="G43" s="213"/>
      <c r="H43" s="215">
        <v>-2795949.03</v>
      </c>
    </row>
    <row r="44" spans="1:8" ht="20.25" customHeight="1">
      <c r="A44" s="73" t="s">
        <v>103</v>
      </c>
      <c r="B44" s="215">
        <f>SUM(B41:B43)</f>
        <v>-18349681.330000076</v>
      </c>
      <c r="C44" s="207"/>
      <c r="D44" s="215">
        <f>SUM(D41:D43)</f>
        <v>-14279665.470000114</v>
      </c>
      <c r="E44" s="212"/>
      <c r="F44" s="215">
        <f>SUM(F41:F43)</f>
        <v>-18349681.330000106</v>
      </c>
      <c r="G44" s="213"/>
      <c r="H44" s="215">
        <f>SUM(H41:H43)</f>
        <v>-14279665.470000003</v>
      </c>
    </row>
    <row r="45" spans="2:8" ht="20.25" customHeight="1">
      <c r="B45" s="104"/>
      <c r="C45" s="53"/>
      <c r="D45" s="104"/>
      <c r="E45" s="98"/>
      <c r="F45" s="104"/>
      <c r="G45" s="53"/>
      <c r="H45" s="104"/>
    </row>
    <row r="46" spans="1:8" ht="20.25" customHeight="1">
      <c r="A46" s="31" t="s">
        <v>30</v>
      </c>
      <c r="B46" s="52"/>
      <c r="C46" s="99"/>
      <c r="D46" s="52"/>
      <c r="E46" s="99"/>
      <c r="F46" s="52"/>
      <c r="G46" s="99"/>
      <c r="H46" s="52"/>
    </row>
    <row r="47" spans="1:8" ht="24" customHeight="1">
      <c r="A47" s="234" t="s">
        <v>31</v>
      </c>
      <c r="B47" s="234"/>
      <c r="C47" s="234"/>
      <c r="D47" s="234"/>
      <c r="E47" s="234"/>
      <c r="F47" s="234"/>
      <c r="G47" s="234"/>
      <c r="H47" s="234"/>
    </row>
    <row r="48" spans="1:8" ht="24" customHeight="1">
      <c r="A48" s="91"/>
      <c r="B48" s="91"/>
      <c r="C48" s="91"/>
      <c r="D48" s="91"/>
      <c r="F48" s="91"/>
      <c r="H48" s="91"/>
    </row>
    <row r="49" spans="1:8" ht="24" customHeight="1">
      <c r="A49" s="245" t="s">
        <v>0</v>
      </c>
      <c r="B49" s="245"/>
      <c r="C49" s="245"/>
      <c r="D49" s="245"/>
      <c r="E49" s="245"/>
      <c r="F49" s="245"/>
      <c r="G49" s="245"/>
      <c r="H49" s="245"/>
    </row>
    <row r="50" spans="1:8" ht="24" customHeight="1">
      <c r="A50" s="234" t="s">
        <v>69</v>
      </c>
      <c r="B50" s="234"/>
      <c r="C50" s="234"/>
      <c r="D50" s="234"/>
      <c r="E50" s="234"/>
      <c r="F50" s="234"/>
      <c r="G50" s="234"/>
      <c r="H50" s="234"/>
    </row>
    <row r="51" spans="1:8" ht="24" customHeight="1">
      <c r="A51" s="234" t="s">
        <v>221</v>
      </c>
      <c r="B51" s="234"/>
      <c r="C51" s="234"/>
      <c r="D51" s="234"/>
      <c r="E51" s="234"/>
      <c r="F51" s="234"/>
      <c r="G51" s="234"/>
      <c r="H51" s="234"/>
    </row>
    <row r="52" spans="1:8" ht="24" customHeight="1">
      <c r="A52" s="245" t="str">
        <f>+A4</f>
        <v>(UNAUDITED/REVIEWED ONLY)</v>
      </c>
      <c r="B52" s="245"/>
      <c r="C52" s="245"/>
      <c r="D52" s="245"/>
      <c r="E52" s="245"/>
      <c r="F52" s="245"/>
      <c r="G52" s="245"/>
      <c r="H52" s="245"/>
    </row>
    <row r="53" spans="1:8" ht="24" customHeight="1">
      <c r="A53" s="91"/>
      <c r="B53" s="91"/>
      <c r="C53" s="91"/>
      <c r="D53" s="91"/>
      <c r="E53" s="91"/>
      <c r="F53" s="91"/>
      <c r="G53" s="91"/>
      <c r="H53" s="91"/>
    </row>
    <row r="54" spans="1:8" ht="24" customHeight="1">
      <c r="A54" s="91"/>
      <c r="B54" s="91"/>
      <c r="C54" s="91"/>
      <c r="D54" s="91"/>
      <c r="E54" s="91"/>
      <c r="F54" s="91"/>
      <c r="G54" s="91"/>
      <c r="H54" s="92" t="s">
        <v>1</v>
      </c>
    </row>
    <row r="55" spans="1:8" ht="24" customHeight="1">
      <c r="A55" s="91"/>
      <c r="B55" s="246" t="s">
        <v>2</v>
      </c>
      <c r="C55" s="246"/>
      <c r="D55" s="246"/>
      <c r="E55" s="91"/>
      <c r="F55" s="246" t="s">
        <v>211</v>
      </c>
      <c r="G55" s="246"/>
      <c r="H55" s="246"/>
    </row>
    <row r="56" spans="1:8" ht="24" customHeight="1">
      <c r="A56" s="93"/>
      <c r="B56" s="244" t="s">
        <v>3</v>
      </c>
      <c r="C56" s="244"/>
      <c r="D56" s="244"/>
      <c r="E56" s="55"/>
      <c r="F56" s="244" t="s">
        <v>212</v>
      </c>
      <c r="G56" s="244"/>
      <c r="H56" s="244"/>
    </row>
    <row r="57" spans="1:8" ht="24" customHeight="1">
      <c r="A57" s="73"/>
      <c r="B57" s="95" t="s">
        <v>154</v>
      </c>
      <c r="C57" s="96"/>
      <c r="D57" s="95" t="s">
        <v>127</v>
      </c>
      <c r="F57" s="95" t="s">
        <v>154</v>
      </c>
      <c r="G57" s="96"/>
      <c r="H57" s="95" t="s">
        <v>127</v>
      </c>
    </row>
    <row r="58" spans="1:8" ht="20.25" customHeight="1">
      <c r="A58" s="94"/>
      <c r="B58" s="95"/>
      <c r="C58" s="96"/>
      <c r="D58" s="113" t="s">
        <v>155</v>
      </c>
      <c r="F58" s="95"/>
      <c r="G58" s="96"/>
      <c r="H58" s="113" t="s">
        <v>155</v>
      </c>
    </row>
    <row r="59" spans="1:8" ht="24" customHeight="1">
      <c r="A59" s="73" t="s">
        <v>70</v>
      </c>
      <c r="B59" s="94"/>
      <c r="D59" s="94"/>
      <c r="F59" s="94"/>
      <c r="H59" s="97"/>
    </row>
    <row r="60" spans="1:8" ht="24" customHeight="1">
      <c r="A60" s="73" t="s">
        <v>145</v>
      </c>
      <c r="B60" s="203">
        <v>-340450</v>
      </c>
      <c r="C60" s="216"/>
      <c r="D60" s="217">
        <v>0</v>
      </c>
      <c r="E60" s="212"/>
      <c r="F60" s="203">
        <v>-340450</v>
      </c>
      <c r="G60" s="216"/>
      <c r="H60" s="217">
        <v>0</v>
      </c>
    </row>
    <row r="61" spans="1:8" ht="24" customHeight="1">
      <c r="A61" s="73" t="s">
        <v>216</v>
      </c>
      <c r="B61" s="203">
        <v>24000000</v>
      </c>
      <c r="C61" s="203">
        <v>-16390945</v>
      </c>
      <c r="D61" s="217">
        <v>0</v>
      </c>
      <c r="E61" s="203">
        <v>-16390945</v>
      </c>
      <c r="F61" s="203">
        <v>24000000</v>
      </c>
      <c r="G61" s="203">
        <v>-16390945</v>
      </c>
      <c r="H61" s="217">
        <v>0</v>
      </c>
    </row>
    <row r="62" spans="1:8" ht="24" customHeight="1">
      <c r="A62" s="30" t="s">
        <v>141</v>
      </c>
      <c r="B62" s="203">
        <v>-26583543.75</v>
      </c>
      <c r="C62" s="216"/>
      <c r="D62" s="203">
        <v>-20868571.04</v>
      </c>
      <c r="E62" s="212"/>
      <c r="F62" s="203">
        <v>-26583543.75</v>
      </c>
      <c r="G62" s="216"/>
      <c r="H62" s="203">
        <v>-20868571.04</v>
      </c>
    </row>
    <row r="63" spans="1:8" ht="24" customHeight="1">
      <c r="A63" s="73" t="s">
        <v>144</v>
      </c>
      <c r="B63" s="217">
        <v>9345.79</v>
      </c>
      <c r="C63" s="218"/>
      <c r="D63" s="217">
        <v>0</v>
      </c>
      <c r="E63" s="212"/>
      <c r="F63" s="217">
        <v>9345.79</v>
      </c>
      <c r="G63" s="218"/>
      <c r="H63" s="217">
        <v>0</v>
      </c>
    </row>
    <row r="64" spans="1:8" ht="24" customHeight="1">
      <c r="A64" s="73" t="s">
        <v>217</v>
      </c>
      <c r="B64" s="203">
        <v>-15828869.58</v>
      </c>
      <c r="C64" s="203"/>
      <c r="D64" s="203">
        <v>-9764804.49</v>
      </c>
      <c r="E64" s="203"/>
      <c r="F64" s="203">
        <v>-15828869.58</v>
      </c>
      <c r="G64" s="203"/>
      <c r="H64" s="203">
        <v>-9764804.49</v>
      </c>
    </row>
    <row r="65" spans="1:8" ht="24" customHeight="1">
      <c r="A65" s="73" t="s">
        <v>142</v>
      </c>
      <c r="B65" s="217">
        <v>0</v>
      </c>
      <c r="C65" s="218"/>
      <c r="D65" s="217">
        <v>5000000</v>
      </c>
      <c r="E65" s="212"/>
      <c r="F65" s="217">
        <v>0</v>
      </c>
      <c r="G65" s="218"/>
      <c r="H65" s="217">
        <v>5000000</v>
      </c>
    </row>
    <row r="66" spans="1:8" ht="24" customHeight="1">
      <c r="A66" s="73" t="s">
        <v>115</v>
      </c>
      <c r="B66" s="214">
        <f aca="true" t="shared" si="0" ref="B66:H66">SUM(B60:B65)</f>
        <v>-18743517.54</v>
      </c>
      <c r="C66" s="205">
        <f t="shared" si="0"/>
        <v>-16390945</v>
      </c>
      <c r="D66" s="214">
        <f t="shared" si="0"/>
        <v>-25633375.53</v>
      </c>
      <c r="E66" s="205">
        <f t="shared" si="0"/>
        <v>-16390945</v>
      </c>
      <c r="F66" s="214">
        <f t="shared" si="0"/>
        <v>-18743517.54</v>
      </c>
      <c r="G66" s="205">
        <f t="shared" si="0"/>
        <v>-16390945</v>
      </c>
      <c r="H66" s="214">
        <f t="shared" si="0"/>
        <v>-25633375.53</v>
      </c>
    </row>
    <row r="67" spans="1:8" ht="24" customHeight="1">
      <c r="A67" s="73" t="s">
        <v>71</v>
      </c>
      <c r="B67" s="205"/>
      <c r="C67" s="205"/>
      <c r="D67" s="205"/>
      <c r="E67" s="205"/>
      <c r="F67" s="205"/>
      <c r="G67" s="205"/>
      <c r="H67" s="205"/>
    </row>
    <row r="68" spans="1:8" ht="24" customHeight="1">
      <c r="A68" s="73" t="s">
        <v>146</v>
      </c>
      <c r="B68" s="205"/>
      <c r="C68" s="205"/>
      <c r="D68" s="205"/>
      <c r="E68" s="205"/>
      <c r="F68" s="205"/>
      <c r="G68" s="205"/>
      <c r="H68" s="205"/>
    </row>
    <row r="69" spans="1:8" ht="24" customHeight="1">
      <c r="A69" s="73" t="s">
        <v>72</v>
      </c>
      <c r="B69" s="203">
        <v>132501184.48</v>
      </c>
      <c r="C69" s="216"/>
      <c r="D69" s="203">
        <v>290797641.34</v>
      </c>
      <c r="E69" s="212"/>
      <c r="F69" s="203">
        <v>132501184.48</v>
      </c>
      <c r="G69" s="216"/>
      <c r="H69" s="203">
        <v>290797641.34</v>
      </c>
    </row>
    <row r="70" spans="1:8" ht="24" customHeight="1">
      <c r="A70" s="73" t="s">
        <v>147</v>
      </c>
      <c r="B70" s="203">
        <v>-60000000</v>
      </c>
      <c r="C70" s="219"/>
      <c r="D70" s="203">
        <v>-260000000</v>
      </c>
      <c r="E70" s="220"/>
      <c r="F70" s="203">
        <v>-60000000</v>
      </c>
      <c r="G70" s="216"/>
      <c r="H70" s="203">
        <v>-260000000</v>
      </c>
    </row>
    <row r="71" spans="1:8" ht="24" customHeight="1">
      <c r="A71" s="73" t="s">
        <v>116</v>
      </c>
      <c r="B71" s="221">
        <f>SUM(B69:B70)</f>
        <v>72501184.48</v>
      </c>
      <c r="C71" s="205"/>
      <c r="D71" s="221">
        <f>SUM(D69:D70)</f>
        <v>30797641.339999974</v>
      </c>
      <c r="E71" s="205"/>
      <c r="F71" s="221">
        <f>SUM(F69:F70)</f>
        <v>72501184.48</v>
      </c>
      <c r="G71" s="205"/>
      <c r="H71" s="221">
        <f>SUM(H69:H70)</f>
        <v>30797641.339999974</v>
      </c>
    </row>
    <row r="72" spans="1:8" ht="24" customHeight="1">
      <c r="A72" s="73" t="s">
        <v>117</v>
      </c>
      <c r="B72" s="222">
        <f aca="true" t="shared" si="1" ref="B72:H72">B66+B71+B44</f>
        <v>35407985.609999925</v>
      </c>
      <c r="C72" s="223">
        <f t="shared" si="1"/>
        <v>-16390945</v>
      </c>
      <c r="D72" s="203">
        <f t="shared" si="1"/>
        <v>-9115399.660000142</v>
      </c>
      <c r="E72" s="223">
        <f t="shared" si="1"/>
        <v>-16390945</v>
      </c>
      <c r="F72" s="222">
        <f t="shared" si="1"/>
        <v>35407985.609999895</v>
      </c>
      <c r="G72" s="223">
        <f t="shared" si="1"/>
        <v>-16390945</v>
      </c>
      <c r="H72" s="222">
        <f t="shared" si="1"/>
        <v>-9115399.66000003</v>
      </c>
    </row>
    <row r="73" spans="1:8" ht="24" customHeight="1">
      <c r="A73" s="73" t="s">
        <v>73</v>
      </c>
      <c r="B73" s="223">
        <f>'BS'!F12</f>
        <v>40487207.43</v>
      </c>
      <c r="C73" s="218"/>
      <c r="D73" s="223">
        <v>71374414.37</v>
      </c>
      <c r="E73" s="212"/>
      <c r="F73" s="223">
        <f>'BS'!J12</f>
        <v>40487207.43</v>
      </c>
      <c r="G73" s="218"/>
      <c r="H73" s="223">
        <v>71374414.37</v>
      </c>
    </row>
    <row r="74" spans="1:8" ht="24" customHeight="1" thickBot="1">
      <c r="A74" s="73" t="s">
        <v>74</v>
      </c>
      <c r="B74" s="224">
        <f>SUM(B72:B73)</f>
        <v>75895193.03999993</v>
      </c>
      <c r="C74" s="205"/>
      <c r="D74" s="224">
        <f>SUM(D72:D73)</f>
        <v>62259014.70999986</v>
      </c>
      <c r="E74" s="205"/>
      <c r="F74" s="224">
        <f>SUM(F72:F73)</f>
        <v>75895193.0399999</v>
      </c>
      <c r="G74" s="205"/>
      <c r="H74" s="224">
        <f>SUM(H72:H73)</f>
        <v>62259014.70999998</v>
      </c>
    </row>
    <row r="75" spans="1:8" ht="24" customHeight="1" thickTop="1">
      <c r="A75" s="73"/>
      <c r="B75" s="52"/>
      <c r="C75" s="52"/>
      <c r="D75" s="52"/>
      <c r="E75" s="52"/>
      <c r="F75" s="52"/>
      <c r="G75" s="52"/>
      <c r="H75" s="52"/>
    </row>
    <row r="76" spans="1:8" ht="24" customHeight="1">
      <c r="A76" s="73"/>
      <c r="B76" s="52"/>
      <c r="C76" s="52"/>
      <c r="D76" s="52"/>
      <c r="E76" s="52"/>
      <c r="F76" s="52"/>
      <c r="G76" s="52"/>
      <c r="H76" s="52"/>
    </row>
    <row r="77" spans="1:8" ht="24" customHeight="1">
      <c r="A77" s="94"/>
      <c r="B77" s="56"/>
      <c r="C77" s="53"/>
      <c r="D77" s="56"/>
      <c r="F77" s="56"/>
      <c r="G77" s="53"/>
      <c r="H77" s="56"/>
    </row>
    <row r="78" spans="1:8" ht="24" customHeight="1">
      <c r="A78" s="73"/>
      <c r="B78" s="101"/>
      <c r="C78" s="100"/>
      <c r="D78" s="101"/>
      <c r="F78" s="101"/>
      <c r="H78" s="101"/>
    </row>
    <row r="79" spans="1:6" ht="24" customHeight="1">
      <c r="A79" s="31" t="s">
        <v>30</v>
      </c>
      <c r="B79" s="90"/>
      <c r="C79" s="90"/>
      <c r="F79" s="90"/>
    </row>
  </sheetData>
  <sheetProtection/>
  <mergeCells count="17">
    <mergeCell ref="B56:D56"/>
    <mergeCell ref="F56:H56"/>
    <mergeCell ref="A47:H47"/>
    <mergeCell ref="A49:H49"/>
    <mergeCell ref="A52:H52"/>
    <mergeCell ref="B55:D55"/>
    <mergeCell ref="F55:H55"/>
    <mergeCell ref="A50:H50"/>
    <mergeCell ref="A51:H51"/>
    <mergeCell ref="B8:D8"/>
    <mergeCell ref="F8:H8"/>
    <mergeCell ref="A1:H1"/>
    <mergeCell ref="A2:H2"/>
    <mergeCell ref="B7:D7"/>
    <mergeCell ref="F7:H7"/>
    <mergeCell ref="A4:H4"/>
    <mergeCell ref="A3:I3"/>
  </mergeCells>
  <printOptions/>
  <pageMargins left="0.39" right="0.07874015748031496" top="0.5905511811023623" bottom="0.3937007874015748" header="0.3937007874015748" footer="0.2755905511811024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Khwaonoi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O-O</dc:creator>
  <cp:keywords/>
  <dc:description/>
  <cp:lastModifiedBy>owner</cp:lastModifiedBy>
  <cp:lastPrinted>2011-05-19T13:25:16Z</cp:lastPrinted>
  <dcterms:created xsi:type="dcterms:W3CDTF">2008-05-13T15:14:51Z</dcterms:created>
  <dcterms:modified xsi:type="dcterms:W3CDTF">2011-05-20T08:46:17Z</dcterms:modified>
  <cp:category/>
  <cp:version/>
  <cp:contentType/>
  <cp:contentStatus/>
</cp:coreProperties>
</file>