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0260" windowHeight="8025" tabRatio="828" activeTab="1"/>
  </bookViews>
  <sheets>
    <sheet name="Note P1-4" sheetId="1" r:id="rId1"/>
    <sheet name="Note P-5-7" sheetId="2" r:id="rId2"/>
    <sheet name="Note P8" sheetId="3" r:id="rId3"/>
    <sheet name="P9" sheetId="4" r:id="rId4"/>
    <sheet name="P10" sheetId="5" r:id="rId5"/>
    <sheet name="P11-15" sheetId="6" r:id="rId6"/>
    <sheet name="P16-17" sheetId="7" r:id="rId7"/>
    <sheet name="P18-20" sheetId="8" r:id="rId8"/>
    <sheet name="P21" sheetId="9" r:id="rId9"/>
    <sheet name="P22-28" sheetId="10" r:id="rId10"/>
    <sheet name="P29-31" sheetId="11" r:id="rId11"/>
    <sheet name=" P32" sheetId="12" r:id="rId12"/>
    <sheet name="P33" sheetId="13" r:id="rId13"/>
    <sheet name="P34" sheetId="14" r:id="rId14"/>
  </sheets>
  <definedNames>
    <definedName name="_GoBack" localSheetId="0">'Note P1-4'!#REF!</definedName>
    <definedName name="_GoBack" localSheetId="1">'Note P-5-7'!#REF!</definedName>
    <definedName name="_GoBack" localSheetId="2">'Note P8'!#REF!</definedName>
    <definedName name="_xlnm.Print_Area" localSheetId="3">'P9'!$A$1:$W$43</definedName>
  </definedNames>
  <calcPr fullCalcOnLoad="1"/>
</workbook>
</file>

<file path=xl/sharedStrings.xml><?xml version="1.0" encoding="utf-8"?>
<sst xmlns="http://schemas.openxmlformats.org/spreadsheetml/2006/main" count="1835" uniqueCount="1001">
  <si>
    <t xml:space="preserve">               จำนวนที่รับรู้ในงบกำไรขาดทุนเบ็ดเสร็จของบริษัทฯ จากอสังหาริมทรัพย์เพื่อการลงทุนสำหรับงวด 3 เดือน สิ้นสุดวันที่ 31 มีนาคม 2556</t>
  </si>
  <si>
    <t xml:space="preserve">         และ 2555  ที่สำคัญมีดังนี้</t>
  </si>
  <si>
    <t xml:space="preserve">     ณ วันที่ 31 ธันวาคม 2555</t>
  </si>
  <si>
    <t xml:space="preserve">     ณ วันที่ 31 มีนาคม 2556</t>
  </si>
  <si>
    <t xml:space="preserve">       135,865.78  บาท  ตามลำดับ </t>
  </si>
  <si>
    <t xml:space="preserve">    ในปี  2555   บริษัทฯ  ได้กู้ยืมเงินจากธนาคารพาณิชย์แห่งหนึ่ง    จำนวน  500  ล้านบาท โดยชำระคืนเงินต้นงวดแรกตามสัญญา</t>
  </si>
  <si>
    <t xml:space="preserve">        จำนวน  83.34   ล้านบาท   ภายในวันที่ 31 มกราคม 2556    ส่วนที่เหลือชำระคืนเงินต้นทุก 6  เดือน จำนวน 5 งวด  เป็นเงินงวดละ  </t>
  </si>
  <si>
    <t>ภาระผูกพันผลประโยชน์พนักงาน  ณ วันที่ 31 ธันวาคม 2555</t>
  </si>
  <si>
    <t>ภาระผูกพันผลประโยชน์พนักงาน ณ วันที่ 31 มีนาคม 2556</t>
  </si>
  <si>
    <t xml:space="preserve">    ณ  วันที่ 31 มีนาคม 2556  และ วันที่ 31  ธันวาคม 2555 บริษัทฯ  มีเงินสำรองตามกฎหมาย จำนวน 80 ล้านบาท ซึ่งเท่ากับ</t>
  </si>
  <si>
    <t xml:space="preserve">    ณ วันที่ 31 มีนาคม 2556  และ วันที่ 31 ธันวาคม 2555   บริษัทฯ  ได้จัดสรรกำไรส่วนหนึ่งไว้เป็นเงินสำรองทั่วไป  จำนวน</t>
  </si>
  <si>
    <t xml:space="preserve">    รายการบัญชีกับกิจการที่เกี่ยวข้องกันที่เป็นสาระสำคัญ สิ้นสุดวันที่  31 มีนาคม 2556 และวันที่  31 ธันวาคม 2555 มีดังนี้</t>
  </si>
  <si>
    <t>ตามมติที่ประชุมสามัญผู้ถือหุ้น  ครั้งที่  42  ประจำปี  2556  เมื่อวันที่  22  เมษายน  2556  อนุมัติให้จ่ายเงินปันผลจาก</t>
  </si>
  <si>
    <t xml:space="preserve">     การดำเนินงานสำหรับปี  2555  ในอัตรา 0.23 บาทต่อหุ้น  จำนวน 494,034,300 หุ้น  จำนวนเงินรวม  113,627,889.00 บาท </t>
  </si>
  <si>
    <t xml:space="preserve">     กำหนดจ่ายในวันที่ 20  พฤษภาคม 2556   และกำหนดจ่ายค่าตอบแทนกรรมการในวงเงินรวมไม่เกิน  17 ล้านบาทต่อปี ทั้งนี้</t>
  </si>
  <si>
    <t xml:space="preserve">     1.2  บริษัทฯ  ประกอบธุรกิจลงทุน  ธุรกิจให้เช่าและบริการ  สวนอุตสาหกรรม (ธุรกิจอสังหาริมทรัพย์) และธุรกิจซื้อขายสินค้า</t>
  </si>
  <si>
    <t xml:space="preserve">                บริษัทฯ มีทรัพย์สินถาวรตัดค่าเสื่อมราคาครบถ้วนแล้ว  แต่ยังมีการใช้งาน ณ วันที่ 31 ธันวาคม 2555 ราคาทุน 382.43 ล้านบาท </t>
  </si>
  <si>
    <t xml:space="preserve">    ณ  วันที่  31 มีนาคม 2556  และ วันที่  31 ธันวาคม  2555  บริษัทฯ  มีวงเงินเบิกเกินบัญชีกับธนาคาร  10  แห่ง จำนวนเงิน 200.00</t>
  </si>
  <si>
    <t xml:space="preserve">    ณ วันที่ 31 มีนาคม 2556 และ วันที่ 31 ธันวาคม 2555  บริษัทฯ  มีวงเงินกู้ยืมจากธนาคารและสถาบันการเงินในประเทศ 7 แห่ง </t>
  </si>
  <si>
    <t xml:space="preserve">       จำนวนเงิน  2,000.00  ล้านบาท  เและเงินกู้ยืมจากสถาบันการเงินต่างประเทศ 3 แห่ง จำนวนเงิน 790.00 ล้านบาท อัตราดอกเบี้ยร้อยละ </t>
  </si>
  <si>
    <t xml:space="preserve">       2.95-3.33  ต่อปี  (ณ วันที่ 31 ธันวาคม  2555 อัตราดอกเบี้ยร้อยละ  2.90 - 3.50 ต่อปี)</t>
  </si>
  <si>
    <t xml:space="preserve">                           จำนวนเงิน 3,836,100.00 บาท    และค้ำประกันการใช้น้ำดิบกับบริษัท จัดการและพัฒนาทรัพยากรน้ำ</t>
  </si>
  <si>
    <t xml:space="preserve">                           ภาคตะวันออก จำกัด (มหาชน)  จำนวนเงิน 1,100,000.00 บาท </t>
  </si>
  <si>
    <r>
      <t xml:space="preserve">                                       ณ  วันที่  31  มีนาคม 2556    มีผู้ใช้กระแสไฟฟ้า   จำนวน  58 ราย  โดยจำนวน</t>
    </r>
    <r>
      <rPr>
        <sz val="16"/>
        <color indexed="8"/>
        <rFont val="AngsanaUPC"/>
        <family val="1"/>
      </rPr>
      <t xml:space="preserve"> 47  </t>
    </r>
    <r>
      <rPr>
        <sz val="16"/>
        <color indexed="8"/>
        <rFont val="AngsanaUPC"/>
        <family val="1"/>
      </rPr>
      <t>ราย   ให้ธนาคารพาณิชย์</t>
    </r>
  </si>
  <si>
    <t xml:space="preserve">                           เป็นผู้ค้ำประกันการใช้กระแสไฟฟ้าต่อบริษัทฯ จำนวน  124,989,500.00  บาท  จำนวน 6 ราย  ได้ค้ำประกันด้วยเงินสด  </t>
  </si>
  <si>
    <t xml:space="preserve">                           จำนวน 1,022,000.00 บาท  จำนวน 1  ราย ค้ำประกันด้วยพันธบัตรธนาคารแห่งประเทศไทย จำนวน 6,220,000.00 บาท</t>
  </si>
  <si>
    <t xml:space="preserve">                           และส่วนที่เหลืออีก 4  ราย ค้ำประกันโดยธนาคารพาณิชย์และเงินสด จำนวน  10,194,000.00 บาท</t>
  </si>
  <si>
    <r>
      <t xml:space="preserve">                                       ณ  วันที่  31  ธันวาคม 2555    มีผู้ใช้กระแสไฟฟ้า  จำนวน </t>
    </r>
    <r>
      <rPr>
        <sz val="16"/>
        <color indexed="8"/>
        <rFont val="AngsanaUPC"/>
        <family val="1"/>
      </rPr>
      <t>57</t>
    </r>
    <r>
      <rPr>
        <sz val="16"/>
        <color indexed="8"/>
        <rFont val="AngsanaUPC"/>
        <family val="1"/>
      </rPr>
      <t xml:space="preserve">  ราย  โดยจำนวน</t>
    </r>
    <r>
      <rPr>
        <sz val="16"/>
        <color indexed="8"/>
        <rFont val="AngsanaUPC"/>
        <family val="1"/>
      </rPr>
      <t xml:space="preserve"> 46</t>
    </r>
    <r>
      <rPr>
        <sz val="16"/>
        <color indexed="8"/>
        <rFont val="AngsanaUPC"/>
        <family val="1"/>
      </rPr>
      <t xml:space="preserve">  ราย   ให้ธนาคารพาณิชย์</t>
    </r>
  </si>
  <si>
    <t xml:space="preserve">                           เป็นผู้ค้ำประกันการใช้กระแสไฟฟ้าต่อบริษัทฯ จำนวน 124,823,500.00 บาท จำนวน 6 ราย ได้ค้ำประกันด้วยเงินสด  </t>
  </si>
  <si>
    <t xml:space="preserve">                           และส่วนที่เหลืออีก 4 ราย ค้ำประกันโดยธนาคารพาณิชย์และเงินสด จำนวน 10,194,000.00บาท</t>
  </si>
  <si>
    <t xml:space="preserve">    ณ วันที่ 31 มีนาคม 2556  และวันที่ 31 ธันวาคม 2555  บริษัทฯ มียอดวงเงินค้ำประกันจำนวน 134.60  ล้านบาท  และจำนวน </t>
  </si>
  <si>
    <t xml:space="preserve">        154.60  ล้านบาท ตามลำดับโดยมียอดใช้ไป จำนวน 19.11  ล้านบาท  และ จำนวน  21.58  ล้านบาท  ตามลำดับ</t>
  </si>
  <si>
    <t>- 26 -</t>
  </si>
  <si>
    <t xml:space="preserve">    สำหรับงวด 3  เดือน  สิ้นสุดวันที่ 31  มีนาคม 2556 และ 2555  ต้นทุนค่าไฟฟ้าและไอน้ำ จำนวน 452.96 ล้านบาท และ 381.78 </t>
  </si>
  <si>
    <t xml:space="preserve"> - 27 -</t>
  </si>
  <si>
    <t>- 30 -</t>
  </si>
  <si>
    <t>วันที่มีผลบังคับใช้</t>
  </si>
  <si>
    <t>มาตรฐานการบัญชี</t>
  </si>
  <si>
    <t xml:space="preserve">ฉบับที่ 12 </t>
  </si>
  <si>
    <t>ฉบับที่ 20 (ปรับปรุง 2552)</t>
  </si>
  <si>
    <t>ฉบับที่ 21 (ปรับปรุง 2552)</t>
  </si>
  <si>
    <t>ฉบับที่ 8</t>
  </si>
  <si>
    <t>การตีความมาตรฐานการบัญชี</t>
  </si>
  <si>
    <t>ฉบับที่ 10</t>
  </si>
  <si>
    <t>ฉบับที่ 21</t>
  </si>
  <si>
    <t>ฉบับที่ 25</t>
  </si>
  <si>
    <t>ฉบับที่ 29</t>
  </si>
  <si>
    <t>การเปิดเผยข้อมูลของข้อตกลงสัมปทานบริการ</t>
  </si>
  <si>
    <t xml:space="preserve"> 1 มกราคม 2557</t>
  </si>
  <si>
    <t>การตีความมาตรฐานการรายงานทางการเงิน</t>
  </si>
  <si>
    <t>ฉบับที่ 4</t>
  </si>
  <si>
    <t>การประเมินว่าข้อตกลงประกอบด้วยสัญญาเช่าหรือไม่</t>
  </si>
  <si>
    <t>ฉบับที่ 12</t>
  </si>
  <si>
    <t>ข้อตกลงสัมปทานบริการ</t>
  </si>
  <si>
    <t>ฉบับที่ 13</t>
  </si>
  <si>
    <t>โปรแกรมสิทธิพิเศษแก่ลูกค้า</t>
  </si>
  <si>
    <t xml:space="preserve"> - 3 -</t>
  </si>
  <si>
    <t>บุญ แคปปิตอล โฮลดิ้ง</t>
  </si>
  <si>
    <r>
      <t>255</t>
    </r>
    <r>
      <rPr>
        <sz val="12"/>
        <rFont val="AngsanaUPC"/>
        <family val="1"/>
      </rPr>
      <t>6</t>
    </r>
  </si>
  <si>
    <t xml:space="preserve">HK$ 2,000  </t>
  </si>
  <si>
    <t xml:space="preserve">     บอจ. KALLOL THAI </t>
  </si>
  <si>
    <t xml:space="preserve">          PRESIDENT FOODS (DB)</t>
  </si>
  <si>
    <t>ผลิตบะหมี่กึ่งสำเร็จรูป</t>
  </si>
  <si>
    <t>TAKA 530,000</t>
  </si>
  <si>
    <t xml:space="preserve">     บอจ. สห ลอว์สัน</t>
  </si>
  <si>
    <t>ร้านค้าปลีก</t>
  </si>
  <si>
    <t xml:space="preserve">     รวมราคาทุน</t>
  </si>
  <si>
    <t>2556</t>
  </si>
  <si>
    <t xml:space="preserve">    10.2 เงินลงทุนทั่วไป</t>
  </si>
  <si>
    <t xml:space="preserve">-    </t>
  </si>
  <si>
    <t xml:space="preserve">     บมจ. อมตะ วีเอ็น</t>
  </si>
  <si>
    <t xml:space="preserve">          ค่าเสื่อมราคาสำหรับงวด 3 เดือน สิ้นสุดวันที่ 31 มีนาคม 2556 และ 2555  จำนวน 4.12  ล้านบาท  และ 2.54  ล้านบาท ตามลำดับ</t>
  </si>
  <si>
    <t xml:space="preserve">               ที่ดิน อาคารและอุปกรณ์ ที่แสดงไว้ในงบการเงิน ณ วันที่ 31 มีนาคม 2556 และ วันที่ 31 ธันวาคม  2555 ประกอบด้วย</t>
  </si>
  <si>
    <t xml:space="preserve">                ค่าเสื่อมราคาสำหรับงวด 3 เดือน สิ้นสุดวันที่ 31 มีนาคม 2556  และ 2555   จำนวน  21.36  ล้านบาท  และ 18.25 ล้านบาท ตามลำดับ </t>
  </si>
  <si>
    <t xml:space="preserve">    ค่าใช้จ่ายตัดจ่ายสำหรับงวด  3  เดือน  สิ้นสุดวันที่  31 มีนาคม 2556  และ 2555   จำนวน 389,480.09  บาท  และจำนวน </t>
  </si>
  <si>
    <t xml:space="preserve">      สิ้นสุดวันที่ 31 มีนาคม 2556 และ 2555 บริษัทฯ จ่ายเงินสมทบกองทุนสำรองเลี้ยงชีพจำนวน 1.94 ล้านบาท และ 1.76  ล้านบาท  </t>
  </si>
  <si>
    <t xml:space="preserve">                เครือสหพัฒน์  โดยมีสัญญาก่อสร้างจำนวน 13 สัญญา และ 9  สัญญา  เป็นจำนวนคงเหลือตามสัญญา 25.00 ล้านบาท  และ    </t>
  </si>
  <si>
    <t xml:space="preserve">     38.06 ล้านบาท  ตามลำดับ</t>
  </si>
  <si>
    <t>งบการเงินระหว่างกาลนี้ได้รับการอนุมัติให้ออกงบการเงินโดยคณะกรรมการของบริษัทฯ เมื่อวันที่ 14 พฤษภาคม 2556</t>
  </si>
  <si>
    <t>ลูกหนี้การค้า และลูกหนี้อื่น-อื่นๆ ณ วันที่ 31 มีนาคม 2556  และ วันที่ 31 ธันวาคม 2555  มีรายละเอียด ดังนี้</t>
  </si>
  <si>
    <t>ลูกหนี้การค้า และลูกหนี้อื่น-กิจการที่เกี่ยวข้องกัน ณ วันที่ 31 มีนาคม 2556  และวันที่ 31 ธันวาคม 2555  มีรายละเอียด ดังนี้</t>
  </si>
  <si>
    <t xml:space="preserve">           ลูกหนี้การค้ากิจการที่เกี่ยวข้องกันแยกตามอายุหนี้ที่ค้างชำระ  ณ วันที่ 31 มีนาคม 2556  และวันที่ 31 ธันวาคม 2555  ได้ดังนี้</t>
  </si>
  <si>
    <t>ลูกหนี้การค้า - อื่น แยกตามอายุหนี้ที่ค้างชำระ ณ วันที่  31 มีนาคม 2556  และวันที่  31 ธันวาคม 2555  ได้ดังนี้</t>
  </si>
  <si>
    <t xml:space="preserve">       รายเดือน)</t>
  </si>
  <si>
    <t xml:space="preserve">         ล้านบาท   อัตราดอกเบี้ยร้อยละ MOR,MOR-3 ถึง MOR-0.5 ต่อปี</t>
  </si>
  <si>
    <t xml:space="preserve">    ใน ปี  2556   บริษัทฯ  ได้กู้ยืมเงินจากธนาคารพาณิชย์แห่งหนึ่ง    จำนวน  300  ล้านบาท (วงเงิน 500 ล้านบาท) โดยชำระคืนเงินต้น</t>
  </si>
  <si>
    <t xml:space="preserve">      เป็นเงินงวดละ  83.34  ล้านบาท  สิ้นสุดสัญญาวันที่ 31 มีนาคม 2560   (อัตราดอกเบี้ย FDR (6 เดือน)+2.50 ต่อปี โดยชำระดอกเบี้ยเป็น</t>
  </si>
  <si>
    <t xml:space="preserve">        83.34  ล้านบาท  สิ้นสุดสัญญาวันที่ 31  กรกฏาคม 2558   (อัตราดอกเบี้ย MLR-1.75 ต่อปี โดยชำระดอกเบี้ยเป็นรายเดือน)</t>
  </si>
  <si>
    <t xml:space="preserve">     โดยสภาวิชาชีพบัญชี    กฎระเบียบและประกาศคณะกรรมการกำกับหลักทรัพย์และตลาดหลักทรัพย์ที่เกี่ยวข้อง </t>
  </si>
  <si>
    <t xml:space="preserve">     การบัญชีฉบับที่ 34 (ปรับปรุง 2552) เรื่อง งบการเงินระหว่างกาลรวมถึงการตีความและแนวปฏิบัติทางการบัญชีที่ประกาศใช้</t>
  </si>
  <si>
    <t xml:space="preserve">     เพื่อให้ข้อมูลนั้นเป็นปัจจุบัน ดังนั้นงบการเงินระหว่างกาลจึงเน้นการให้ข้อมูลเกี่ยวกับกิจกรรม เหตุการณ์และสถานการณ์ใหม่ </t>
  </si>
  <si>
    <t xml:space="preserve">     การใช้งบการเงินระหว่างกาลนี้ควรใช้ควบคู่ไปกับงบการเงินประจำปีล่าสุด</t>
  </si>
  <si>
    <t xml:space="preserve">งบการเงินระหว่างกาลนี้   จัดทำขึ้นตามรายการย่อที่ต้องมีในงบการเงินของกรมพัฒนาธุรกิจการค้า       ตามมาตรฐาน </t>
  </si>
  <si>
    <t>งบการเงินระหว่างกาลนี้จัดทำขึ้น        โดยมีวัตถุประสงค์ให้ข้อมูลเพิ่มเติมจากงบการเงินประจำปีที่นำเสนอครั้งล่าสุด</t>
  </si>
  <si>
    <t xml:space="preserve">     เพื่อไม่ให้ข้อมูลที่นำเสนอซ้ำซ้อนกับข้อมูลที่ได้รายงานไปแล้ว  อย่างไรก็ตาม  งบแสดงฐานะการเงิน งบกำไรขาดทุนเบ็ดเสร็จ </t>
  </si>
  <si>
    <t xml:space="preserve">     งบแสดงการเปลี่ยนแปลงในส่วนของผู้ถือหุ้น  และงบกระแสเงินสด  ได้แสดงรายการเช่นเดียวกับงบการเงินประจำปี  ดังนั้น</t>
  </si>
  <si>
    <t xml:space="preserve">     2.2   การปฏิบัติตามมาตรฐานการบัญชีใหม่ในระหว่างงวด</t>
  </si>
  <si>
    <t>สภาวิชาชีพบัญชีได้ออกมาตรฐานการบัญชี มาตรฐานการรายงานทางการเงิน  การตีความมาตรฐานการบัญชี  และ</t>
  </si>
  <si>
    <t xml:space="preserve">     แนวปฏิบัติทางบัญชี ซึ่งมีผลบังคับสำหรับรอบระยะเวลาบัญชีที่เริ่มในหรือหลังวันที่ 1 มกราคม 2556 ดังต่อไปนี้</t>
  </si>
  <si>
    <t>การบัญชีสำหรับเงินอุดหนุนจากรัฐบาล และการเปิดเผยข้อมูลเกี่ยวกับความช่วยเหลือ</t>
  </si>
  <si>
    <t xml:space="preserve">   จากรัฐบาล</t>
  </si>
  <si>
    <t>ผลกระทบจากการเปลี่ยนแปลงของอัตราแลกเปลี่ยนเงินตราต่างประเทศ</t>
  </si>
  <si>
    <t>มาตรฐานการรายงานทางการเงิน</t>
  </si>
  <si>
    <t>ความช่วยเหลือจากรัฐบาล - กรณีที่ไม่มีความเกี่ยวข้องอย่างเฉพาะเจาะจงกับกิจกรรม</t>
  </si>
  <si>
    <t xml:space="preserve">   ดำเนินงาน</t>
  </si>
  <si>
    <t>ภาษีเงินได้ - การได้รับประโยชน์จากสินทรัพย์ที่ไม่ได้คิดค่าเสื่อมราคาที่ตีราคาใหม่</t>
  </si>
  <si>
    <t>แนวปฏิบัติทางการบัญชีการโอนและการรับโอนสินทรัพย์ทางการเงิน</t>
  </si>
  <si>
    <t>มาตรฐานการบัญชี มาตรฐานรายงานทางการเงิน การตีความมาตรฐานการบัญชีและแนวปฏิบัติทางบัญชีข้างต้นไม่มี</t>
  </si>
  <si>
    <t xml:space="preserve">     2.3   มาตรฐานการบัญชีใหม่ที่ยังไม่มีผลบังคับใช้</t>
  </si>
  <si>
    <t>สภาวิชาชีพบัญชีได้ออกประกาศสภาวิชาชีพบัญชี ซึ่งลงประกาศในราชกิจจานุเบกษาแล้ว ให้ใช้มาตรฐานการรายงาน</t>
  </si>
  <si>
    <t xml:space="preserve">     ทางการเงิน การตีความมาตรฐานการบัญชีและการตีความมาตรฐานการรายงานทางการเงิน ดังต่อไปนี้</t>
  </si>
  <si>
    <t>สัญญาประกันภัย</t>
  </si>
  <si>
    <t xml:space="preserve"> 1 มกราคม 2559</t>
  </si>
  <si>
    <t>ฉบับที่ 1</t>
  </si>
  <si>
    <t>การเปลี่ยนแปลงในหนี้สินที่เกิดขึ้นจากการรื้อถอน</t>
  </si>
  <si>
    <t xml:space="preserve">    การบูรณะ และหนี้สินที่มีลักษณะคล้ายคลึงกัน</t>
  </si>
  <si>
    <t>ฉบับที่ 5</t>
  </si>
  <si>
    <t>สิทธิในส่วนได้เสียจากกองทุนการรื้อถอนการบูรณะ</t>
  </si>
  <si>
    <t xml:space="preserve">     และการปรับปรุงสภาพแวดล้อม</t>
  </si>
  <si>
    <t>ฉบับที่ 7</t>
  </si>
  <si>
    <t>การปรับปรุงย้อนหลังภายใต้มาตรฐานการบัญชี</t>
  </si>
  <si>
    <t xml:space="preserve">   ฉบับที่ 29 เรื่อง การรายงานทางการเงินใน</t>
  </si>
  <si>
    <t xml:space="preserve">      สภาพเศรษฐกิจที่มีเงินเฟ้อรุนแรง</t>
  </si>
  <si>
    <t>งบการเงินระหว่างกาลและการด้อยค่า</t>
  </si>
  <si>
    <t>ปัจจุบันฝ่ายบริหารของบริษัทฯอยู่ระหว่างการประเมินผลกระทบต่องบการเงินในปีที่เริ่มใช้มาตรฐานการรายงาน</t>
  </si>
  <si>
    <t xml:space="preserve">     ทางการเงิน การตีความมาตรฐานการบัญชีและการตีความมาตรฐานการรายงานทางการเงินฉบับดังกล่าว</t>
  </si>
  <si>
    <t>งบการเงินระหว่างกาลนี้ได้จัดทำขึ้นโดยนโยบายการบัญชีและประมาณการเช่นเดียวกับงบการเงินประจำปีสิ้นสุด</t>
  </si>
  <si>
    <t xml:space="preserve">     วันที่ 31 ธันวาคม 2555 ยกเว้นการเปลี่ยนแปลงนโยบายการบัญชี ดังต่อไปนี้</t>
  </si>
  <si>
    <t xml:space="preserve">     ข้อมูลส่วนงานอ้างอิงจากข้อมูลภายในที่ได้รายงานต่อผู้มีอำนาจ ตัดสินใจสูงสุดด้านการดำเนินงานของบริษัทฯอย่างสม่ำเสมอ
</t>
  </si>
  <si>
    <t>มาตรฐานการรายงานทางการเงินฉบับนี้ เป็นการนำเสนอมุมมองของผู้บริหารในการรายงานข้อมูลส่วนงาน      โดย</t>
  </si>
  <si>
    <t>การเปลี่ยนแปลงการนำเสนอและการเปิดเผยข้อมูลส่วนงานนี้ไม่มีผลกระทบที่มีสาระสำคัญต่อข้อมูลส่วนงานที่เคย</t>
  </si>
  <si>
    <t xml:space="preserve">     นำเสนอในงบการเงินของบริษัทฯ และไม่มีผลกระทบต่อสินทรัพย์ หนี้สิน หรือกำไรต่อหุ้นของบริษัทฯ</t>
  </si>
  <si>
    <t>3.  นโยบายบัญชีที่สำคัญ (ต่อ)</t>
  </si>
  <si>
    <t>ภาษีเงินได้ปัจจุบัน</t>
  </si>
  <si>
    <t>ภาษีเงินได้รอการตัดบัญชี</t>
  </si>
  <si>
    <t>จำนวนเงินของรายการปรับปรุงที่มีผลกระทบต่อรายการในงบแสดงฐานะการเงินและงบกำไรขาดทุนเบ็ดเสร็จ มีดังนี้</t>
  </si>
  <si>
    <t xml:space="preserve"> - 4 -</t>
  </si>
  <si>
    <t xml:space="preserve"> 1 มกราคม 2555</t>
  </si>
  <si>
    <t>งบแสดงฐานะการเงิน</t>
  </si>
  <si>
    <t>สินทรัพย์</t>
  </si>
  <si>
    <t>สินทรัพย์ภาษีเงินได้รอตัดบัญชีเพิ่มขึ้น</t>
  </si>
  <si>
    <t>หนี้สิน</t>
  </si>
  <si>
    <t>หนี้สินภาษีเงินได้รอตัดบัญชีเพิ่ม</t>
  </si>
  <si>
    <t>ส่วนของผู้ถือหุ้น</t>
  </si>
  <si>
    <t>องค์ประกอบอื่นของส่วนของผู้ถือหุ้นลดลง</t>
  </si>
  <si>
    <t>กำไรสะสมที่ยังไม่ได้จัดสรรเพิ่มขึ้น</t>
  </si>
  <si>
    <t>งบกำไรขาดทุนเบ็ดเสร็จ</t>
  </si>
  <si>
    <t>ภาษีเงินได้เพิ่มขึ้น(ลดลง)</t>
  </si>
  <si>
    <t>กำไรขาดทุนเบ็ดเสร็จรวมสำหรับงวดเพิ่มขึ้น(ลดลง)</t>
  </si>
  <si>
    <t>กำไรต่อหุ้นขั้นพื้นฐานเพิ่มขึ้น (ลดลง) : บาท</t>
  </si>
  <si>
    <t xml:space="preserve"> - 6 -</t>
  </si>
  <si>
    <t>5.  เงินสดและรายการเทียบเท่าเงินสด</t>
  </si>
  <si>
    <t>6.  ลูกหนี้การค้าและลูกหนี้อื่น - กิจการที่เกี่ยวข้องกัน</t>
  </si>
  <si>
    <t xml:space="preserve">   ภาษีเงินได้ ประกอบด้วยภาษีเงินได้ของงวดปัจจุบันและภาษีเงินได้รอการตัดบัญชี</t>
  </si>
  <si>
    <t xml:space="preserve">   </t>
  </si>
  <si>
    <t xml:space="preserve">   บริษัทฯบันทึกภาษีเงินได้ปัจจุบันตามจำนวนที่คาดว่าจะจ่ายให้กับหน่วยงานจัดเก็บภาษีของรัฐ โดยคำนวณจากกำไร</t>
  </si>
  <si>
    <t xml:space="preserve">   ทางภาษีตามหลักเกณฑ์ที่กำหนดในกฎหมายภาษีอากร</t>
  </si>
  <si>
    <t xml:space="preserve">   บริษัทฯบันทึกภาษีเงินได้รอการตัดบัญชีของผลแตกต่างชั่วคราวระหว่างราคาตามบัญชีของสินทรัพย์และหนี้สิน </t>
  </si>
  <si>
    <t xml:space="preserve">   ณ วันสิ้นรอบระยะเวลารายงานกับฐานภาษีของสินทรัพย์และหนี้สินที่เกี่ยวข้องนั้น โดยใช้อัตราภาษีที่มีผลบังคับใช้ </t>
  </si>
  <si>
    <t xml:space="preserve">   ณ วันสิ้นรอบระยะเวลารายงาน</t>
  </si>
  <si>
    <t xml:space="preserve">   บริษัทฯรับรู้หนี้สินภาษีเงินได้รอการตัดบัญชีของผลแตกต่างชั่วคราวที่ต้องเสียภาษีทุกรายการ แต่รับรู้สินทรัพย์</t>
  </si>
  <si>
    <t xml:space="preserve">   ภาษีเงินได้รอการตัดบัญชีสำหรับผลแตกต่างชั่วคราวที่ใช้หักภาษี รวมทั้งผลขาดทุนทางภาษีที่ยังไม่ได้ใช้</t>
  </si>
  <si>
    <t xml:space="preserve">   ในจำนวนเท่าที่มีความเป็นไปได้ค่อนข้างแน่ที่บริษัทฯจะมีกำไรทางภาษีในอนาคตเพียงพอที่จะใช้ประโยชน์</t>
  </si>
  <si>
    <t xml:space="preserve">   จากผลแตกต่างชั่วคราวที่ใช้หักภาษีและผลขาดทุนทางภาษีที่ยังไม่ได้ใช้นั้น</t>
  </si>
  <si>
    <t xml:space="preserve">   บริษัทฯจะทบทวนมูลค่าตามบัญชีของสินทรัพย์ภาษีเงินได้รอการตัดบัญชีทุกสิ้นรอบระยะเวลารายงานและจะทำการ</t>
  </si>
  <si>
    <t xml:space="preserve">   ปรับลดมูลค่าตามบัญชีดังกล่าว หากมีความเป็นไปได้ค่อนข้างแน่ว่าบริษัทฯจะไม่มีกำไรทางภาษีเพียงพอต่อการนำ</t>
  </si>
  <si>
    <t xml:space="preserve">   สินทรัพย์ภาษีเงินได้รอการตัดบัญชีทั้งหมดหรือบางส่วนมาใช้ประโยชน์</t>
  </si>
  <si>
    <t xml:space="preserve">   บริษัทฯจะบันทึกภาษีเงินได้รอการตัดบัญชีโดยตรงไปยังส่วนของผู้ถือหุ้นหากภาษีที่เกิดขึ้นเกี่ยวข้องกับรายการ</t>
  </si>
  <si>
    <t xml:space="preserve">   ที่ได้บันทึกโดยตรงไปยังส่วนของผู้ถือหุ้น</t>
  </si>
  <si>
    <t xml:space="preserve">4.  ผลสะสมจากการเปลี่ยนแปลงนโยบายการบัญชีเนื่องจากการนำมาตรฐานการบัญชีใหม่มาถือปฏิบัติ </t>
  </si>
  <si>
    <t xml:space="preserve"> 31 มีนาคม 2555</t>
  </si>
  <si>
    <t>กำไรสะสมที่ยังไม่ได้จัดสรรลดลง</t>
  </si>
  <si>
    <t>4.  ผลสะสมจากการเปลี่ยนแปลงนโยบายการบัญชีเนื่องจากการนำมาตรฐานการบัญชีใหม่มาถือปฏิบัติ (ต่อ)</t>
  </si>
  <si>
    <t xml:space="preserve"> - 7 -</t>
  </si>
  <si>
    <t>ค่าใช้จ่ายภาษีเงินได้สำหรับงวด 3 เดือน สิ้นสุดวันที่ 31 มีนาคม 2556  และ 2555  สรุปได้ดังนี้</t>
  </si>
  <si>
    <t>(ปรับปรุงใหม่)</t>
  </si>
  <si>
    <t>ภาษีเงินได้ปัจจุบัน :</t>
  </si>
  <si>
    <t>ภาษีเงินได้นิติบุคคลสำหรับงวด</t>
  </si>
  <si>
    <t>ภาษีเงินได้รอการตัดบัญชี :</t>
  </si>
  <si>
    <t>ภาษีเงินได้รอการตัดบัญชีจากผลแตกต่างชั่วคราวและการกลับรายการ</t>
  </si>
  <si>
    <t xml:space="preserve">   ผลแตกต่างชั่วคราว</t>
  </si>
  <si>
    <t>ค่าใช้จ่ายภาษีเงินได้ที่แสดงอยู่ในงบกำไรขาดทุน</t>
  </si>
  <si>
    <t>- 22 -</t>
  </si>
  <si>
    <t>ภาษีเงินได้ - การเปลี่ยนแปลงสถานภาพทางภาษีของกิจการหรือของผู้ถือหุ้น</t>
  </si>
  <si>
    <t>7.  ลูกหนี้การค้าและลูกหนี้อื่น - อื่นๆ</t>
  </si>
  <si>
    <t xml:space="preserve"> - 9 -</t>
  </si>
  <si>
    <t>8.  เงินลงทุนในบริษัทร่วม</t>
  </si>
  <si>
    <t xml:space="preserve">          8.1  เงินลงทุนในบริษัทร่วม - บันทึกโดยวิธีส่วนได้เสีย</t>
  </si>
  <si>
    <t>- 10 -</t>
  </si>
  <si>
    <t xml:space="preserve">     8.2  ข้อมูลเพิ่มเติมของบริษัทร่วม</t>
  </si>
  <si>
    <t>9.  เงินลงทุนในกิจการที่เกี่ยวข้องกัน</t>
  </si>
  <si>
    <t xml:space="preserve">     9.1  เงินลงทุนในหลักทรัพย์เผื่อขาย</t>
  </si>
  <si>
    <t xml:space="preserve">     9.2  เงินลงทุนทั่วไป</t>
  </si>
  <si>
    <t xml:space="preserve">     9.  เงินลงทุนในกิจการที่เกี่ยวข้องกัน  (ต่อ)</t>
  </si>
  <si>
    <t xml:space="preserve">    9.  เงินลงทุนในกิจการที่เกี่ยวข้องกัน  (ต่อ)</t>
  </si>
  <si>
    <t xml:space="preserve">      9.  เงินลงทุนในกิจการที่เกี่ยวข้องกัน  (ต่อ)</t>
  </si>
  <si>
    <t>- 11 -</t>
  </si>
  <si>
    <t>- 13  -</t>
  </si>
  <si>
    <t>- 14  -</t>
  </si>
  <si>
    <t>- 15  -</t>
  </si>
  <si>
    <t>- 17 -</t>
  </si>
  <si>
    <t>10. เงินลงทุนระยะยาวอื่น</t>
  </si>
  <si>
    <t xml:space="preserve">    10.1 เงินลงทุนในหลักทรัพย์เผื่อขาย</t>
  </si>
  <si>
    <t xml:space="preserve">    10. เงินลงทุนระยะยาวอื่น  (ต่อ)</t>
  </si>
  <si>
    <t>11.  อสังหาริมทรัพย์รอการขาย</t>
  </si>
  <si>
    <t>12.  อสังหาริมทรัพย์เพื่อการลงทุน</t>
  </si>
  <si>
    <t xml:space="preserve">       12.1  อสังหาริมทรัพย์เพื่อการลงทุน - ที่ดินอื่น ที่แสดงไว้ในงบการเงิน ณ วันที่ 31 มีนาคม 2556 และ วันที่ 31 ธันวาคม  2555  มีรายละเอียดดังนี้</t>
  </si>
  <si>
    <t>12.  อสังหาริมทรัพย์เพื่อการลงทุน (ต่อ)</t>
  </si>
  <si>
    <t xml:space="preserve">       12.2  อสังหาริมทรัพย์เพื่อการลงทุน - ให้เช่า ที่แสดงไว้ในงบการเงิน ณ วันที่ 31 มีนาคม 2556 และ วันที่ 31 ธันวาคม  2555 ประกอบด้วย</t>
  </si>
  <si>
    <t xml:space="preserve"> - 21 -</t>
  </si>
  <si>
    <t xml:space="preserve">13.  ที่ดิน อาคารและอุปกรณ์ </t>
  </si>
  <si>
    <t>14.  สินทรัพย์ไม่มีตัวตน  ประกอบด้วย</t>
  </si>
  <si>
    <t>15.  เงินเบิกเกินบัญชี และเงินกู้ยืมจากสถาบันการเงิน</t>
  </si>
  <si>
    <t xml:space="preserve">       15.1  เงินเบิกเกินบัญชีธนาคาร</t>
  </si>
  <si>
    <t xml:space="preserve">       15.2  เงินกู้ยืมจากธนาคาร</t>
  </si>
  <si>
    <t xml:space="preserve">16.  เงินกู้ยืมระยะยาว </t>
  </si>
  <si>
    <t>17.  ภาระผูกพันผลประโยชน์พนักงาน</t>
  </si>
  <si>
    <t>17.  ภาระผูกพันผลประโยชน์พนักงาน (ต่อ)</t>
  </si>
  <si>
    <t>18. กองทุนสำรองเลี้ยงชีพ</t>
  </si>
  <si>
    <t>19. สำรองตามกฎหมาย</t>
  </si>
  <si>
    <t>20. สำรองทั่วไป</t>
  </si>
  <si>
    <t>- 23 -</t>
  </si>
  <si>
    <t xml:space="preserve"> - 28 -</t>
  </si>
  <si>
    <t>- 31 -</t>
  </si>
  <si>
    <t xml:space="preserve"> - 32 -</t>
  </si>
  <si>
    <t xml:space="preserve"> - 33-</t>
  </si>
  <si>
    <t>- 34 -</t>
  </si>
  <si>
    <t>21. ภาษีเงินได้</t>
  </si>
  <si>
    <t>22. ค่าใช้จ่ายตามลักษณะ</t>
  </si>
  <si>
    <t>23. การบริหารการจัดการทุน</t>
  </si>
  <si>
    <t xml:space="preserve">24. ค่าตอบแทนกรรมการ </t>
  </si>
  <si>
    <t>25. ค่าตอบแทนผู้บริหาร</t>
  </si>
  <si>
    <t>26. ภาระผูกพันและหนี้สินที่อาจเกิดขึ้นในภายหน้า</t>
  </si>
  <si>
    <t xml:space="preserve">               26.1.1  บริษัทฯ ขอให้ธนาคารออกหนังสือค้ำประกันการใช้กระแสไฟฟ้ากับการไฟฟ้านครหลวงและการไฟฟ้าส่วนภูมิภาค</t>
  </si>
  <si>
    <t xml:space="preserve">               26.1.2  บริษัทฯ       ทำสัญญาใช้เครื่องหมายการค้ากับบริษัทในต่างประเทศ       สำหรับสินค้าอุปโภคบริโภคซึ่งเป็นสัญญา</t>
  </si>
  <si>
    <t xml:space="preserve">               26.1.3  บริษัทฯ    ได้ทำสัญญาในการซื้อกระแสไฟฟ้าจากบริษัทในเครือแห่งหนึ่งเป็นระยะเวลา   15   ปี     เพื่อจำหน่ายแก่</t>
  </si>
  <si>
    <t xml:space="preserve">       26.2  ณ วันที่  31 มีนาคม 2556  และวันที่ 31 ธันวาคม 2555  บริษัทฯ     มีภาระผูกพันจากสัญญาก่อสร้างภายในสวนอุตสาหกรรม  </t>
  </si>
  <si>
    <t xml:space="preserve">       26.3  บริษัทฯ     มีวงเงินค้ำประกันที่ทำกับธนาคาร    สถาบันการเงินและบริษัทต่าง   ๆ   ให้กับกิจการที่เกี่ยวข้องกันที่แสดงไว้ใน</t>
  </si>
  <si>
    <t>26. ภาระผูกพันและหนี้สินที่อาจเกิดขึ้นในภายหน้า (ต่อ)</t>
  </si>
  <si>
    <t>27. รายการบัญชีกับกิจการที่เกี่ยวข้องกัน</t>
  </si>
  <si>
    <t>27. รายการบัญชีกับกิจการที่เกี่ยวข้องกัน (ต่อ)</t>
  </si>
  <si>
    <t>28.  การเสนอข้อมูลทางการเงินจำแนกตามส่วนงาน</t>
  </si>
  <si>
    <t>28.  การเสนอข้อมูลทางการเงินจำแนกตามส่วนงาน (ต่อ)</t>
  </si>
  <si>
    <t>29. การเปิดเผยข้อมูลเกี่ยวกับเครื่องมือทางการเงิน</t>
  </si>
  <si>
    <t xml:space="preserve">      29.1  นโยบายการบัญชี</t>
  </si>
  <si>
    <t xml:space="preserve">      29.2  การบริหารความเสี่ยง</t>
  </si>
  <si>
    <t xml:space="preserve">      29.3  ความเสี่ยงเกี่ยวกับอัตราดอกเบี้ย</t>
  </si>
  <si>
    <t xml:space="preserve">      29.4  ความเสี่ยงด้านสินเชื่อ</t>
  </si>
  <si>
    <t xml:space="preserve">      29.5  ความเสี่ยงจากอัตราแลกเปลี่ยน</t>
  </si>
  <si>
    <t xml:space="preserve">      29.6  ราคายุติธรรมของเครื่องมือทางการเงิน</t>
  </si>
  <si>
    <t>30. เหตุการณ์ภายหลังวันที่ในงบการเงิน</t>
  </si>
  <si>
    <t>31. การอนุมัติงบการเงินระหว่างกาล</t>
  </si>
  <si>
    <t xml:space="preserve">     ผลกระทบอย่างเป็นสาระสำคัญต่องบการเงินนี้ ยกเว้นมาตรฐานการบัญชีฉบับที่ 12 เรื่อง ภาษีเงินได้ (ตามหมายเหตุข้อ  4 )</t>
  </si>
  <si>
    <t>สำหรับงวด  3  เดือน สิ้นสุด วันที่ 31 มีนาคม 2556</t>
  </si>
  <si>
    <t>(ยังไม่ได้ตรวจสอบ / สอบทานแล้ว)</t>
  </si>
  <si>
    <t xml:space="preserve">       26.1 บริษัทฯ   มีภาระผูกพันที่แสดงไว้ในงบการเงินที่แสดงเงินลงทุนตามวิธีส่วนได้เสียและงบการเงินเฉพาะกิจการ   ณ  วันที่  </t>
  </si>
  <si>
    <t xml:space="preserve">               31 มีนาคม  2556   และวันที่ 31 ธันวาคม  2555  ดังนี้ </t>
  </si>
  <si>
    <t xml:space="preserve">        28.1  ข้อมูลทางการเงินจำแนกตามส่วนงาน ในงบการเงินที่แสดงเงินลงทุนตามวิธีส่วนได้เสีย   สำหรับงวด 3 เดือน   สิ้นสุดวันที่ 31 มีนาคม 2556 และ 2555  ดังนี้</t>
  </si>
  <si>
    <t xml:space="preserve">        28.2  ข้อมูลทางการเงินจำแนกตามส่วนงาน ในงบการเงินเฉพาะกิจการ สำหรับงวด 3 เดือน   สิ้นสุดวันที่ 31 มีนาคม 2556 และ 2555  ดังนี้</t>
  </si>
  <si>
    <t xml:space="preserve">          454.67 ล้านบาท และ383.40 ล้านบาท ตามลำดับ</t>
  </si>
  <si>
    <t xml:space="preserve">  สำหรับงวด 3 เดือน สิ้นสุดวันที่ 31 มีนาคม 2556  และ 2555  รายได้ค่าไฟฟ้าและค่าไอน้ำเป็นรายได้ที่รับจากกิจการที่เกี่ยวข้องกัน</t>
  </si>
  <si>
    <t xml:space="preserve">      งวดแรกตามสัญญา  จำนวน 83.34  ล้านบาท   ภายในวันที่  31 มีนาคม 2557  ส่วนที่เหลือชำระคืนเงินต้นทุก 6 เดือน จำนวน 5 งวด </t>
  </si>
  <si>
    <t xml:space="preserve">   รายการซื้ออสังหาริมทรัพย์</t>
  </si>
  <si>
    <t xml:space="preserve">   รายการขายอสังหาริมทรัพย์</t>
  </si>
  <si>
    <t xml:space="preserve">   รายการซื้อสินทรัพย์ถาวรกับบุคคลและกิจการที่เกี่ยวข้องกัน สำหรับงวด 3 เดือน สิ้นสุดวันที่ 31 มีนาคม 2556 และ 2555 มีดังนี้</t>
  </si>
  <si>
    <t>(     นางจันทรา บูรณฤกษ์        ,      นายวิชัย กุลสมภพ     )</t>
  </si>
  <si>
    <t xml:space="preserve">                     (ลงชื่อ)…………………………….……..……………………………………กรรมการตามอำนาจ</t>
  </si>
  <si>
    <t xml:space="preserve">           (ลงชื่อ)…………………………….……..……………………………………กรรมการตามอำนาจ</t>
  </si>
  <si>
    <t xml:space="preserve">(     นางจันทรา บูรณฤกษ์        ,      นายวิชัย กุลสมภพ     )          </t>
  </si>
  <si>
    <t xml:space="preserve">(       นางจันทรา บูรณฤกษ์           ,          นายวิชัย กุลสมภพ       )          </t>
  </si>
  <si>
    <t xml:space="preserve">           (ลงชื่อ)………………………….……….……………...……………………………………กรรมการตามอำนาจ</t>
  </si>
  <si>
    <t xml:space="preserve">      (          นางจันทรา บูรณฤกษ์           ,          นายวิชัย กุลสมภพ         )          </t>
  </si>
  <si>
    <t>(ลงชื่อ)………………………………………………………………………………………..กรรมการตามอำนาจ</t>
  </si>
  <si>
    <t xml:space="preserve">(     นางจันทรา บูรณฤกษ์           ,          นายวิชัย กุลสมภพ      )          </t>
  </si>
  <si>
    <t>(ลงชื่อ)……………………………………..………………………………….กรรมการตามอำนาจ</t>
  </si>
  <si>
    <t>(ลงชื่อ)………………………..…………………………………………กรรมการตามอำนาจ</t>
  </si>
  <si>
    <t xml:space="preserve">(     นางจันทรา บูรณฤกษ์           ,          นายวิชัย กุลสมภพ     )          </t>
  </si>
  <si>
    <t xml:space="preserve">     (ลงชื่อ)……………………….……………………………………………กรรมการตามอำนาจ</t>
  </si>
  <si>
    <t xml:space="preserve">(     นางจันทรา บูรณฤกษ์          ,         นายวิชัย กุลสมภพ     )            </t>
  </si>
  <si>
    <t xml:space="preserve">         (ลงชื่อ)……………………….……………………………………………กรรมการตามอำนาจ</t>
  </si>
  <si>
    <t xml:space="preserve">        (ลงชื่อ)……………………………………………………………………….กรรมการตามอำนาจ</t>
  </si>
  <si>
    <t>8.  เงินลงทุนในบริษัทร่วม (ต่อ)</t>
  </si>
  <si>
    <t>ณ วันที่ 31 มีนาคม 2556  บริษัทฯ บันทึกเงินลงทุนในบริษัทร่วม  17 แห่ง ตามวิธีส่วนได้เสียจากงบการเงินของผู้บริหารที่ยังไม่ผ่านการสอบทานโดยผู้สอบบัญชี โดยมียอดเงินลงทุนจำนวน  2,448.81 ล้านบาท คิดเป็นร้อยละ 12.27 ของยอดรวมสินทรัพย์ และมีส่วนแบ่งกำไรสำหรับงวด 3 เดือน</t>
  </si>
  <si>
    <t xml:space="preserve">      สิ้นสุดวันที่ 31 มีนาคม 2556  จากเงินลงทุนดังกล่าวจำนวน  57.85 ล้านบาท คิดเป็นร้อยละ 17.13 ของกำไรสุทธิ นอกจากนี้บริษัทร่วมทั้งหมด จำนวน 17 แห่ง ที่เป็นกิจการไม่ได้มีส่วนได้เสียสาธารณะ ไม่ได้จัดทำรายงานทางการเงินโดยใช้มาตรฐานการรายงานทางการเงินทุกฉบับ เช่นเดียวกับบริษัท </t>
  </si>
  <si>
    <t xml:space="preserve">          จำนวน 404.48 ล้านบาท  และ 326.07 ล้านบาท   และรับจากบริษัทอื่น  จำนวน 50.19 ล้านบาท   และ 57.33 ล้านบาท รวมเป็นเงิน</t>
  </si>
  <si>
    <t xml:space="preserve">          ณ วันที่ 31 มีนาคม 2556 มูลค่ายุติธรรมของอสังหาริมทรัพย์เพื่อการลงทุน - ให้เช่า ซึ่งประเมินโดยผู้ประเมินอิสระ มีมูลค่า 838.71 ล้านบาท</t>
  </si>
  <si>
    <t xml:space="preserve">          ณ วันที่  31 มีนาคม 2556 มูลค่ายุติธรรมของอสังหาริมทรัพย์เพื่อการลงทุน - ที่ดินอื่น ซึ่งประเมินโดยผู้ประเมินอิสระ มีมูลค่า 408.74 ล้านบาท </t>
  </si>
  <si>
    <t xml:space="preserve">        ภาษีเงินได้</t>
  </si>
  <si>
    <t xml:space="preserve">     3.1 มาตรฐานการบัญชีฉบับที่ 8 เรื่อง ส่วนงานดำเนินงาน</t>
  </si>
  <si>
    <t xml:space="preserve">     3.2 มาตรฐานการบัญชีฉบับที่ 12 เรื่อง ภาษีเงินได้</t>
  </si>
  <si>
    <t xml:space="preserve">     1.1  บริษัท  สหพัฒนาอินเตอร์โฮลดิ้ง  จำกัด  (มหาชน) "บริษัท" เป็นบริษัทมหาชน  ที่จดทะเบียนจัดตั้งและมีภูมิลำเนา</t>
  </si>
  <si>
    <t xml:space="preserve">    การเปลี่ยนแปลงในมูลค่าของภาระผูกพันผลประโยชน์พนักงาน</t>
  </si>
  <si>
    <t xml:space="preserve">    ข้อสมมุติหลักในการประมาณการตามหลักการคณิตศาสตร์ประกันภัย ณ วันที่รายงาน</t>
  </si>
  <si>
    <t xml:space="preserve">      ณ วันที่ 30 พฤษภาคม 2533 และมอบหมายให้ผู้จัดการรับอนุญาตเป็นผู้จัดการกองทุนนี้ โดยหักจากเงินเดือนพนักงานส่วนหนึ่ง </t>
  </si>
  <si>
    <t xml:space="preserve">    บริษัทฯ    และพนักงานร่วมกันจัดตั้งกองทุนสำรองเลี้ยงชีพตาม   พรบ.   กองทุนสำรองเลี้ยงชีพ   พ.ศ.  2530    โดยจัดตั้ง  </t>
  </si>
  <si>
    <t xml:space="preserve">    รายการค่าใช้จ่ายตามลักษณะประกอบด้วยรายการค่าใช้จ่ายที่สำคัญ  ดังต่อไปนี้</t>
  </si>
  <si>
    <t xml:space="preserve">    วัตถุประสงค์ของบริษัทฯ  ในการบริหารทางการเงินคือ   การดำรงไว้ซึ่งความสามารถในการดำเนินงานอย่างต่อเนื่อง  และ</t>
  </si>
  <si>
    <t xml:space="preserve">    ค่าตอบแทนกรรมการนี้เป็นประโยชน์ที่จ่ายให้แก่กรรมการของบริษัทฯ ตามมาตรา 90 ของพระราชบัญญัติบริษัทมหาชน</t>
  </si>
  <si>
    <t xml:space="preserve">    ค่าตอบแทนกรรมการบริหาร ผู้จัดการและผู้บริหารสี่รายแรกรองจากผู้จัดการลงมา  และผู้บริหารในระดับเทียบเท่ารายที่สี่</t>
  </si>
  <si>
    <t xml:space="preserve">    บริษัทฯ  จะคิดค่าธรรมเนียมการค้ำประกันในอัตราร้อยละ  0.5 - 1  ของมูลค่าวงเงิน    โดยบริษัทฯ  จะจัดเก็บจากบริษัทที่จ่าย</t>
  </si>
  <si>
    <t xml:space="preserve">    บริษัทฯ มีรายการบัญชีกับกิจการที่เกี่ยวข้องกัน   กิจการเหล่านี้เกี่ยวข้องกัน  โดยการถือหุ้นร่วมกันหรือการมีผู้ถือหุ้นหรือ</t>
  </si>
  <si>
    <t xml:space="preserve">       กรรมการบางส่วนร่วมกัน  ซึ่งรายการดังกล่าวเป็นรายการที่เกิดขึ้นตามปกติทางการค้าเช่นเดียวกับบริษัทอื่น </t>
  </si>
  <si>
    <t>ไม่เกินกว่าราคาจำหน่ายของการประปาส่วน</t>
  </si>
  <si>
    <t xml:space="preserve">     จากลักษณะของการให้บริการ  จำนวน  </t>
  </si>
  <si>
    <t xml:space="preserve">     ระยะเวลา  รวมถึงต้นทุนในการให้บริการ</t>
  </si>
  <si>
    <t xml:space="preserve">     ระยะเวลา และพื้นที่ในการใช้บริการ</t>
  </si>
  <si>
    <t xml:space="preserve">               หนี้สินทางการเงินแต่ละประเภท  ได้เปิดเผยไว้แล้วในหมายเหตุข้อ 3</t>
  </si>
  <si>
    <t xml:space="preserve">               รายละเอียดของนโยบายการบัญชีที่สำคัญ   วิธีการใช้ซึ่งรวมถึงเกณฑ์ในการรับรู้และวัดมูลค่าที่เกี่ยวกับสินทรัพย์   และ</t>
  </si>
  <si>
    <t xml:space="preserve">               บริษัทฯ อาจมีความเสี่ยงที่เกิดจากการเปลี่ยนแปลงของอัตราดอกเบี้ยในตลาด  ซึ่งมีผลกระทบต่อผลการดำเนินงานและ</t>
  </si>
  <si>
    <t xml:space="preserve">               กระแสเงินสด     </t>
  </si>
  <si>
    <t xml:space="preserve">              บริษัทฯ    มีความเสี่ยงด้านการให้สินเชื่อที่เกี่ยวเนื่องกับลูกหนี้การค้า    โดยมีนโยบายการให้สินเชื่ออย่างระมัดระวังซึ่ง</t>
  </si>
  <si>
    <t xml:space="preserve">              จากการขายสินค้าที่เริ่มมีการซื้อขายขึ้นในไตรมาสที่  3  ปี  2554   ซึ่งบริษัทฯ  กำหนดระยะเวลาการให้สินเชื่อมากกว่า </t>
  </si>
  <si>
    <t>ลูกหนี้การค้ากิจการที่เกี่ยวข้องกัน</t>
  </si>
  <si>
    <t xml:space="preserve">ลูกหนี้การค้าอื่น </t>
  </si>
  <si>
    <t xml:space="preserve">          มูลค่ายุติธรรมของเงินลงทุนในบริษัทร่วม     (เฉพาะบริษัทร่วมที่มีตราสารทุนที่มีการซื้อขายในตลาดหลักทรัพย์แห่ง</t>
  </si>
  <si>
    <t xml:space="preserve">เงินกู้ยืมระยะยาว </t>
  </si>
  <si>
    <t xml:space="preserve">    กิจการที่เกี่ยวข้องกันและบริษัทอื่น</t>
  </si>
  <si>
    <t xml:space="preserve">              ลูกหนี้การค้าส่วนใหญ่มีการติดต่อกันมาเป็นเวลานาน  ยกเว้นลูกหนี้การค้ากิจการที่เกี่ยวข้องกันรายหนึ่ง ซึ่งเป็นลูกหนี้</t>
  </si>
  <si>
    <t>ประเทศไทย (SET) คำนวณจากราคาเสนอซื้อปัจจุบัน ณ วันที่ในงบแสดงฐานะการเงิน  ของตลาดหลักทรัพย์แห่งประเทศไทย)</t>
  </si>
  <si>
    <t>ธุรกิจขายสินค้า</t>
  </si>
  <si>
    <t>ธุรกิจเงินลงทุนและอื่นๆ</t>
  </si>
  <si>
    <t>หัก ค่าเผื่อหนี้สงสัยจะสูญ</t>
  </si>
  <si>
    <t>ลูกหนี้การค้า - อื่นๆ</t>
  </si>
  <si>
    <t xml:space="preserve">ลูกหนี้อื่น </t>
  </si>
  <si>
    <t>อสังหาริมทรัพย์รอการขาย - ลำพูน</t>
  </si>
  <si>
    <t>อสังหาริมทรัพย์รอการขาย - กบินทร์บุรี</t>
  </si>
  <si>
    <t>อสังหาริมทรัพย์รอการขาย - ศรีราชา</t>
  </si>
  <si>
    <t xml:space="preserve">                           </t>
  </si>
  <si>
    <t xml:space="preserve">    บริษัทฯจ่ายค่าชดเชยผลประโยชน์หลังออกจากงานและบำเหน็จตามข้อกำหนดของพระราชบัญญัติคุ้มครองแรงงาน พ.ศ. 2541 </t>
  </si>
  <si>
    <t xml:space="preserve">                           จำนวน 822,000.00 บาท  จำนวน 1 ราย ค้ำประกันด้วยพันธบัตรธนาคารแห่งประเทศไทย จำนวน 6,220,000.00 บาท</t>
  </si>
  <si>
    <t>ไดโอส บีเคเค โฮลดิ้งส์</t>
  </si>
  <si>
    <t>- 20 -</t>
  </si>
  <si>
    <t>TMO97**</t>
  </si>
  <si>
    <t xml:space="preserve">     ** ตารางมรณะไทยปี 2540</t>
  </si>
  <si>
    <t xml:space="preserve">                            ต่างตอบแทน คู่สัญญาต้องปฏิบัติตามเงื่อนไขของสัญญาตามอัตราที่ตกลงต่อยอดขาย </t>
  </si>
  <si>
    <t xml:space="preserve">               รายได้</t>
  </si>
  <si>
    <t xml:space="preserve">                         ค่าเช่า</t>
  </si>
  <si>
    <t xml:space="preserve">               รวมรายได้</t>
  </si>
  <si>
    <t xml:space="preserve">               รวมค่าใช้จ่ายในการดำเนินงานทางตรง</t>
  </si>
  <si>
    <t xml:space="preserve">                        ค่าเสื่อมราคาสิ่งก่อสร้าง</t>
  </si>
  <si>
    <t xml:space="preserve">                        ต้นทุนค่าบริการ</t>
  </si>
  <si>
    <t>- 19 -</t>
  </si>
  <si>
    <t xml:space="preserve">      ราชบุรี</t>
  </si>
  <si>
    <t xml:space="preserve">      ศรีราชา</t>
  </si>
  <si>
    <t xml:space="preserve">      ลพบุรี</t>
  </si>
  <si>
    <t xml:space="preserve">      ชัยนาท</t>
  </si>
  <si>
    <t>- 24 -</t>
  </si>
  <si>
    <t>2.  เกณฑ์การเสนองบการเงินระหว่างกาล</t>
  </si>
  <si>
    <t xml:space="preserve">     บอจ. เจนเนอร์รัลกลาส</t>
  </si>
  <si>
    <t xml:space="preserve">     บอจ. โทเทิลเวย์ อิมเมจ</t>
  </si>
  <si>
    <t xml:space="preserve">     บอจ. นูบูน</t>
  </si>
  <si>
    <t>ผลประโยชน์พนักงานจ่าย</t>
  </si>
  <si>
    <t>อสังหาริมทรัพย์เพื่อการลงทุน - ที่ดินอื่น (สุทธิ)</t>
  </si>
  <si>
    <t>อสังหาริมทรัพย์เพื่อการลงทุน - ให้เช่า  (สุทธิ)</t>
  </si>
  <si>
    <t>รวมอสังหาริมทรัพย์เพื่อการลงทุนทั้งสิ้น</t>
  </si>
  <si>
    <t>และค่าพัฒนาที่ดิน</t>
  </si>
  <si>
    <t>สำหรับงวด 3 เดือน</t>
  </si>
  <si>
    <t>รายได้จากงานแสดงสินค้า</t>
  </si>
  <si>
    <t>ขายอสังหาริมทรัพย์</t>
  </si>
  <si>
    <t>ต้นทุนค่าไฟฟ้า และไอน้ำ</t>
  </si>
  <si>
    <t>ค่าไฟฟ้าโรงกรองน้ำ บ่อบำบัด</t>
  </si>
  <si>
    <t xml:space="preserve">     บอจ. วีน อินเตอร์เนชั่นแนล </t>
  </si>
  <si>
    <t xml:space="preserve">          (เดิมชื่อ วีน)</t>
  </si>
  <si>
    <t xml:space="preserve">     บอจ. ฟูจิกซ์  อินเตอร์เนชั่นแนล</t>
  </si>
  <si>
    <t xml:space="preserve">     บอจ. อาซาฮี คาเซอิ </t>
  </si>
  <si>
    <t xml:space="preserve">          สปันบอนด์ (ประเทศไทย)</t>
  </si>
  <si>
    <t xml:space="preserve">     บอจ. สยามแฟมิลี่มาร์ท</t>
  </si>
  <si>
    <t xml:space="preserve">    ต้นทุนงานแสดงสินค้า</t>
  </si>
  <si>
    <t>ค่าใช้จ่ายในงานแสดงสินค้า</t>
  </si>
  <si>
    <t xml:space="preserve">    ล้านบาท  ตามลำดับ  เป็นต้นทุนที่จ่ายให้บริษัท  สหโคเจน (ชลบุรี)  จำกัด (มหาชน)    ซึ่งเป็นกิจการที่เกี่ยวข้องกัน  และได้ขายให้   </t>
  </si>
  <si>
    <t xml:space="preserve">    ต้นทุนค่าไฟฟ้า</t>
  </si>
  <si>
    <t xml:space="preserve">    ค่าใช้จ่ายเกี่ยวกับพนักงาน</t>
  </si>
  <si>
    <t xml:space="preserve">    ค่าเสื่อมราคาและค่าตัดจำหน่าย</t>
  </si>
  <si>
    <t xml:space="preserve">                บริษัทฯ มีเงินกู้ยืมระยะยาวจากธนาคาร  ดังนี้</t>
  </si>
  <si>
    <t>เงินกู้ยืมระยะยาว</t>
  </si>
  <si>
    <t>บริษัท สหพัฒนาอินเตอร์โฮลดิ้ง จำกัด (มหาชน)</t>
  </si>
  <si>
    <t xml:space="preserve">     บอจ. พี.ซี.บี. เซ็นเตอร์ </t>
  </si>
  <si>
    <t>บมจ. ไทยวาโก้</t>
  </si>
  <si>
    <t xml:space="preserve">          มูลค่ายุติธรรมของเงินลงทุนในบริษัทร่วม ประกอบด้วย</t>
  </si>
  <si>
    <t>(ลงชื่อ)………………………………………………………………กรรมการตามอำนาจ</t>
  </si>
  <si>
    <t>ปั่นด้าย, ทอผ้า</t>
  </si>
  <si>
    <t>โปรแกรมคอมพิวเตอร์</t>
  </si>
  <si>
    <t>ราคาทุน</t>
  </si>
  <si>
    <t xml:space="preserve">          ซื้อ</t>
  </si>
  <si>
    <t>ค่าใช้จ่ายตัดจ่ายสะสม</t>
  </si>
  <si>
    <t xml:space="preserve">          ตัดจ่าย</t>
  </si>
  <si>
    <t>ราคาตามบัญชี</t>
  </si>
  <si>
    <t xml:space="preserve"> งบการเงินที่แสดงเงินลงทุนตามวิธีส่วนได้เสีย  และงบการเงินเฉพาะกิจการ</t>
  </si>
  <si>
    <t xml:space="preserve">               บริษัทฯ ไม่มีนโยบายในการประกอบธุรกรรมทางตราสารทางการเงิน  เพื่อเก็งกำไรหรือเพื่อค้า</t>
  </si>
  <si>
    <t>งบการเงินเฉพาะกิจการ</t>
  </si>
  <si>
    <t>และงบการเงินเฉพาะกิจการ</t>
  </si>
  <si>
    <t>หมายเหตุ : ลักษณะความสัมพันธ์</t>
  </si>
  <si>
    <t>บริษัทมีกรรมการร่วมกัน</t>
  </si>
  <si>
    <t>บริษัทค้ำประกัน</t>
  </si>
  <si>
    <t>บริษัทให้กู้ยืม</t>
  </si>
  <si>
    <t>บริษัทมีรายการซื้อขายระหว่างกัน</t>
  </si>
  <si>
    <t>B</t>
  </si>
  <si>
    <t>C</t>
  </si>
  <si>
    <t>D</t>
  </si>
  <si>
    <t>E</t>
  </si>
  <si>
    <t>ปั่นด้าย,ฟอกย้อม</t>
  </si>
  <si>
    <t xml:space="preserve">     บอจ. อินเตอร์เนชั่นแนล</t>
  </si>
  <si>
    <t xml:space="preserve">          เลทเธอร์แฟชั่น</t>
  </si>
  <si>
    <t xml:space="preserve">          แอนด์ ลอจิสติคส์ </t>
  </si>
  <si>
    <t>เงินเบิกเกินบัญชีธนาคาร</t>
  </si>
  <si>
    <t>เงินกู้ยืมจากธนาคาร</t>
  </si>
  <si>
    <t>หัก ส่วนของหนี้สินระยะยาวที่ถึงกำหนดชำระภายใน 1 ปี</t>
  </si>
  <si>
    <t xml:space="preserve">                  </t>
  </si>
  <si>
    <t>สวน</t>
  </si>
  <si>
    <t>นิคม</t>
  </si>
  <si>
    <t xml:space="preserve">A, F </t>
  </si>
  <si>
    <t>ป้ายยี่ห้อ</t>
  </si>
  <si>
    <t>A, E ,F</t>
  </si>
  <si>
    <t>บริหารจัดการ</t>
  </si>
  <si>
    <t xml:space="preserve">ลงทุน </t>
  </si>
  <si>
    <t xml:space="preserve">     บวก    กำไร(ขาดทุน)ที่ยังไม่เกิดขึ้นจากการปรับมูลค่ายุติธรรม</t>
  </si>
  <si>
    <t xml:space="preserve">     บมจ. นครหลวงแฟคตอริ่ง </t>
  </si>
  <si>
    <t xml:space="preserve">     บมจ. ศูนย์การแพทย์ไทย</t>
  </si>
  <si>
    <t xml:space="preserve">     บมจ. อิมพีเรียลเทคโนโลยี </t>
  </si>
  <si>
    <t>มีรายละเอียดดังนี้</t>
  </si>
  <si>
    <t xml:space="preserve">      หัก  ค่าเผื่อผลขาดทุนจากการด้อยค่า</t>
  </si>
  <si>
    <t xml:space="preserve">      ทุกราย  ประกอบด้วย เงินเดือน เงินอุดหนุน  เงินตอบแทนการเกษียณอายุ  และเบี้ยประชุม</t>
  </si>
  <si>
    <t xml:space="preserve">                           ผู้ใช้กระแสไฟฟ้าในโครงการสวนอุตสาหกรรมฯ   ศรีราชา   บริษัทฯ   จะต้องจ่ายชำระค่ากระแสไฟฟ้าตามเงื่อนไข</t>
  </si>
  <si>
    <t xml:space="preserve">                           ที่กำหนดไว้ในสัญญา    โดยผู้ใช้กระแสไฟฟ้าจะต้องค้ำประกันการใช้ไฟฟ้าต่อบริษัทฯ    ตามขนาดของหม้อแปลง</t>
  </si>
  <si>
    <t xml:space="preserve">                           ไฟฟ้าที่ขอใช้โดยคิดในราคา 400.00 บาท  ต่อ 1  KVA  โดย  </t>
  </si>
  <si>
    <t xml:space="preserve">              บัญชีของสินทรัพย์และหนี้สินทางการเงินที่แสดงในงบดุลมีมูลค่าใกล้เคียงกับมูลค่ายุติธรรม  นอกจากนี้ผู้บริหารเชื่อว่า</t>
  </si>
  <si>
    <t>ภาษีเงินได้</t>
  </si>
  <si>
    <t xml:space="preserve">     บมจ. ไทยโทเรเท็กซ์ ไทล์มิลส์</t>
  </si>
  <si>
    <t xml:space="preserve">      ดำรงไว้ซึ่งโครงสร้างทุนที่เหมาะสม</t>
  </si>
  <si>
    <t xml:space="preserve">      จำกัด โดยไม่รวมเงินเดือนและผลประโยชน์ที่เกี่ยวข้องที่จ่ายให้กับกรรมการในฐานะผู้บริหาร</t>
  </si>
  <si>
    <t xml:space="preserve">        ต่างประเทศ บริษัทฯ  จะไม่เรียกเก็บค่าธรรมเนียมค้ำประกัน</t>
  </si>
  <si>
    <t xml:space="preserve">              เนื่องจากสินทรัพย์ทางการเงินส่วนใหญ่จัดเป็นระยะสั้นและเงินกู้ยืมมีอัตราดอกเบี้ยอยู่ในเกณฑ์เดียวกับตลาด ราคาตาม</t>
  </si>
  <si>
    <t xml:space="preserve">              บริษัทฯ ไม่มีความเสี่ยงจากเครื่องมือทางการเงินที่มีนัยสำคัญ</t>
  </si>
  <si>
    <t xml:space="preserve">     บอจ. เดอะแกรนด์ ยูบี </t>
  </si>
  <si>
    <t xml:space="preserve">    ต้นทุนค่าเช่า</t>
  </si>
  <si>
    <t xml:space="preserve">    ต้นทุนค่าลิขสิทธิ์</t>
  </si>
  <si>
    <t>รองเท้าหนัง</t>
  </si>
  <si>
    <t xml:space="preserve">     บอจ. สหรัตนนคร</t>
  </si>
  <si>
    <t xml:space="preserve">     บอจ. ไทยกุลแซ่</t>
  </si>
  <si>
    <t>ชุดชั้นในชาย</t>
  </si>
  <si>
    <t xml:space="preserve">     บอจ. เค.คอมเมอร์เชียล </t>
  </si>
  <si>
    <t xml:space="preserve">          แอนด์ คอนสตรัคชั่น</t>
  </si>
  <si>
    <t xml:space="preserve">     บอจ. ไทยโทมาโด</t>
  </si>
  <si>
    <t>กรอบหน้าต่าง</t>
  </si>
  <si>
    <t xml:space="preserve">     บอจ. ยูนิลิส  </t>
  </si>
  <si>
    <t>เช่าซื้อทรัพย์สิน</t>
  </si>
  <si>
    <t xml:space="preserve">     บอจ. ไทยทาคายา</t>
  </si>
  <si>
    <t xml:space="preserve">     บอจ. ไทยซันวาฟูดส์ </t>
  </si>
  <si>
    <t>บะหมี่</t>
  </si>
  <si>
    <t xml:space="preserve">          อินดัสเตรียล</t>
  </si>
  <si>
    <t>กึ่งสำเร็จรูป</t>
  </si>
  <si>
    <t xml:space="preserve">     บอจ. แดรี่ไทย</t>
  </si>
  <si>
    <t>นม</t>
  </si>
  <si>
    <t xml:space="preserve">     บอจ. ไทยแน็กซิส</t>
  </si>
  <si>
    <t xml:space="preserve">     บอจ. กิ่วไป้ (ประเทศไทย) </t>
  </si>
  <si>
    <t>ซอส</t>
  </si>
  <si>
    <t xml:space="preserve">     บอจ. มอลเทนเอเซีย</t>
  </si>
  <si>
    <t>ชิ้นส่วนรถยนต์</t>
  </si>
  <si>
    <t xml:space="preserve">          โพลิเมอร์โปรดักส์</t>
  </si>
  <si>
    <t>ที่ทำจากยาง</t>
  </si>
  <si>
    <t xml:space="preserve">     บอจ. ร่วมประโยชน์</t>
  </si>
  <si>
    <t xml:space="preserve">     บอจ. ซันไรท์การ์เมนท์         </t>
  </si>
  <si>
    <t>ทอผ้า KNIT</t>
  </si>
  <si>
    <t xml:space="preserve">     บอจ. มอลเทน (ไทยแลนด์)</t>
  </si>
  <si>
    <t>ประเภทบอล</t>
  </si>
  <si>
    <t xml:space="preserve">     บอจ. สัมพันธมิตร</t>
  </si>
  <si>
    <t>สินค้าอุปโภค</t>
  </si>
  <si>
    <t>พื้นรองเท้ายาง</t>
  </si>
  <si>
    <t xml:space="preserve">     บอจ. บุญรวี  </t>
  </si>
  <si>
    <t>บริการ</t>
  </si>
  <si>
    <t xml:space="preserve">     บอจ. สหเซเรน</t>
  </si>
  <si>
    <t>ผ้าหุ้มเบาะรถยนต์</t>
  </si>
  <si>
    <t xml:space="preserve">     บอจ. ฮิไรเซมิสึ </t>
  </si>
  <si>
    <t xml:space="preserve">     บอจ. สหเซวา</t>
  </si>
  <si>
    <t>พลาสติก</t>
  </si>
  <si>
    <t xml:space="preserve">     บอจ. ยู.ซี.ซี.อูเอะชิม่าคอฟฟี่ </t>
  </si>
  <si>
    <t>ผลิตและจำหน่าย</t>
  </si>
  <si>
    <t>กาแฟกระป๋อง</t>
  </si>
  <si>
    <t xml:space="preserve">     บอจ. ไทยฟลายอิ้ง </t>
  </si>
  <si>
    <t>ซ่อมและบำรุง</t>
  </si>
  <si>
    <t xml:space="preserve">          เมนเท็นแนนซ์</t>
  </si>
  <si>
    <t>รักษาเครื่องบิน</t>
  </si>
  <si>
    <t xml:space="preserve">     บอจ. เคนมินฟูดส์ </t>
  </si>
  <si>
    <t>เส้นหมี่ขาว</t>
  </si>
  <si>
    <t xml:space="preserve">     บอจ. เอ็ม บี ที เอส โบรกกิ้ง </t>
  </si>
  <si>
    <t>นายหน้า</t>
  </si>
  <si>
    <t xml:space="preserve">          เซอร์วิส</t>
  </si>
  <si>
    <t>มหาวิทยาลัย</t>
  </si>
  <si>
    <t xml:space="preserve">     บอจ. สยามทรี</t>
  </si>
  <si>
    <t>ท่อนไม้</t>
  </si>
  <si>
    <t xml:space="preserve">          ดีเวลลอปเม้นท์</t>
  </si>
  <si>
    <t>ยูคาลิปตัส</t>
  </si>
  <si>
    <t>ธุรกิจสวนอุตสาหกรรม</t>
  </si>
  <si>
    <t>น้ำหอมปรับ</t>
  </si>
  <si>
    <t>อากาศ</t>
  </si>
  <si>
    <t xml:space="preserve">      สุทธิ</t>
  </si>
  <si>
    <t>A, C, E, F</t>
  </si>
  <si>
    <t>F</t>
  </si>
  <si>
    <t>F   ผู้ถือหุ้นหรือกรรมการเป็นญาติสนิทกรรมการ</t>
  </si>
  <si>
    <t>ผู้ถือหุ้นหรือกรรมการเป็นญาติสนิทกรรมการ</t>
  </si>
  <si>
    <t>A,C, E,F</t>
  </si>
  <si>
    <t>A, B, E, F</t>
  </si>
  <si>
    <t>A, E, F</t>
  </si>
  <si>
    <t>A, F</t>
  </si>
  <si>
    <t>A , E, F</t>
  </si>
  <si>
    <t>A, B, F</t>
  </si>
  <si>
    <t>A, B, C, E, F</t>
  </si>
  <si>
    <t>ลิสซิ่ง</t>
  </si>
  <si>
    <t xml:space="preserve">     บอจ. ยูเนี่ยนฟรอสท์</t>
  </si>
  <si>
    <t>อาหารแช่แข็ง</t>
  </si>
  <si>
    <t>โรงพยาบาล</t>
  </si>
  <si>
    <t xml:space="preserve">     บอจ. ราชสีมา ชอปปิ้ง </t>
  </si>
  <si>
    <t>ห้างสรรพ</t>
  </si>
  <si>
    <t xml:space="preserve">          คอมเพล็กซ์</t>
  </si>
  <si>
    <t>สินค้า</t>
  </si>
  <si>
    <t xml:space="preserve">     บอจ. บางกอกคลับ</t>
  </si>
  <si>
    <t>นันทนาการ</t>
  </si>
  <si>
    <t xml:space="preserve">     บอจ. ไทยโอซูก้า </t>
  </si>
  <si>
    <t xml:space="preserve">     บอจ. โนเบิลเพลซ</t>
  </si>
  <si>
    <t xml:space="preserve">     บอจ. ผลิตภัณฑ์</t>
  </si>
  <si>
    <t xml:space="preserve">          สมุนไพรไทย</t>
  </si>
  <si>
    <t>สมุนไพร</t>
  </si>
  <si>
    <t xml:space="preserve">     บอจ. อมตะซิตี้</t>
  </si>
  <si>
    <t>อุตสาหกรรม</t>
  </si>
  <si>
    <t xml:space="preserve">     บอจ. Amata (Vietnam) </t>
  </si>
  <si>
    <t xml:space="preserve">          แมเนจเม้นท์เซอร์วิส</t>
  </si>
  <si>
    <t xml:space="preserve">     บอจ. ขอนแก่นวิเทศศึกษา</t>
  </si>
  <si>
    <t>โรงเรียน</t>
  </si>
  <si>
    <t xml:space="preserve">     บอจ. โรงพยาบาลอุดร</t>
  </si>
  <si>
    <t xml:space="preserve">          ปัญญาเวช</t>
  </si>
  <si>
    <t xml:space="preserve">     บอจ. เดอะมอลล์ราชสีมา</t>
  </si>
  <si>
    <t xml:space="preserve">     บอจ. วินสโตร์</t>
  </si>
  <si>
    <t>E-COMMERCE</t>
  </si>
  <si>
    <t xml:space="preserve">     บอจ. สยาม ไอ -โลจิสติคส์</t>
  </si>
  <si>
    <t>โลลิสติคส์</t>
  </si>
  <si>
    <t xml:space="preserve">     บอจ. ศรีราชาเอวิเอชั่น</t>
  </si>
  <si>
    <t>ขนส่งทางอากาศ</t>
  </si>
  <si>
    <t xml:space="preserve">     บอจ. ดีฮอน ฟาร์มาซูติคัล </t>
  </si>
  <si>
    <t xml:space="preserve">          (ประเทศไทย)   </t>
  </si>
  <si>
    <t>รักษาโรค</t>
  </si>
  <si>
    <t xml:space="preserve">     บอจ. วาเซดะ  เอ็ดดูเคชั่น </t>
  </si>
  <si>
    <t>โรงเรียนอบรม</t>
  </si>
  <si>
    <t>ภาษา</t>
  </si>
  <si>
    <t>โบว์ลิ่ง</t>
  </si>
  <si>
    <t>เทรดดิ้ง</t>
  </si>
  <si>
    <t xml:space="preserve">     บอจ. ไดโซ  ซังเกียว </t>
  </si>
  <si>
    <t>จำหน่ายสินค้า</t>
  </si>
  <si>
    <t xml:space="preserve">     บอจ. มอร์แกน เดอทัว </t>
  </si>
  <si>
    <t>จำหน่ายเสื้อผ้า</t>
  </si>
  <si>
    <t xml:space="preserve">     บอจ. วิจัยและพัฒนาสห</t>
  </si>
  <si>
    <t>วิจัยและ</t>
  </si>
  <si>
    <t xml:space="preserve">          โอซูก้า เอเชีย</t>
  </si>
  <si>
    <t xml:space="preserve">     บอจ. ไทยอาซาฮี คาเซอิ </t>
  </si>
  <si>
    <t>เส้นใย</t>
  </si>
  <si>
    <t xml:space="preserve">          สแปนเด็กซ์</t>
  </si>
  <si>
    <t>SPANDEX</t>
  </si>
  <si>
    <t xml:space="preserve">     รวมเงินลงทุนทั่วไป - บริษัทอื่น</t>
  </si>
  <si>
    <t xml:space="preserve">               รวมเงินลงทุน  -  บริษัทอื่น</t>
  </si>
  <si>
    <t xml:space="preserve"> บริษัทอื่น</t>
  </si>
  <si>
    <t xml:space="preserve">                     B  บริษัทที่มีกรรมการร่วมกัน</t>
  </si>
  <si>
    <t xml:space="preserve">     บมจ. สหโคเจน (ชลบุรี) </t>
  </si>
  <si>
    <t>หมายเหตุประกอบงบการเงิน</t>
  </si>
  <si>
    <t>สาขาที่  1          เลขที่  999  หมู่  11  ถนนสุขาภิบาล 8   ตำบลหนองขาม  อำเภอศรีราชา  จังหวัดชลบุรี</t>
  </si>
  <si>
    <t>สาขาที่  3          เลขที่  189  หมู่ 15  ถนนเลี่ยงเมืองลำพูน - ป่าซาง   อำเภอเมืองลำพูน  จังหวัดลำพูน</t>
  </si>
  <si>
    <t xml:space="preserve"> - 2 -</t>
  </si>
  <si>
    <t>ค่าใช้จ่ายพัฒนาที่ดิน</t>
  </si>
  <si>
    <t>ค่าใช้จ่ายโรงกรองน้ำ</t>
  </si>
  <si>
    <t>ค่าใช้จ่ายวิเคราะห์น้ำ</t>
  </si>
  <si>
    <t>ค่าใช้จ่ายอื่น ๆ</t>
  </si>
  <si>
    <t>รวม</t>
  </si>
  <si>
    <t xml:space="preserve">                 -</t>
  </si>
  <si>
    <t xml:space="preserve">     บอจ. ไฟว์สตาร์พลัส</t>
  </si>
  <si>
    <t>เสื้อหนังสัตว์</t>
  </si>
  <si>
    <t>(หน่วย : บาท)</t>
  </si>
  <si>
    <t>ยังไม่ถึงกำหนดชำระ</t>
  </si>
  <si>
    <t>ตั้งแต่ 1 เดือน ถึง 3 เดือน</t>
  </si>
  <si>
    <t>มากกว่า 3 เดือน ถึง 6 เดือน</t>
  </si>
  <si>
    <t>มากกว่า 6 เดือน ถึง 12 เดือน</t>
  </si>
  <si>
    <t>ลักษณะ</t>
  </si>
  <si>
    <t>ความสัมพันธ์</t>
  </si>
  <si>
    <t xml:space="preserve">     บริษัทร่วม</t>
  </si>
  <si>
    <t>ลำดับ</t>
  </si>
  <si>
    <t>ทุนชำระแล้ว</t>
  </si>
  <si>
    <t>วิธีราคาทุน</t>
  </si>
  <si>
    <t>เงินปันผล</t>
  </si>
  <si>
    <t>(พันบาท)</t>
  </si>
  <si>
    <t>(บาท)</t>
  </si>
  <si>
    <t>เสื้อผ้า</t>
  </si>
  <si>
    <t>A, E</t>
  </si>
  <si>
    <t>ชุดชั้นใน</t>
  </si>
  <si>
    <t>A</t>
  </si>
  <si>
    <t>A, C, E</t>
  </si>
  <si>
    <t>ลงทุน</t>
  </si>
  <si>
    <t>ผงซักฟอก</t>
  </si>
  <si>
    <t>A, B, E</t>
  </si>
  <si>
    <t>สาขาที่  5          เลขที่  269  หมู่ 15  ตำบลแม่กาษา  อำเภอแม่สอด  จังหวัดตาก</t>
  </si>
  <si>
    <t>กระแสไฟฟ้า</t>
  </si>
  <si>
    <t>อุปกรณ์</t>
  </si>
  <si>
    <t>สาขาที่  2          เลขที่   1  หมู่  5   ถนนสุวรรณศร  ตำบลนนทรี  อำเภอกบินทร์บุรี  จังหวัดปราจีนบุรี</t>
  </si>
  <si>
    <t xml:space="preserve">         รวม</t>
  </si>
  <si>
    <t>ประเภท</t>
  </si>
  <si>
    <t>ที่ดิน</t>
  </si>
  <si>
    <t>ค่าพัฒนา</t>
  </si>
  <si>
    <t xml:space="preserve">           รวม</t>
  </si>
  <si>
    <t>ยานพาหนะ</t>
  </si>
  <si>
    <t>เครื่องใช้สำนักงาน</t>
  </si>
  <si>
    <t>ทรัพย์สินระหว่าง</t>
  </si>
  <si>
    <t>และอื่นๆ</t>
  </si>
  <si>
    <t>ก่อสร้าง</t>
  </si>
  <si>
    <t xml:space="preserve">      ราคาทุน</t>
  </si>
  <si>
    <t xml:space="preserve">               ซื้อ </t>
  </si>
  <si>
    <t xml:space="preserve">               จำหน่าย  หรือ  ตัดจ่าย</t>
  </si>
  <si>
    <t xml:space="preserve">     ค่าเสื่อมราคาสะสม</t>
  </si>
  <si>
    <t xml:space="preserve">                ค่าเสื่อมราคา</t>
  </si>
  <si>
    <t xml:space="preserve">                จำหน่าย</t>
  </si>
  <si>
    <t xml:space="preserve">     ค่าเผื่อการด้อยค่า</t>
  </si>
  <si>
    <t xml:space="preserve">                เพิ่ม</t>
  </si>
  <si>
    <t xml:space="preserve">      ราคาตามบัญชี</t>
  </si>
  <si>
    <t xml:space="preserve">     - บริษัท สหชลผลพืช จำกัด</t>
  </si>
  <si>
    <t xml:space="preserve">     - บริษัท พิทักษ์กิจ จำกัด</t>
  </si>
  <si>
    <t xml:space="preserve">     - บริษัท แฟมิลี่โกลฟ จำกัด</t>
  </si>
  <si>
    <t xml:space="preserve">     - บริษัท ชาล์ดอง (ประเทศไทย) จำกัด</t>
  </si>
  <si>
    <t xml:space="preserve">     - บริษัท ไหมทอง จำกัด</t>
  </si>
  <si>
    <t>รวมวงเงินค้ำประกันทั้งสิ้น</t>
  </si>
  <si>
    <t>(หน่วย : พันบาท)</t>
  </si>
  <si>
    <t>ธุรกิจเช่าและบริการ</t>
  </si>
  <si>
    <t xml:space="preserve">       </t>
  </si>
  <si>
    <t xml:space="preserve">       สินทรัพย์ / หนี้สิน</t>
  </si>
  <si>
    <t xml:space="preserve">       รายได้ </t>
  </si>
  <si>
    <t>ค่าค้ำประกันรับ</t>
  </si>
  <si>
    <t>ค่าไฟฟ้า และ ไอน้ำรับ</t>
  </si>
  <si>
    <t>ค่าลิขสิทธิ์รับ</t>
  </si>
  <si>
    <t>ค่าปรึกษารับ</t>
  </si>
  <si>
    <t>ค่าเช่ารับ</t>
  </si>
  <si>
    <t>ค่าน้ำรับ</t>
  </si>
  <si>
    <t>รายได้อื่น</t>
  </si>
  <si>
    <t>เงินปันผลรับ</t>
  </si>
  <si>
    <t xml:space="preserve">       ค่าใช้จ่าย</t>
  </si>
  <si>
    <t>ค่ารักษาความปลอดภัย</t>
  </si>
  <si>
    <t>ค่าบำบัดน้ำเสียจ่าย</t>
  </si>
  <si>
    <t>หมายเหตุ :  ลักษณะความสัมพันธ์</t>
  </si>
  <si>
    <t>D  บริษัทให้กู้ยืมเงิน</t>
  </si>
  <si>
    <t xml:space="preserve">                     C  บริษัทค้ำประกัน</t>
  </si>
  <si>
    <t>E  บริษัทมีรายการซื้อขายระหว่างกัน</t>
  </si>
  <si>
    <t>-</t>
  </si>
  <si>
    <t>A, B</t>
  </si>
  <si>
    <t>ชื่อกิจการ</t>
  </si>
  <si>
    <t>สัดส่วนเงินลงทุน</t>
  </si>
  <si>
    <t>ที่</t>
  </si>
  <si>
    <t>กิจการ</t>
  </si>
  <si>
    <t>(ร้อยละ)</t>
  </si>
  <si>
    <t xml:space="preserve">     บมจ. เอส แอนด์ เจ </t>
  </si>
  <si>
    <t xml:space="preserve">          อินเตอร์เนชั่นแนลฯ</t>
  </si>
  <si>
    <t xml:space="preserve">เครื่องสำอาง </t>
  </si>
  <si>
    <t xml:space="preserve">     บมจ. โอ ซี ซี</t>
  </si>
  <si>
    <t>อุปโภค</t>
  </si>
  <si>
    <t xml:space="preserve">     บมจ. บางกอกไนล่อน</t>
  </si>
  <si>
    <t>ถุงเท้า</t>
  </si>
  <si>
    <t xml:space="preserve">     บมจ. บางกอกรับเบอร์</t>
  </si>
  <si>
    <t>รองเท้ากีฬา</t>
  </si>
  <si>
    <t xml:space="preserve">     บมจ. บูติคนิวซิตี้</t>
  </si>
  <si>
    <t>สำเร็จรูปสตรี</t>
  </si>
  <si>
    <t xml:space="preserve">     บมจ. แพนเอเซียฟุตแวร์</t>
  </si>
  <si>
    <t xml:space="preserve">            บวก    กำไรที่ยังไม่เกิดขึ้นจากการปรับมูลค่ายุติธรรม</t>
  </si>
  <si>
    <t xml:space="preserve">     บอจ. บางกอกแอธเลติก</t>
  </si>
  <si>
    <t>ชุดกีฬา</t>
  </si>
  <si>
    <t xml:space="preserve">     บอจ. ศรีราชาขนส่ง</t>
  </si>
  <si>
    <t>ขนส่ง</t>
  </si>
  <si>
    <t xml:space="preserve">     บอจ. ไทยทาเคดะเลซ</t>
  </si>
  <si>
    <t>ผลิตผ้าลูกไม้</t>
  </si>
  <si>
    <t>ผลิตขวดแก้ว</t>
  </si>
  <si>
    <t>เครื่องหนัง</t>
  </si>
  <si>
    <t xml:space="preserve">     บอจ. ไทยมอนสเตอร์</t>
  </si>
  <si>
    <t xml:space="preserve">     บอจ. แกรนด์สตาร์</t>
  </si>
  <si>
    <t>ร้อยสายบ่า</t>
  </si>
  <si>
    <t xml:space="preserve">          อินดัสตรี</t>
  </si>
  <si>
    <t>ปั๊มเต้าซิมเลส</t>
  </si>
  <si>
    <t xml:space="preserve">     บอจ. International </t>
  </si>
  <si>
    <t xml:space="preserve">          Commercial</t>
  </si>
  <si>
    <t>ตัวแทนขาย</t>
  </si>
  <si>
    <t>ขายตรง</t>
  </si>
  <si>
    <t xml:space="preserve">     บอจ. ภัทยาอุตสาหกิจ</t>
  </si>
  <si>
    <t xml:space="preserve">     บอจ. ไทยซัมซุง </t>
  </si>
  <si>
    <t xml:space="preserve">          อิเลคโทรนิคส์</t>
  </si>
  <si>
    <t>เครื่องใช้ไฟฟ้า</t>
  </si>
  <si>
    <t xml:space="preserve">     บอจ. ไทยชิกิโบ</t>
  </si>
  <si>
    <t>ปั่นด้ายฝ้าย</t>
  </si>
  <si>
    <t xml:space="preserve">     บอจ. ไทยซีคอมพิทักษ์กิจ</t>
  </si>
  <si>
    <t>ระบบรักษา</t>
  </si>
  <si>
    <t>ความปลอดภัย</t>
  </si>
  <si>
    <t xml:space="preserve">          (ประเทศไทย)</t>
  </si>
  <si>
    <t>จักรเย็บผ้า</t>
  </si>
  <si>
    <t xml:space="preserve">     บอจ. บางกอกโตเกียว</t>
  </si>
  <si>
    <t xml:space="preserve">          ซ็อคส์</t>
  </si>
  <si>
    <t xml:space="preserve">     บอจ. ไทยสปอร์ตการ์เม้นท์</t>
  </si>
  <si>
    <t xml:space="preserve">     บอจ. ไทยคิวพี</t>
  </si>
  <si>
    <t>อาหารสำเร็จรูป</t>
  </si>
  <si>
    <t xml:space="preserve">          (ไทยแลนด์)</t>
  </si>
  <si>
    <t>สำเร็จรูป</t>
  </si>
  <si>
    <t xml:space="preserve">     บอจ. ราชาอูชิโน</t>
  </si>
  <si>
    <t>ผ้าขนหนู</t>
  </si>
  <si>
    <t xml:space="preserve">     บอจ. ไทยสเตเฟล็กช์</t>
  </si>
  <si>
    <t>ผ้าซับใน</t>
  </si>
  <si>
    <t>ฉาบกาว</t>
  </si>
  <si>
    <t>เบเกอรี่</t>
  </si>
  <si>
    <t xml:space="preserve">     บอจ. ไทยอาราอิ</t>
  </si>
  <si>
    <t>อะไหล่รถ</t>
  </si>
  <si>
    <t>จักรยานยนต์</t>
  </si>
  <si>
    <t xml:space="preserve">     บอจ. เอสเอสดีซี </t>
  </si>
  <si>
    <t xml:space="preserve">          (ไทเกอร์เท็กซ์)</t>
  </si>
  <si>
    <t>ฟอกย้อม</t>
  </si>
  <si>
    <t xml:space="preserve">     บอจ. แวลูแอ๊ดเด็ดเท็กซ์ไทล์</t>
  </si>
  <si>
    <t>ปักเสื้อ</t>
  </si>
  <si>
    <t xml:space="preserve">     บอจ. ไทย คิวบิค เทคโนโลยี</t>
  </si>
  <si>
    <t>Cubic</t>
  </si>
  <si>
    <t>Printing</t>
  </si>
  <si>
    <t xml:space="preserve">     บอจ. ไทยลอตเต้</t>
  </si>
  <si>
    <t>หมากฝรั่ง</t>
  </si>
  <si>
    <t xml:space="preserve">     บอจ. แอดวานซ์ไมโครเทค</t>
  </si>
  <si>
    <t>ชิ้นส่วน</t>
  </si>
  <si>
    <t>อิเลคโทรนิคส์</t>
  </si>
  <si>
    <t xml:space="preserve">     บอจ. ไทยคามาย่า</t>
  </si>
  <si>
    <t>บรรจุภัณฑ์</t>
  </si>
  <si>
    <t xml:space="preserve">     บอจ. โอสถอินเตอร์</t>
  </si>
  <si>
    <t>ยารักษาโรค</t>
  </si>
  <si>
    <t xml:space="preserve">          แลบบอราทอรี่ส์</t>
  </si>
  <si>
    <t>แผงวงจร</t>
  </si>
  <si>
    <t xml:space="preserve">     บอจ. เทรชเชอร์ฮิลล์</t>
  </si>
  <si>
    <t>สนามกอล์ฟ</t>
  </si>
  <si>
    <t>ฉีดพลาสติก</t>
  </si>
  <si>
    <t xml:space="preserve">     บอจ. ทาเคไฮเทค</t>
  </si>
  <si>
    <t xml:space="preserve">     บอจ. สยามซัมซุง</t>
  </si>
  <si>
    <t xml:space="preserve">          ประกันชีวิต</t>
  </si>
  <si>
    <t>ประกันภัย</t>
  </si>
  <si>
    <t xml:space="preserve">     บอจ. ฮัวถอ(ประเทศไทย)</t>
  </si>
  <si>
    <t>บริการฝังเข็ม</t>
  </si>
  <si>
    <t xml:space="preserve">     รวม</t>
  </si>
  <si>
    <t xml:space="preserve">     (หัก)  ค่าเผื่อผลขาดทุนจากการด้อยค่า</t>
  </si>
  <si>
    <t xml:space="preserve">           รวมเงินลงทุน - กิจการที่เกี่ยวข้องกัน</t>
  </si>
  <si>
    <t xml:space="preserve">     บมจ. นิวซิตี้ (กรุงเทพฯ)</t>
  </si>
  <si>
    <t xml:space="preserve">     บมจ. ประชาอาภรณ์</t>
  </si>
  <si>
    <t xml:space="preserve">     บมจ. เท็กซ์ไทล์เพรสทีจ</t>
  </si>
  <si>
    <t>ผ้าลูกไม้ปัก</t>
  </si>
  <si>
    <t xml:space="preserve">    ต้นทุนค่าน้ำและไอน้ำ</t>
  </si>
  <si>
    <t xml:space="preserve">     บมจ. ฟาร์อีสท์ ดีดีบี</t>
  </si>
  <si>
    <t>โฆษณา</t>
  </si>
  <si>
    <t xml:space="preserve">     บมจ. นิวพลัสนิตติ้ง</t>
  </si>
  <si>
    <t>ถุงน่อง</t>
  </si>
  <si>
    <t xml:space="preserve">     บมจ. เพรซิเดนท์ไรซ์</t>
  </si>
  <si>
    <t>ผลิตภัณฑ์</t>
  </si>
  <si>
    <t xml:space="preserve">          โปรดักส์</t>
  </si>
  <si>
    <t>จากข้าว</t>
  </si>
  <si>
    <t>ปั่นด้าย</t>
  </si>
  <si>
    <t xml:space="preserve">     บมจ. สหยูเนี่ยน</t>
  </si>
  <si>
    <t>สิ่งทอและอุปกรณ์</t>
  </si>
  <si>
    <t xml:space="preserve">     บมจ. ยูเนี่ยนไพโอเนียร์</t>
  </si>
  <si>
    <t>สายยางยืด</t>
  </si>
  <si>
    <t xml:space="preserve">     บมจ. เพรซิเดนท์ เบเกอรี่</t>
  </si>
  <si>
    <t xml:space="preserve">     บมจ. เนชั่นมัลติมีเดียกรุ๊ป</t>
  </si>
  <si>
    <t>สื่อสิ่งพิมพ์</t>
  </si>
  <si>
    <t xml:space="preserve">     รวมเงินลงทุนในหลักทรัพย์เผื่อขาย  - บริษัทอื่น</t>
  </si>
  <si>
    <t xml:space="preserve">     บอจ. สหอุบลนคร</t>
  </si>
  <si>
    <t xml:space="preserve">     บอจ. โตโยเท็กซ์ไทล์ไทย</t>
  </si>
  <si>
    <t xml:space="preserve">     บอจ. แพนแลนด์</t>
  </si>
  <si>
    <t>พัฒนาที่ดิน</t>
  </si>
  <si>
    <t xml:space="preserve">     บอจ. อีสเทิร์นรับเบอร์ </t>
  </si>
  <si>
    <t>พื้นรองเท้า</t>
  </si>
  <si>
    <t xml:space="preserve">     บอจ. ไทยโคบาชิ</t>
  </si>
  <si>
    <t>กล่องกระดาษ</t>
  </si>
  <si>
    <t xml:space="preserve">     บอจ. เค.ที.วาย อินดัสตรี</t>
  </si>
  <si>
    <t xml:space="preserve">       Y 30,000</t>
  </si>
  <si>
    <t xml:space="preserve">     (หัก)  ค่าเผื่อผลขาดทุนจากการลดทุน</t>
  </si>
  <si>
    <t>ค่าเบี้ยประกัน</t>
  </si>
  <si>
    <t xml:space="preserve">     บอจ. สยาม ดีซีเอ็ม</t>
  </si>
  <si>
    <t>ลักษณะความสัมพันธ์</t>
  </si>
  <si>
    <t>พัฒนา</t>
  </si>
  <si>
    <t>สถานบริการ</t>
  </si>
  <si>
    <t>ความงาม</t>
  </si>
  <si>
    <t>รายจ่ายเพื่อการก่อสร้าง</t>
  </si>
  <si>
    <t xml:space="preserve">     บอจ. ชิเซโด้โปรเฟสชั่นแนล</t>
  </si>
  <si>
    <t>มากกว่า 12 เดือนขึ้นไป</t>
  </si>
  <si>
    <t>หัก  ค่าเผื่อหนี้สงสัยจะสูญ</t>
  </si>
  <si>
    <t xml:space="preserve">            รวมเงินลงทุนในหลักทรัพย์เผื่อขาย  - กิจการที่เกี่ยวข้องกัน</t>
  </si>
  <si>
    <t xml:space="preserve">     รวมเงินลงทุนทั่วไป  - กิจการที่เกี่ยวข้องกัน</t>
  </si>
  <si>
    <t xml:space="preserve">     - บริษัท โอสถอินเตอร์แลบบอราทอรี่ส์ จำกัด</t>
  </si>
  <si>
    <t xml:space="preserve">     บอจ. ไทยบุนกะแฟชั่น</t>
  </si>
  <si>
    <t xml:space="preserve">     กิจการที่เกี่ยวข้องกัน</t>
  </si>
  <si>
    <t>ค่าสาธารณูปโภครับ</t>
  </si>
  <si>
    <t xml:space="preserve">     บอจ. ศรีราชา บีเอสซี โบว์ลิ่ง</t>
  </si>
  <si>
    <t xml:space="preserve">     บอจ. โดม คอมโพสิต</t>
  </si>
  <si>
    <t>ผลิตชิ้นส่วน</t>
  </si>
  <si>
    <t>อุปกรณ์รถยนต์</t>
  </si>
  <si>
    <t xml:space="preserve">     บอจ. วินด์เซอร์ปาร์ค แอนด์ กอล์ฟคลับ</t>
  </si>
  <si>
    <t xml:space="preserve">     บอจ. ไทเกอร์ ดีสทริบิวชั่น </t>
  </si>
  <si>
    <t>LION CORPORATION (JAPAN)</t>
  </si>
  <si>
    <t>¥34,433</t>
  </si>
  <si>
    <t xml:space="preserve"> </t>
  </si>
  <si>
    <t xml:space="preserve">            หัก      ค่าเผื่อผลขาดทุนจากการด้อยค่า</t>
  </si>
  <si>
    <t xml:space="preserve">     บอจ. เบทเตอร์เวย์ </t>
  </si>
  <si>
    <t xml:space="preserve">          (ประเทศไทย) จำกัด</t>
  </si>
  <si>
    <t>Logistic</t>
  </si>
  <si>
    <t xml:space="preserve">     บมจ. ซันล็อตเอ็นเตอร์ไพรส์</t>
  </si>
  <si>
    <t xml:space="preserve">     บอจ. KYOSHUN</t>
  </si>
  <si>
    <t xml:space="preserve">     บอจ. สยามออโต้แบคส์</t>
  </si>
  <si>
    <t xml:space="preserve">                </t>
  </si>
  <si>
    <t>งบการเงินที่แสดงเงินลงทุนตามวิธีส่วนได้เสีย</t>
  </si>
  <si>
    <t xml:space="preserve">                งบการเงินที่แสดงเงินลงทุนตามวิธีส่วนได้เสียและงบการเงินเฉพาะกิจการ  ดังนี้</t>
  </si>
  <si>
    <t>สาขาที่  4          เลขที่  196  หมู่ 11  ตำบลวังดาล  อำเภอกบินทร์บุรี  จังหวัดปราจีนบุรี</t>
  </si>
  <si>
    <t xml:space="preserve">     บอจ. จาโนเม่ (ประเทศไทย)</t>
  </si>
  <si>
    <t xml:space="preserve">        </t>
  </si>
  <si>
    <t>ค่าบำบัดน้ำเสียรับ</t>
  </si>
  <si>
    <t>A,C, E</t>
  </si>
  <si>
    <t xml:space="preserve">               โอน</t>
  </si>
  <si>
    <t>(ลงชื่อ)……………………………………………………………………….กรรมการตามอำนาจ</t>
  </si>
  <si>
    <t>บริษัทร่วม</t>
  </si>
  <si>
    <t>บมจ. ไทยเพรซิเดนท์ฟูดส์</t>
  </si>
  <si>
    <t>บมจ. ธนูลักษณ์</t>
  </si>
  <si>
    <t>บมจ. สหพัฒนพิบูล</t>
  </si>
  <si>
    <t>บมจ. ไอ.ซี.ซี. อินเตอร์เนชั่นแนล</t>
  </si>
  <si>
    <t>หน่วย : บาท</t>
  </si>
  <si>
    <t xml:space="preserve">     บอจ. เอ็มซีทีโฮลดิ้ง</t>
  </si>
  <si>
    <t xml:space="preserve">     บอจ.ซันร้อยแปด</t>
  </si>
  <si>
    <t xml:space="preserve">     บอจ.เอราวัณสิ่งทอ</t>
  </si>
  <si>
    <t xml:space="preserve">     บอจ. ชาล์ดอง (ประเทศไทย)</t>
  </si>
  <si>
    <t xml:space="preserve">        รายได้</t>
  </si>
  <si>
    <t xml:space="preserve">        ค่าใช้จ่าย</t>
  </si>
  <si>
    <t xml:space="preserve">        กำไรจากการดำเนินงาน</t>
  </si>
  <si>
    <t xml:space="preserve">        ค่าใช้จ่ายส่วนกลาง</t>
  </si>
  <si>
    <t xml:space="preserve">        ดอกเบี้ยจ่าย</t>
  </si>
  <si>
    <t xml:space="preserve">        กำไรสุทธิ</t>
  </si>
  <si>
    <t xml:space="preserve">        ที่ดิน อาคาร และอุปกรณ์</t>
  </si>
  <si>
    <t xml:space="preserve">        สินทรัพย์อื่น</t>
  </si>
  <si>
    <t xml:space="preserve">        สินทรัพย์รวม</t>
  </si>
  <si>
    <t xml:space="preserve">        หนี้สินที่จำแนกตามส่วนงานได้</t>
  </si>
  <si>
    <t xml:space="preserve">        หนี้สินที่จำแนกตามส่วนงานไม่ได้</t>
  </si>
  <si>
    <t xml:space="preserve">        หนี้สินรวม</t>
  </si>
  <si>
    <t xml:space="preserve">          ณ วันที่  31  ธันวาคม  2553</t>
  </si>
  <si>
    <t xml:space="preserve">     บอจ. เพนส์ มาร์เก็ตติ้ง </t>
  </si>
  <si>
    <t xml:space="preserve">          แอนด์ ดิสทริบิวชั่น</t>
  </si>
  <si>
    <t>ชื่อบริษัท</t>
  </si>
  <si>
    <t>ประเภทกิจการ</t>
  </si>
  <si>
    <t>งบการเงินที่แสดง</t>
  </si>
  <si>
    <t>เงินลงทุนตามวิธีส่วนได้เสีย</t>
  </si>
  <si>
    <t>บมจ.</t>
  </si>
  <si>
    <t>ธนูลักษณ์</t>
  </si>
  <si>
    <t xml:space="preserve">ไทยเพรซิเดนท์ฟูดส์ </t>
  </si>
  <si>
    <t>บะหมี่กึ่งสำเร็จรูป</t>
  </si>
  <si>
    <t>ไทยวาโก้</t>
  </si>
  <si>
    <t>สหพัฒนพิบูล</t>
  </si>
  <si>
    <t>อุปโภคบริโภค</t>
  </si>
  <si>
    <t>ไอ.ซี.ซี.อินเตอร์เนชั่นแนล</t>
  </si>
  <si>
    <t>บอจ.</t>
  </si>
  <si>
    <t>ฮูเวอร์อุตสาหกรรม (ปทท.)</t>
  </si>
  <si>
    <t>บรรจุภัณฑ์พลาสติก</t>
  </si>
  <si>
    <t>พิทักษ์กิจ</t>
  </si>
  <si>
    <t xml:space="preserve">บริการ </t>
  </si>
  <si>
    <t>ไหมทอง</t>
  </si>
  <si>
    <t>อีสเทิร์นไทยคอนซัลติ้ง 1992</t>
  </si>
  <si>
    <t>ธุรกิจสิ่งแวดล้อม</t>
  </si>
  <si>
    <t>สหชลผลพืช</t>
  </si>
  <si>
    <t>เกษตร</t>
  </si>
  <si>
    <t>เฟิสท์ยูไนเต็ดอินดัสตรี</t>
  </si>
  <si>
    <t>ไลอ้อน (ประเทศไทย)</t>
  </si>
  <si>
    <t>ทรัพย์สินสหพัฒน์</t>
  </si>
  <si>
    <t>อินเตอร์เนชั่นแนล แลบบอราทอรี่</t>
  </si>
  <si>
    <t>เครื่องสำอาง</t>
  </si>
  <si>
    <t>แฟมิลี่โกลฟ</t>
  </si>
  <si>
    <t>ถุงมือยาง</t>
  </si>
  <si>
    <t>แชมป์เอช</t>
  </si>
  <si>
    <t>ที ยู ซี อีลาสติค</t>
  </si>
  <si>
    <t>ผ้ายืดเพาเวอร์เนท</t>
  </si>
  <si>
    <t>เอส. แอพพาเรล</t>
  </si>
  <si>
    <t>สหพัฒน์  เรียลเอสเตท</t>
  </si>
  <si>
    <t>พัฒนาอสังหาริมทรัพย์</t>
  </si>
  <si>
    <t>เค.อาร์.เอส.ลอจิสติคส์</t>
  </si>
  <si>
    <t>ระบบขนส่งสินค้า</t>
  </si>
  <si>
    <t>รวมเงินลงทุนในบริษัทร่วม</t>
  </si>
  <si>
    <t xml:space="preserve">31 ธันวาคม </t>
  </si>
  <si>
    <t>นโยบายการกำหนดราคา</t>
  </si>
  <si>
    <t>อัตราร้อยละ 0.5 - 1 ของมูลค่าวงเงิน</t>
  </si>
  <si>
    <t>ค่าไฟฟ้าไม่เกินกว่าราคาจำหน่ายของ</t>
  </si>
  <si>
    <t xml:space="preserve">     การไฟฟ้าส่วนภูมิภาค</t>
  </si>
  <si>
    <t>ค่าไอน้ำราคาตามสัญญาไม่ต่ำกว่าราคาซื้อ</t>
  </si>
  <si>
    <t xml:space="preserve">     จากบริษัท สหโคเจน (ชลบุรี) จำกัด </t>
  </si>
  <si>
    <t xml:space="preserve">     (มหาชน)</t>
  </si>
  <si>
    <t>อัตราตามที่ตกลงกันโดยอ้างอิงจากลักษณะ</t>
  </si>
  <si>
    <t xml:space="preserve">     ของการให้บริการ</t>
  </si>
  <si>
    <t>อัตราตามสัญญาโดยพิจารณาจากทำเลที่ตั้ง</t>
  </si>
  <si>
    <t xml:space="preserve">     และต้นทุนในการลงทุนของบริษัทฯ</t>
  </si>
  <si>
    <t xml:space="preserve">     ภูมิภาค</t>
  </si>
  <si>
    <t>อัตราตามสัญญาหรือตกลงกันโดยพิจารณา</t>
  </si>
  <si>
    <t>อัตราตามสัญญาขึ้นอยู่กับลักษณะ   และ</t>
  </si>
  <si>
    <t xml:space="preserve">     ปริมาณของน้ำเสีย </t>
  </si>
  <si>
    <t>อัตราตามสัญญา  ซึ่งเท่ากับลูกค้ารายอื่น</t>
  </si>
  <si>
    <t>อัตราตามที่กำหนดไว้ในสัญญา</t>
  </si>
  <si>
    <t>ค่าไฟฟ้าตามอัตราของการไฟฟ้าส่วนภูมิภาค</t>
  </si>
  <si>
    <t xml:space="preserve">     หักอัตราส่วนลด ค่าไอน้ำราคาตามสัญญา</t>
  </si>
  <si>
    <t xml:space="preserve">ตามที่ผู้ให้บริการกำหนด </t>
  </si>
  <si>
    <t xml:space="preserve">อัตราตามสัญญาอ้างอิงจากจำนวนเจ้าหน้าที่  </t>
  </si>
  <si>
    <t>อัตราตามสัญญาและปริมาณการใช้วัสดุ</t>
  </si>
  <si>
    <t xml:space="preserve">   อุปกรณ์ที่เกิดจริง ตามราคาตลาดทั่วไป</t>
  </si>
  <si>
    <t xml:space="preserve">กำหนดจากรูปแบบ  ขนาดอาคาร  วัสดุ และ  </t>
  </si>
  <si>
    <t xml:space="preserve">     เทคนิคการตกแต่ง</t>
  </si>
  <si>
    <t xml:space="preserve">       ราคาตลาด หรือ ราคาเทียบเคียงกับ</t>
  </si>
  <si>
    <t xml:space="preserve">          ผู้ให้บริการรายอื่น</t>
  </si>
  <si>
    <t>31 ธันวาคม</t>
  </si>
  <si>
    <t>VND 365,996,400</t>
  </si>
  <si>
    <t>เลขที่ 530 ซอยสาธุประดิษฐ์ 58  แขวงบางโพงพาง เขตยานนาวา กรุงเทพมหานคร มีสาขา 5 สาขาดังนี้</t>
  </si>
  <si>
    <t xml:space="preserve">       รายได้ (ต่อ)</t>
  </si>
  <si>
    <t>1.  ข้อมูลทั่วไป</t>
  </si>
  <si>
    <t>งบการเงินที่แสดงเงินลงทุน</t>
  </si>
  <si>
    <t>ตามวิธีส่วนได้เสีย</t>
  </si>
  <si>
    <t>- 8 -</t>
  </si>
  <si>
    <t>- 12 -</t>
  </si>
  <si>
    <t>เรื่อง</t>
  </si>
  <si>
    <t>สิ่งปลูกสร้าง</t>
  </si>
  <si>
    <t>- 16 -</t>
  </si>
  <si>
    <t xml:space="preserve">     </t>
  </si>
  <si>
    <t>เงินสดในมือ</t>
  </si>
  <si>
    <t>เงินฝากกระแสรายวัน</t>
  </si>
  <si>
    <t>เงินฝากออมทรัพย์</t>
  </si>
  <si>
    <t xml:space="preserve">              ในประเทศไทย ตามที่อยู่ที่ได้จดทะเบียนไว้ดังนี้</t>
  </si>
  <si>
    <t xml:space="preserve">ต้นทุนบริการปัจจุบันและดอกเบี้ย </t>
  </si>
  <si>
    <t>อัตราคิดลด</t>
  </si>
  <si>
    <t xml:space="preserve">อัตราการเพิ่มขึ้นของเงินเดือน </t>
  </si>
  <si>
    <t>อัตราการหมุนเวียนพนักงาน</t>
  </si>
  <si>
    <t>เงินรับล่วงหน้าและเงินประกัน</t>
  </si>
  <si>
    <t xml:space="preserve">                     A  บริษัทถือหุ้น และ/หรือการถือหุ้นร่วมกัน</t>
  </si>
  <si>
    <t>บริษัทถือหุ้น และ/หรือ การถือหุ้นร่วมกัน</t>
  </si>
  <si>
    <t>0-13*</t>
  </si>
  <si>
    <t>อัตรามรณะ</t>
  </si>
  <si>
    <t xml:space="preserve">     *  ขึ้นอยู่กับอายุของพนักงาน</t>
  </si>
  <si>
    <t xml:space="preserve">     2.1   เกณฑ์การจัดทำงบการเงิน</t>
  </si>
  <si>
    <t>2.  เกณฑ์การเสนองบการเงินระหว่างกาล(ต่อ)</t>
  </si>
  <si>
    <t xml:space="preserve"> จำหน่ายด้ายเย็บ</t>
  </si>
  <si>
    <t>ผลิตเส้นใยไฟเบอร์</t>
  </si>
  <si>
    <t xml:space="preserve">     บอจ. เอช แอนด์ บี </t>
  </si>
  <si>
    <t xml:space="preserve">          อินเตอร์เท็กซ์</t>
  </si>
  <si>
    <t xml:space="preserve">                         ค่าบริการ</t>
  </si>
  <si>
    <t>ต้นทุนบวกส่วนเพิ่ม</t>
  </si>
  <si>
    <t xml:space="preserve">     ตามสัญญาจะซื้อจะขาย</t>
  </si>
  <si>
    <t>กำหนดตามลักษณะงาน ปริมาณ ระยะเวลา</t>
  </si>
  <si>
    <t xml:space="preserve">     ของการใช้บริการ</t>
  </si>
  <si>
    <t xml:space="preserve">               ค่าใช้จ่ายในการดำเนินงานทางตรง</t>
  </si>
  <si>
    <t xml:space="preserve">                    ก่อให้เกิดรายได้ค่าเช่าและบริการ</t>
  </si>
  <si>
    <t>ของเล่นที่ทำจากผ้า</t>
  </si>
  <si>
    <t>เกี่ยวกับรถยนต์</t>
  </si>
  <si>
    <t>ชิ้นส่วนอุปกรณ์</t>
  </si>
  <si>
    <t>A,E</t>
  </si>
  <si>
    <t>ท้อปเทร็นด์ แมนูแฟคเจอริ่ง</t>
  </si>
  <si>
    <t xml:space="preserve">                จำหน่ายหรือตัดจ่าย</t>
  </si>
  <si>
    <t>รายได้จากการขายสินค้า</t>
  </si>
  <si>
    <t xml:space="preserve">              บริษัทฯ มีความเสี่ยงเกี่ยวกับอัตราแลกเปลี่ยนเงินตราต่างประเทศในธุรกิจทางการค้า จากค่าลิขสิทธิ์รับและค่าลิขสิทธิ์</t>
  </si>
  <si>
    <t xml:space="preserve">              เนื่องจากความเสี่ยงอยู่ในระดับต่ำจนไม่มีนัยสำคัญ</t>
  </si>
  <si>
    <t xml:space="preserve">    ต้นทุนขายสินค้า</t>
  </si>
  <si>
    <t xml:space="preserve">              จ่าย  การซื้อสินค้า  และเงินลงทุนในต่างประเทศ    โดยบริษัทฯ    มิได้ทำสัญญาป้องกันความเสี่ยงไว้เป็นการล่วงหน้า      </t>
  </si>
  <si>
    <t>เงินสดและรายการเทียบเท่าเงินสด  ได้แก่   เงินสดในมือและเงินฝากสถาบันการเงิน  ประกอบด้วย</t>
  </si>
  <si>
    <t xml:space="preserve">      แม่สอด</t>
  </si>
  <si>
    <t xml:space="preserve">              ที่ลูกหนี้การค้าจะไม่ชำระหนี้</t>
  </si>
  <si>
    <t xml:space="preserve">              ลูกหนี้การค้ารายอื่น โดยกำหนดไว้จำนวน 180 วัน อย่างไรก็ตาม ฝ่ายบริหารของบริษัทฯ เชื่อว่าไม่มีความเสี่ยงจากการ</t>
  </si>
  <si>
    <t xml:space="preserve">       ในการให้ผลประโยชน์เมื่อเกษียณ และผลประโยชน์ระยะยาวอื่นแก่พนักงานตามสิทธิและอายุงาน</t>
  </si>
  <si>
    <t xml:space="preserve">        ค่าปรึกษาธุรกิจ  ในอัตราร้อยละ 0.5  และจะจัดเก็บจากบริษัทที่ไม่ได้จ่ายค่าปรึกษาธุรกิจร้อยละ  1  ยกเว้นบริษัทฯ ที่ร่วมทุนกับ</t>
  </si>
  <si>
    <t>อัตราร้อยละ 3.5 - 8 ของราคายอดขายสุทธิ</t>
  </si>
  <si>
    <t>ต้นทุนบวกส่วนเพิ่มไม่เกินอัตราร้อยละ 3</t>
  </si>
  <si>
    <t xml:space="preserve">     บอจ. ซูรูฮะ (ประเทศไทย)</t>
  </si>
  <si>
    <t>ผลิต,นำเข้า - ส่งออก ยา</t>
  </si>
  <si>
    <t>ลูกหนี้การค้า - กิจการที่เกี่ยวข้องกัน</t>
  </si>
  <si>
    <t>รวมลูกหนี้การค้า และลูกหนี้อื่น-กิจการที่เกี่ยวข้องกัน</t>
  </si>
  <si>
    <t>รวมลูกหนี้การค้า และลูกหนี้อื่น - อื่นๆ</t>
  </si>
  <si>
    <t>31 มีนาคม 2555</t>
  </si>
  <si>
    <t xml:space="preserve">      ตามลำดับ</t>
  </si>
  <si>
    <t xml:space="preserve">     กฎหมายนี้ไม่สามารถนำไปจัดสรรเป็นเงินปันผล</t>
  </si>
  <si>
    <t xml:space="preserve">     ร้อยละ 10 ของทุนจดทะเบียน   การตั้งสำรองตามกฎหมายดังกล่าวเป็นไปตามพระราชบัญญัติบริษัทมหาชนจำกัด   สำรองตาม</t>
  </si>
  <si>
    <t xml:space="preserve">        280  ล้านบาท   ซึ่งไม่ได้ระบุวัตถุประสงค์เพื่อการใดการหนึ่งโดยเฉพาะ</t>
  </si>
  <si>
    <t>2555</t>
  </si>
  <si>
    <t>- 29 -</t>
  </si>
  <si>
    <t>31 มีนาคม</t>
  </si>
  <si>
    <t>A, B,  E</t>
  </si>
  <si>
    <t>A, B, C, E</t>
  </si>
  <si>
    <t xml:space="preserve">      ซึ่งบริษัทฯ ไม่สามารถปรับปรุงผลกระทบต่อเงินลงทุนในบริษัทร่วมได้  เนื่องจากบริษัทฯ  ไม่มีอำนาจควบคุมสั่งการ บริษัทร่วมดังกล่าวเพื่อจัดให้มีการสอบทานงบการเงินไตรมาสโดยผู้สอบบัญชี  </t>
  </si>
  <si>
    <t xml:space="preserve">                ลด</t>
  </si>
  <si>
    <t xml:space="preserve">          ณ วันที่  31  มีนาคม  2554</t>
  </si>
  <si>
    <t>3.  นโยบายบัญชีที่สำคัญ</t>
  </si>
  <si>
    <t xml:space="preserve"> - 5 -</t>
  </si>
  <si>
    <t>- 18 -</t>
  </si>
  <si>
    <t>- 25 -</t>
  </si>
  <si>
    <t>ส่วนงานดำเนินงาน</t>
  </si>
  <si>
    <t>เจ้าหนี้การค้าและเจ้าหนี้อื่น</t>
  </si>
  <si>
    <t xml:space="preserve">      และบริษัทฯ   จ่ายสมทบส่วนหนึ่งและจ่ายให้พนักงานในกรณีที่ออกจากงานตามระเบียบการที่กำหนด   สำหรับงวด 3 เดือน  </t>
  </si>
  <si>
    <t xml:space="preserve">ลูกหนี้การค้าและลูกหนี้หนี้อื่น </t>
  </si>
  <si>
    <t xml:space="preserve">     ให้อยู่ในความรับผิดชอบของคณะกรรมการบริษัท  </t>
  </si>
  <si>
    <t xml:space="preserve">     ไม่รวมถึงค่าตอบแทนหรือสวัสดิการที่กรรมการได้รับในฐานะพนักงานหรือลูกจ้างของบริษัทฯ   และการจัดสรรเงินดังกล่าว</t>
  </si>
  <si>
    <t xml:space="preserve">    ค่าใช้จ่ายเกี่ยวกับอาคารสถานที่  และอุปกรณ์</t>
  </si>
  <si>
    <t xml:space="preserve"> 31 ธันวาคม 2555</t>
  </si>
  <si>
    <t xml:space="preserve"> 31 มีนาคม 2556</t>
  </si>
  <si>
    <t>31 มีนาคม 2556</t>
  </si>
  <si>
    <t>31 ธันวาคม 2555</t>
  </si>
  <si>
    <t>ณ วันที่ 31 มีนาคม 2556</t>
  </si>
  <si>
    <t>ณ วันที่ 31 ธันวาคม 2555</t>
  </si>
  <si>
    <t xml:space="preserve">          ณ วันที่  31  ธันวาคม  2555</t>
  </si>
  <si>
    <t xml:space="preserve">          ณ วันที่  31  มีนาคม  2556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</si>
</sst>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;\(#,##0.00\)"/>
    <numFmt numFmtId="200" formatCode="#,##0_);[Red]\(#,##0.00\)"/>
    <numFmt numFmtId="201" formatCode="#,##0.00_);[Black]\(#,##0.00\)\ "/>
    <numFmt numFmtId="202" formatCode="#,##0.00_);[Red]\(#,##0.0000\)"/>
    <numFmt numFmtId="203" formatCode="###0.00_);[Red]\(###0.00\)"/>
    <numFmt numFmtId="204" formatCode="#,##0.00\ ;[Red]\(#,##0.00\)"/>
    <numFmt numFmtId="205" formatCode="#,##0\ ;[Red]\(#,##0\)"/>
    <numFmt numFmtId="206" formatCode="#,##0.00\ ;\(#,##0.00\)"/>
    <numFmt numFmtId="207" formatCode="##,##0.00_);\(#,##0.00\)"/>
    <numFmt numFmtId="208" formatCode="#,##0_);\(#,###\)"/>
    <numFmt numFmtId="209" formatCode="##,##0_);\(#,##0\)"/>
    <numFmt numFmtId="210" formatCode="#,##0.00_);[Blue]\(#,##0.00\)"/>
    <numFmt numFmtId="211" formatCode="[$-101041E]d\ mmmm\ yyyy;@"/>
    <numFmt numFmtId="212" formatCode="#,##0.00;[Red]#,##0.00"/>
    <numFmt numFmtId="213" formatCode="#,##0;\(#,##0.00\)"/>
    <numFmt numFmtId="214" formatCode="#,##0.00_);[Black]\(#,##0.00\)"/>
    <numFmt numFmtId="215" formatCode="_-* #,##0.000_-;\-* #,##0.000_-;_-* &quot;-&quot;???_-;_-@_-"/>
    <numFmt numFmtId="216" formatCode="#,##0.00_)"/>
    <numFmt numFmtId="217" formatCode="_-* #,##0.00_-;\-* #,##0.00_-;_-* \-??_-;_-@_-"/>
    <numFmt numFmtId="218" formatCode="#,##0_);\(#,##0.00\)"/>
    <numFmt numFmtId="219" formatCode="##,#00.00\ ;\(#,##0.00\)"/>
    <numFmt numFmtId="220" formatCode="##,##0.00_)\ ;\(#,##0.00\)"/>
    <numFmt numFmtId="221" formatCode="_-* #,##0.00_-;\(#,##0.00\);_-* \-??_-;_-@_-"/>
    <numFmt numFmtId="222" formatCode="_-* #,##0.000_-;\-* #,##0.000_-;_-* &quot;-&quot;??_-;_-@_-"/>
    <numFmt numFmtId="223" formatCode="_-* #,##0.00_-;\(#,##0.00\);_-* &quot;-&quot;??_-;_-@_-"/>
    <numFmt numFmtId="224" formatCode="_-* #,##0.00_-;\(#,##0.00\)"/>
    <numFmt numFmtId="225" formatCode="_-* #,##0.00_-;\-* #,##0.00_-"/>
    <numFmt numFmtId="226" formatCode="##,##0.00;\(#,##0.00\)"/>
    <numFmt numFmtId="227" formatCode="_-* #,##0.00_-;\-* #,##0.00_-;_-* &quot;-&quot;??_-_-_-_-_-_-"/>
    <numFmt numFmtId="228" formatCode="##,##0.00_-;\(#,##0.00\)"/>
    <numFmt numFmtId="229" formatCode="#,##0.000;\-#,##0.000"/>
    <numFmt numFmtId="230" formatCode="_-* #,##0.00_-;\-* #,##0.00_-;_-* &quot;-&quot;??_-_-_-_-_-_-_-;_-@_-"/>
  </numFmts>
  <fonts count="47">
    <font>
      <sz val="14"/>
      <name val="Cordia New"/>
      <family val="0"/>
    </font>
    <font>
      <sz val="12"/>
      <name val="Helv"/>
      <family val="0"/>
    </font>
    <font>
      <sz val="16"/>
      <name val="AngsanaUPC"/>
      <family val="1"/>
    </font>
    <font>
      <b/>
      <sz val="16"/>
      <name val="AngsanaUPC"/>
      <family val="1"/>
    </font>
    <font>
      <sz val="16"/>
      <name val="Cordia New"/>
      <family val="2"/>
    </font>
    <font>
      <sz val="12"/>
      <name val="AngsanaUPC"/>
      <family val="1"/>
    </font>
    <font>
      <b/>
      <sz val="12"/>
      <name val="AngsanaUPC"/>
      <family val="1"/>
    </font>
    <font>
      <sz val="11"/>
      <name val="AngsanaUPC"/>
      <family val="1"/>
    </font>
    <font>
      <sz val="8"/>
      <name val="Cordia Ne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sz val="16"/>
      <color indexed="8"/>
      <name val="AngsanaUPC"/>
      <family val="1"/>
    </font>
    <font>
      <sz val="14"/>
      <name val="BrowalliaUPC"/>
      <family val="2"/>
    </font>
    <font>
      <sz val="15"/>
      <name val="Angsana New"/>
      <family val="1"/>
    </font>
    <font>
      <b/>
      <sz val="15"/>
      <name val="Angsana New"/>
      <family val="1"/>
    </font>
    <font>
      <sz val="15"/>
      <name val="AngsanaUPC"/>
      <family val="1"/>
    </font>
    <font>
      <b/>
      <sz val="15"/>
      <name val="AngsanaUPC"/>
      <family val="1"/>
    </font>
    <font>
      <sz val="16"/>
      <color indexed="8"/>
      <name val="Angsana New"/>
      <family val="2"/>
    </font>
    <font>
      <u val="single"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color indexed="8"/>
      <name val="Angsana New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Angsana New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4"/>
      <color indexed="8"/>
      <name val="AngsanaUPC"/>
      <family val="1"/>
    </font>
    <font>
      <b/>
      <sz val="16"/>
      <color indexed="8"/>
      <name val="AngsanaUPC"/>
      <family val="1"/>
    </font>
    <font>
      <u val="single"/>
      <sz val="16"/>
      <color indexed="8"/>
      <name val="Angsana New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1" applyNumberFormat="0" applyAlignment="0" applyProtection="0"/>
    <xf numFmtId="0" fontId="2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37" fillId="15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7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1" fillId="0" borderId="0">
      <alignment/>
      <protection/>
    </xf>
    <xf numFmtId="0" fontId="0" fillId="0" borderId="0">
      <alignment/>
      <protection/>
    </xf>
  </cellStyleXfs>
  <cellXfs count="685">
    <xf numFmtId="0" fontId="0" fillId="0" borderId="0" xfId="0" applyAlignment="1">
      <alignment/>
    </xf>
    <xf numFmtId="0" fontId="2" fillId="0" borderId="0" xfId="0" applyFont="1" applyFill="1" applyAlignment="1">
      <alignment/>
    </xf>
    <xf numFmtId="207" fontId="5" fillId="0" borderId="0" xfId="133" applyNumberFormat="1" applyFont="1" applyFill="1">
      <alignment/>
      <protection/>
    </xf>
    <xf numFmtId="207" fontId="6" fillId="0" borderId="0" xfId="133" applyNumberFormat="1" applyFont="1" applyFill="1">
      <alignment/>
      <protection/>
    </xf>
    <xf numFmtId="207" fontId="6" fillId="0" borderId="10" xfId="133" applyNumberFormat="1" applyFont="1" applyFill="1" applyBorder="1">
      <alignment/>
      <protection/>
    </xf>
    <xf numFmtId="207" fontId="5" fillId="0" borderId="10" xfId="133" applyNumberFormat="1" applyFont="1" applyFill="1" applyBorder="1">
      <alignment/>
      <protection/>
    </xf>
    <xf numFmtId="207" fontId="5" fillId="0" borderId="10" xfId="93" applyNumberFormat="1" applyFont="1" applyFill="1" applyBorder="1" applyAlignment="1">
      <alignment/>
    </xf>
    <xf numFmtId="207" fontId="6" fillId="0" borderId="0" xfId="133" applyNumberFormat="1" applyFont="1" applyFill="1" applyAlignment="1">
      <alignment horizontal="center"/>
      <protection/>
    </xf>
    <xf numFmtId="207" fontId="6" fillId="0" borderId="10" xfId="133" applyNumberFormat="1" applyFont="1" applyFill="1" applyBorder="1" applyAlignment="1">
      <alignment horizontal="center"/>
      <protection/>
    </xf>
    <xf numFmtId="207" fontId="6" fillId="0" borderId="0" xfId="133" applyNumberFormat="1" applyFont="1" applyFill="1" applyBorder="1" applyAlignment="1">
      <alignment horizontal="center"/>
      <protection/>
    </xf>
    <xf numFmtId="209" fontId="5" fillId="0" borderId="0" xfId="133" applyNumberFormat="1" applyFont="1" applyFill="1" applyAlignment="1">
      <alignment horizontal="center"/>
      <protection/>
    </xf>
    <xf numFmtId="207" fontId="5" fillId="0" borderId="0" xfId="133" applyNumberFormat="1" applyFont="1" applyFill="1" applyBorder="1" applyAlignment="1">
      <alignment/>
      <protection/>
    </xf>
    <xf numFmtId="207" fontId="5" fillId="0" borderId="0" xfId="133" applyNumberFormat="1" applyFont="1" applyFill="1" applyAlignment="1">
      <alignment horizontal="center"/>
      <protection/>
    </xf>
    <xf numFmtId="209" fontId="5" fillId="0" borderId="0" xfId="133" applyNumberFormat="1" applyFont="1" applyFill="1">
      <alignment/>
      <protection/>
    </xf>
    <xf numFmtId="207" fontId="5" fillId="0" borderId="0" xfId="133" applyNumberFormat="1" applyFont="1" applyFill="1" applyBorder="1" applyAlignment="1">
      <alignment horizontal="center"/>
      <protection/>
    </xf>
    <xf numFmtId="209" fontId="5" fillId="0" borderId="0" xfId="93" applyNumberFormat="1" applyFont="1" applyFill="1" applyBorder="1" applyAlignment="1">
      <alignment/>
    </xf>
    <xf numFmtId="207" fontId="5" fillId="0" borderId="0" xfId="93" applyNumberFormat="1" applyFont="1" applyFill="1" applyBorder="1" applyAlignment="1">
      <alignment/>
    </xf>
    <xf numFmtId="207" fontId="5" fillId="0" borderId="0" xfId="133" applyNumberFormat="1" applyFont="1" applyFill="1" applyAlignment="1" quotePrefix="1">
      <alignment/>
      <protection/>
    </xf>
    <xf numFmtId="207" fontId="5" fillId="0" borderId="0" xfId="93" applyNumberFormat="1" applyFont="1" applyFill="1" applyAlignment="1">
      <alignment horizontal="right"/>
    </xf>
    <xf numFmtId="207" fontId="5" fillId="0" borderId="0" xfId="133" applyNumberFormat="1" applyFont="1" applyFill="1" applyBorder="1">
      <alignment/>
      <protection/>
    </xf>
    <xf numFmtId="209" fontId="6" fillId="0" borderId="0" xfId="133" applyNumberFormat="1" applyFont="1" applyFill="1" applyAlignment="1">
      <alignment horizontal="left"/>
      <protection/>
    </xf>
    <xf numFmtId="209" fontId="5" fillId="0" borderId="0" xfId="133" applyNumberFormat="1" applyFont="1" applyFill="1" applyBorder="1">
      <alignment/>
      <protection/>
    </xf>
    <xf numFmtId="207" fontId="5" fillId="0" borderId="10" xfId="133" applyNumberFormat="1" applyFont="1" applyFill="1" applyBorder="1" applyAlignment="1">
      <alignment horizontal="center"/>
      <protection/>
    </xf>
    <xf numFmtId="207" fontId="7" fillId="0" borderId="0" xfId="133" applyNumberFormat="1" applyFont="1" applyFill="1" applyAlignment="1">
      <alignment horizontal="center"/>
      <protection/>
    </xf>
    <xf numFmtId="209" fontId="5" fillId="0" borderId="0" xfId="133" applyNumberFormat="1" applyFont="1" applyFill="1" applyAlignment="1" quotePrefix="1">
      <alignment horizontal="center"/>
      <protection/>
    </xf>
    <xf numFmtId="207" fontId="5" fillId="0" borderId="0" xfId="133" applyNumberFormat="1" applyFont="1" applyFill="1" applyAlignment="1" quotePrefix="1">
      <alignment horizontal="center"/>
      <protection/>
    </xf>
    <xf numFmtId="209" fontId="6" fillId="0" borderId="0" xfId="133" applyNumberFormat="1" applyFont="1" applyFill="1" applyBorder="1" applyAlignment="1" quotePrefix="1">
      <alignment horizontal="center"/>
      <protection/>
    </xf>
    <xf numFmtId="207" fontId="6" fillId="0" borderId="0" xfId="133" applyNumberFormat="1" applyFont="1" applyFill="1" applyBorder="1" applyAlignment="1" quotePrefix="1">
      <alignment horizontal="center"/>
      <protection/>
    </xf>
    <xf numFmtId="209" fontId="5" fillId="0" borderId="0" xfId="131" applyNumberFormat="1" applyFont="1" applyFill="1" applyAlignment="1">
      <alignment horizontal="center"/>
      <protection/>
    </xf>
    <xf numFmtId="207" fontId="5" fillId="0" borderId="0" xfId="131" applyNumberFormat="1" applyFont="1" applyFill="1" applyBorder="1" applyAlignment="1">
      <alignment/>
      <protection/>
    </xf>
    <xf numFmtId="207" fontId="5" fillId="0" borderId="0" xfId="131" applyNumberFormat="1" applyFont="1" applyFill="1" applyBorder="1" applyAlignment="1">
      <alignment horizontal="center"/>
      <protection/>
    </xf>
    <xf numFmtId="207" fontId="5" fillId="0" borderId="0" xfId="131" applyNumberFormat="1" applyFont="1" applyFill="1">
      <alignment/>
      <protection/>
    </xf>
    <xf numFmtId="209" fontId="5" fillId="0" borderId="0" xfId="131" applyNumberFormat="1" applyFont="1" applyFill="1">
      <alignment/>
      <protection/>
    </xf>
    <xf numFmtId="207" fontId="5" fillId="0" borderId="0" xfId="131" applyNumberFormat="1" applyFont="1" applyFill="1" applyAlignment="1">
      <alignment horizontal="center"/>
      <protection/>
    </xf>
    <xf numFmtId="207" fontId="5" fillId="0" borderId="0" xfId="133" applyNumberFormat="1" applyFont="1" applyFill="1" applyBorder="1" applyAlignment="1">
      <alignment horizontal="left"/>
      <protection/>
    </xf>
    <xf numFmtId="207" fontId="5" fillId="0" borderId="11" xfId="133" applyNumberFormat="1" applyFont="1" applyFill="1" applyBorder="1">
      <alignment/>
      <protection/>
    </xf>
    <xf numFmtId="207" fontId="6" fillId="0" borderId="0" xfId="133" applyNumberFormat="1" applyFont="1" applyFill="1" applyAlignment="1">
      <alignment/>
      <protection/>
    </xf>
    <xf numFmtId="207" fontId="6" fillId="0" borderId="12" xfId="133" applyNumberFormat="1" applyFont="1" applyFill="1" applyBorder="1">
      <alignment/>
      <protection/>
    </xf>
    <xf numFmtId="40" fontId="5" fillId="0" borderId="0" xfId="133" applyNumberFormat="1" applyFont="1" applyFill="1" applyBorder="1">
      <alignment/>
      <protection/>
    </xf>
    <xf numFmtId="40" fontId="5" fillId="0" borderId="0" xfId="133" applyNumberFormat="1" applyFont="1" applyFill="1">
      <alignment/>
      <protection/>
    </xf>
    <xf numFmtId="40" fontId="6" fillId="0" borderId="0" xfId="133" applyNumberFormat="1" applyFont="1" applyFill="1" applyBorder="1">
      <alignment/>
      <protection/>
    </xf>
    <xf numFmtId="40" fontId="6" fillId="0" borderId="10" xfId="133" applyNumberFormat="1" applyFont="1" applyFill="1" applyBorder="1">
      <alignment/>
      <protection/>
    </xf>
    <xf numFmtId="40" fontId="5" fillId="0" borderId="10" xfId="133" applyNumberFormat="1" applyFont="1" applyFill="1" applyBorder="1">
      <alignment/>
      <protection/>
    </xf>
    <xf numFmtId="40" fontId="6" fillId="0" borderId="0" xfId="133" applyNumberFormat="1" applyFont="1" applyFill="1" applyAlignment="1">
      <alignment horizontal="center"/>
      <protection/>
    </xf>
    <xf numFmtId="40" fontId="6" fillId="0" borderId="0" xfId="133" applyNumberFormat="1" applyFont="1" applyFill="1">
      <alignment/>
      <protection/>
    </xf>
    <xf numFmtId="38" fontId="5" fillId="0" borderId="0" xfId="133" applyNumberFormat="1" applyFont="1" applyFill="1" applyAlignment="1">
      <alignment horizontal="center"/>
      <protection/>
    </xf>
    <xf numFmtId="40" fontId="5" fillId="0" borderId="0" xfId="133" applyNumberFormat="1" applyFont="1" applyFill="1" applyBorder="1" applyAlignment="1">
      <alignment/>
      <protection/>
    </xf>
    <xf numFmtId="40" fontId="5" fillId="0" borderId="0" xfId="133" applyNumberFormat="1" applyFont="1" applyFill="1" applyAlignment="1">
      <alignment horizontal="center"/>
      <protection/>
    </xf>
    <xf numFmtId="38" fontId="5" fillId="0" borderId="0" xfId="133" applyNumberFormat="1" applyFont="1" applyFill="1">
      <alignment/>
      <protection/>
    </xf>
    <xf numFmtId="43" fontId="5" fillId="0" borderId="0" xfId="93" applyNumberFormat="1" applyFont="1" applyFill="1" applyBorder="1" applyAlignment="1">
      <alignment/>
    </xf>
    <xf numFmtId="43" fontId="5" fillId="0" borderId="0" xfId="93" applyFont="1" applyFill="1" applyBorder="1" applyAlignment="1">
      <alignment/>
    </xf>
    <xf numFmtId="40" fontId="5" fillId="0" borderId="0" xfId="133" applyNumberFormat="1" applyFont="1" applyFill="1" applyAlignment="1">
      <alignment/>
      <protection/>
    </xf>
    <xf numFmtId="0" fontId="2" fillId="0" borderId="0" xfId="133" applyFont="1" applyFill="1" applyBorder="1">
      <alignment/>
      <protection/>
    </xf>
    <xf numFmtId="40" fontId="5" fillId="0" borderId="0" xfId="133" applyNumberFormat="1" applyFont="1" applyFill="1" applyAlignment="1">
      <alignment horizontal="left"/>
      <protection/>
    </xf>
    <xf numFmtId="43" fontId="5" fillId="0" borderId="10" xfId="93" applyFont="1" applyFill="1" applyBorder="1" applyAlignment="1">
      <alignment/>
    </xf>
    <xf numFmtId="40" fontId="5" fillId="0" borderId="0" xfId="133" applyNumberFormat="1" applyFont="1" applyFill="1" applyBorder="1" applyAlignment="1">
      <alignment horizontal="left"/>
      <protection/>
    </xf>
    <xf numFmtId="43" fontId="5" fillId="0" borderId="11" xfId="93" applyFont="1" applyFill="1" applyBorder="1" applyAlignment="1">
      <alignment/>
    </xf>
    <xf numFmtId="0" fontId="5" fillId="0" borderId="0" xfId="133" applyFont="1" applyFill="1" applyBorder="1">
      <alignment/>
      <protection/>
    </xf>
    <xf numFmtId="0" fontId="5" fillId="0" borderId="0" xfId="133" applyFont="1" applyFill="1" applyBorder="1" applyAlignment="1">
      <alignment/>
      <protection/>
    </xf>
    <xf numFmtId="0" fontId="5" fillId="0" borderId="0" xfId="133" applyFont="1" applyFill="1" applyBorder="1" applyAlignment="1">
      <alignment horizontal="center"/>
      <protection/>
    </xf>
    <xf numFmtId="0" fontId="5" fillId="0" borderId="0" xfId="133" applyFont="1" applyFill="1" applyBorder="1" applyAlignment="1">
      <alignment horizontal="left"/>
      <protection/>
    </xf>
    <xf numFmtId="0" fontId="5" fillId="0" borderId="0" xfId="133" applyFont="1" applyFill="1">
      <alignment/>
      <protection/>
    </xf>
    <xf numFmtId="0" fontId="5" fillId="0" borderId="0" xfId="133" applyFont="1" applyFill="1" applyAlignment="1">
      <alignment horizontal="center"/>
      <protection/>
    </xf>
    <xf numFmtId="201" fontId="5" fillId="0" borderId="0" xfId="93" applyNumberFormat="1" applyFont="1" applyFill="1" applyBorder="1" applyAlignment="1">
      <alignment/>
    </xf>
    <xf numFmtId="0" fontId="6" fillId="0" borderId="0" xfId="133" applyFont="1" applyFill="1" applyAlignment="1">
      <alignment/>
      <protection/>
    </xf>
    <xf numFmtId="40" fontId="2" fillId="0" borderId="0" xfId="0" applyNumberFormat="1" applyFont="1" applyFill="1" applyAlignment="1">
      <alignment/>
    </xf>
    <xf numFmtId="199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 horizontal="center"/>
    </xf>
    <xf numFmtId="0" fontId="2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/>
    </xf>
    <xf numFmtId="43" fontId="2" fillId="0" borderId="0" xfId="86" applyFont="1" applyFill="1" applyAlignment="1">
      <alignment/>
    </xf>
    <xf numFmtId="0" fontId="3" fillId="0" borderId="0" xfId="0" applyFont="1" applyFill="1" applyAlignment="1">
      <alignment horizontal="right"/>
    </xf>
    <xf numFmtId="40" fontId="2" fillId="0" borderId="0" xfId="86" applyNumberFormat="1" applyFont="1" applyFill="1" applyAlignment="1">
      <alignment/>
    </xf>
    <xf numFmtId="40" fontId="2" fillId="0" borderId="0" xfId="151" applyNumberFormat="1" applyFont="1" applyFill="1" applyAlignment="1">
      <alignment/>
      <protection/>
    </xf>
    <xf numFmtId="40" fontId="3" fillId="0" borderId="0" xfId="0" applyNumberFormat="1" applyFont="1" applyFill="1" applyAlignment="1" quotePrefix="1">
      <alignment horizontal="center"/>
    </xf>
    <xf numFmtId="40" fontId="3" fillId="0" borderId="0" xfId="0" applyNumberFormat="1" applyFont="1" applyFill="1" applyAlignment="1">
      <alignment horizontal="center"/>
    </xf>
    <xf numFmtId="39" fontId="2" fillId="0" borderId="0" xfId="86" applyNumberFormat="1" applyFont="1" applyFill="1" applyAlignment="1">
      <alignment/>
    </xf>
    <xf numFmtId="40" fontId="3" fillId="0" borderId="0" xfId="86" applyNumberFormat="1" applyFont="1" applyFill="1" applyBorder="1" applyAlignment="1">
      <alignment/>
    </xf>
    <xf numFmtId="40" fontId="3" fillId="0" borderId="0" xfId="86" applyNumberFormat="1" applyFont="1" applyFill="1" applyBorder="1" applyAlignment="1">
      <alignment horizontal="center"/>
    </xf>
    <xf numFmtId="40" fontId="2" fillId="0" borderId="0" xfId="86" applyNumberFormat="1" applyFont="1" applyFill="1" applyBorder="1" applyAlignment="1">
      <alignment/>
    </xf>
    <xf numFmtId="40" fontId="4" fillId="0" borderId="0" xfId="0" applyNumberFormat="1" applyFont="1" applyFill="1" applyAlignment="1">
      <alignment/>
    </xf>
    <xf numFmtId="40" fontId="3" fillId="0" borderId="0" xfId="86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39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 horizontal="centerContinuous"/>
    </xf>
    <xf numFmtId="39" fontId="3" fillId="0" borderId="0" xfId="0" applyNumberFormat="1" applyFont="1" applyFill="1" applyAlignment="1">
      <alignment/>
    </xf>
    <xf numFmtId="39" fontId="5" fillId="0" borderId="0" xfId="0" applyNumberFormat="1" applyFont="1" applyFill="1" applyAlignment="1">
      <alignment/>
    </xf>
    <xf numFmtId="39" fontId="3" fillId="0" borderId="0" xfId="0" applyNumberFormat="1" applyFont="1" applyFill="1" applyAlignment="1">
      <alignment horizontal="center"/>
    </xf>
    <xf numFmtId="39" fontId="2" fillId="0" borderId="0" xfId="0" applyNumberFormat="1" applyFont="1" applyFill="1" applyAlignment="1">
      <alignment horizontal="left"/>
    </xf>
    <xf numFmtId="39" fontId="2" fillId="0" borderId="0" xfId="42" applyNumberFormat="1" applyFont="1" applyFill="1" applyAlignment="1">
      <alignment/>
    </xf>
    <xf numFmtId="39" fontId="2" fillId="0" borderId="0" xfId="151" applyNumberFormat="1" applyFont="1" applyFill="1" applyAlignment="1">
      <alignment/>
      <protection/>
    </xf>
    <xf numFmtId="39" fontId="2" fillId="0" borderId="0" xfId="42" applyNumberFormat="1" applyFont="1" applyFill="1" applyBorder="1" applyAlignment="1" applyProtection="1" quotePrefix="1">
      <alignment/>
      <protection/>
    </xf>
    <xf numFmtId="210" fontId="2" fillId="0" borderId="0" xfId="0" applyNumberFormat="1" applyFont="1" applyFill="1" applyAlignment="1">
      <alignment/>
    </xf>
    <xf numFmtId="207" fontId="13" fillId="0" borderId="0" xfId="133" applyNumberFormat="1" applyFont="1" applyFill="1" applyBorder="1" applyAlignment="1">
      <alignment vertical="center"/>
      <protection/>
    </xf>
    <xf numFmtId="207" fontId="14" fillId="0" borderId="0" xfId="133" applyNumberFormat="1" applyFont="1" applyFill="1" applyBorder="1" applyAlignment="1">
      <alignment horizontal="center" vertical="center"/>
      <protection/>
    </xf>
    <xf numFmtId="207" fontId="13" fillId="0" borderId="0" xfId="133" applyNumberFormat="1" applyFont="1" applyFill="1" applyBorder="1" applyAlignment="1">
      <alignment horizontal="left" vertical="center"/>
      <protection/>
    </xf>
    <xf numFmtId="207" fontId="13" fillId="0" borderId="11" xfId="133" applyNumberFormat="1" applyFont="1" applyFill="1" applyBorder="1" applyAlignment="1">
      <alignment vertical="center"/>
      <protection/>
    </xf>
    <xf numFmtId="207" fontId="13" fillId="0" borderId="0" xfId="133" applyNumberFormat="1" applyFont="1" applyFill="1" applyAlignment="1">
      <alignment horizontal="left" vertical="center"/>
      <protection/>
    </xf>
    <xf numFmtId="207" fontId="14" fillId="0" borderId="0" xfId="133" applyNumberFormat="1" applyFont="1" applyFill="1" applyBorder="1" applyAlignment="1">
      <alignment horizontal="left" vertical="center"/>
      <protection/>
    </xf>
    <xf numFmtId="207" fontId="14" fillId="0" borderId="0" xfId="133" applyNumberFormat="1" applyFont="1" applyFill="1" applyAlignment="1">
      <alignment horizontal="left" vertical="center"/>
      <protection/>
    </xf>
    <xf numFmtId="211" fontId="13" fillId="0" borderId="0" xfId="133" applyNumberFormat="1" applyFont="1" applyFill="1" applyBorder="1" applyAlignment="1" quotePrefix="1">
      <alignment horizontal="center"/>
      <protection/>
    </xf>
    <xf numFmtId="207" fontId="13" fillId="0" borderId="13" xfId="133" applyNumberFormat="1" applyFont="1" applyFill="1" applyBorder="1" applyAlignment="1">
      <alignment vertical="center"/>
      <protection/>
    </xf>
    <xf numFmtId="207" fontId="13" fillId="0" borderId="0" xfId="133" applyNumberFormat="1" applyFont="1" applyFill="1" applyBorder="1" applyAlignment="1">
      <alignment horizontal="right" vertical="center"/>
      <protection/>
    </xf>
    <xf numFmtId="39" fontId="3" fillId="0" borderId="0" xfId="0" applyNumberFormat="1" applyFont="1" applyFill="1" applyAlignment="1">
      <alignment horizontal="left"/>
    </xf>
    <xf numFmtId="39" fontId="5" fillId="0" borderId="0" xfId="133" applyNumberFormat="1" applyFont="1" applyFill="1" applyAlignment="1">
      <alignment horizontal="center"/>
      <protection/>
    </xf>
    <xf numFmtId="0" fontId="2" fillId="0" borderId="0" xfId="0" applyFont="1" applyFill="1" applyAlignment="1">
      <alignment/>
    </xf>
    <xf numFmtId="39" fontId="2" fillId="0" borderId="0" xfId="151" applyNumberFormat="1" applyFont="1" applyFill="1" applyBorder="1" applyAlignment="1" applyProtection="1">
      <alignment horizontal="left"/>
      <protection/>
    </xf>
    <xf numFmtId="39" fontId="2" fillId="0" borderId="0" xfId="151" applyNumberFormat="1" applyFont="1" applyFill="1" applyBorder="1" applyAlignment="1" applyProtection="1" quotePrefix="1">
      <alignment horizontal="centerContinuous"/>
      <protection/>
    </xf>
    <xf numFmtId="39" fontId="3" fillId="0" borderId="0" xfId="151" applyNumberFormat="1" applyFont="1" applyFill="1" applyBorder="1" applyAlignment="1" applyProtection="1" quotePrefix="1">
      <alignment horizontal="centerContinuous"/>
      <protection/>
    </xf>
    <xf numFmtId="39" fontId="2" fillId="0" borderId="0" xfId="151" applyNumberFormat="1" applyFont="1" applyFill="1" applyBorder="1" applyAlignment="1" applyProtection="1">
      <alignment/>
      <protection/>
    </xf>
    <xf numFmtId="39" fontId="2" fillId="0" borderId="0" xfId="151" applyNumberFormat="1" applyFont="1" applyFill="1" applyBorder="1" applyAlignment="1" applyProtection="1" quotePrefix="1">
      <alignment/>
      <protection/>
    </xf>
    <xf numFmtId="39" fontId="2" fillId="0" borderId="0" xfId="112" applyNumberFormat="1" applyFont="1" applyFill="1" applyAlignment="1">
      <alignment horizontal="centerContinuous"/>
      <protection/>
    </xf>
    <xf numFmtId="39" fontId="2" fillId="0" borderId="0" xfId="112" applyNumberFormat="1" applyFont="1" applyFill="1">
      <alignment/>
      <protection/>
    </xf>
    <xf numFmtId="39" fontId="2" fillId="0" borderId="0" xfId="112" applyNumberFormat="1" applyFont="1" applyFill="1" applyAlignment="1">
      <alignment horizontal="right"/>
      <protection/>
    </xf>
    <xf numFmtId="39" fontId="2" fillId="0" borderId="10" xfId="112" applyNumberFormat="1" applyFont="1" applyFill="1" applyBorder="1" applyAlignment="1">
      <alignment horizontal="centerContinuous"/>
      <protection/>
    </xf>
    <xf numFmtId="208" fontId="2" fillId="0" borderId="0" xfId="112" applyNumberFormat="1" applyFont="1" applyFill="1">
      <alignment/>
      <protection/>
    </xf>
    <xf numFmtId="208" fontId="2" fillId="0" borderId="10" xfId="112" applyNumberFormat="1" applyFont="1" applyFill="1" applyBorder="1">
      <alignment/>
      <protection/>
    </xf>
    <xf numFmtId="208" fontId="2" fillId="0" borderId="0" xfId="112" applyNumberFormat="1" applyFont="1" applyFill="1" applyBorder="1">
      <alignment/>
      <protection/>
    </xf>
    <xf numFmtId="39" fontId="2" fillId="0" borderId="0" xfId="112" applyNumberFormat="1" applyFont="1" applyFill="1" applyBorder="1">
      <alignment/>
      <protection/>
    </xf>
    <xf numFmtId="39" fontId="3" fillId="0" borderId="0" xfId="0" applyNumberFormat="1" applyFont="1" applyFill="1" applyAlignment="1">
      <alignment/>
    </xf>
    <xf numFmtId="39" fontId="2" fillId="0" borderId="0" xfId="42" applyNumberFormat="1" applyFont="1" applyFill="1" applyAlignment="1" applyProtection="1" quotePrefix="1">
      <alignment/>
      <protection/>
    </xf>
    <xf numFmtId="39" fontId="4" fillId="0" borderId="0" xfId="0" applyNumberFormat="1" applyFont="1" applyFill="1" applyAlignment="1">
      <alignment/>
    </xf>
    <xf numFmtId="40" fontId="2" fillId="0" borderId="0" xfId="112" applyNumberFormat="1" applyFont="1" applyFill="1" applyAlignment="1" quotePrefix="1">
      <alignment horizontal="center"/>
      <protection/>
    </xf>
    <xf numFmtId="40" fontId="5" fillId="0" borderId="0" xfId="112" applyNumberFormat="1" applyFont="1" applyFill="1">
      <alignment/>
      <protection/>
    </xf>
    <xf numFmtId="43" fontId="5" fillId="0" borderId="0" xfId="52" applyFont="1" applyFill="1" applyBorder="1" applyAlignment="1">
      <alignment horizontal="center"/>
    </xf>
    <xf numFmtId="40" fontId="2" fillId="0" borderId="0" xfId="0" applyNumberFormat="1" applyFont="1" applyFill="1" applyBorder="1" applyAlignment="1">
      <alignment/>
    </xf>
    <xf numFmtId="43" fontId="2" fillId="0" borderId="0" xfId="86" applyFont="1" applyFill="1" applyBorder="1" applyAlignment="1">
      <alignment/>
    </xf>
    <xf numFmtId="0" fontId="2" fillId="0" borderId="0" xfId="0" applyFont="1" applyFill="1" applyAlignment="1">
      <alignment horizontal="left"/>
    </xf>
    <xf numFmtId="39" fontId="15" fillId="0" borderId="0" xfId="0" applyNumberFormat="1" applyFont="1" applyFill="1" applyAlignment="1">
      <alignment/>
    </xf>
    <xf numFmtId="203" fontId="2" fillId="0" borderId="0" xfId="0" applyNumberFormat="1" applyFont="1" applyFill="1" applyAlignment="1">
      <alignment horizontal="left"/>
    </xf>
    <xf numFmtId="203" fontId="2" fillId="0" borderId="0" xfId="0" applyNumberFormat="1" applyFont="1" applyFill="1" applyAlignment="1">
      <alignment/>
    </xf>
    <xf numFmtId="210" fontId="3" fillId="0" borderId="0" xfId="0" applyNumberFormat="1" applyFont="1" applyFill="1" applyAlignment="1">
      <alignment/>
    </xf>
    <xf numFmtId="210" fontId="2" fillId="0" borderId="0" xfId="42" applyNumberFormat="1" applyFont="1" applyFill="1" applyAlignment="1">
      <alignment/>
    </xf>
    <xf numFmtId="210" fontId="2" fillId="0" borderId="0" xfId="151" applyNumberFormat="1" applyFont="1" applyFill="1" applyAlignment="1" applyProtection="1">
      <alignment/>
      <protection/>
    </xf>
    <xf numFmtId="39" fontId="13" fillId="0" borderId="0" xfId="0" applyNumberFormat="1" applyFont="1" applyFill="1" applyAlignment="1">
      <alignment/>
    </xf>
    <xf numFmtId="210" fontId="13" fillId="0" borderId="0" xfId="0" applyNumberFormat="1" applyFont="1" applyFill="1" applyAlignment="1">
      <alignment/>
    </xf>
    <xf numFmtId="39" fontId="3" fillId="0" borderId="0" xfId="0" applyNumberFormat="1" applyFont="1" applyFill="1" applyAlignment="1">
      <alignment horizontal="right"/>
    </xf>
    <xf numFmtId="39" fontId="2" fillId="0" borderId="0" xfId="151" applyNumberFormat="1" applyFont="1" applyFill="1" applyBorder="1" applyAlignment="1" applyProtection="1" quotePrefix="1">
      <alignment horizontal="center"/>
      <protection/>
    </xf>
    <xf numFmtId="39" fontId="3" fillId="0" borderId="14" xfId="151" applyNumberFormat="1" applyFont="1" applyFill="1" applyBorder="1" applyAlignment="1" applyProtection="1">
      <alignment horizontal="center"/>
      <protection/>
    </xf>
    <xf numFmtId="39" fontId="3" fillId="0" borderId="0" xfId="151" applyNumberFormat="1" applyFont="1" applyFill="1" applyBorder="1" applyAlignment="1" applyProtection="1">
      <alignment horizontal="center"/>
      <protection/>
    </xf>
    <xf numFmtId="39" fontId="2" fillId="0" borderId="0" xfId="42" applyNumberFormat="1" applyFont="1" applyFill="1" applyAlignment="1" applyProtection="1" quotePrefix="1">
      <alignment horizontal="center"/>
      <protection/>
    </xf>
    <xf numFmtId="39" fontId="2" fillId="0" borderId="0" xfId="42" applyNumberFormat="1" applyFont="1" applyFill="1" applyAlignment="1">
      <alignment horizontal="center"/>
    </xf>
    <xf numFmtId="39" fontId="5" fillId="0" borderId="0" xfId="0" applyNumberFormat="1" applyFont="1" applyFill="1" applyAlignment="1">
      <alignment horizontal="center"/>
    </xf>
    <xf numFmtId="39" fontId="13" fillId="0" borderId="0" xfId="56" applyNumberFormat="1" applyFont="1" applyFill="1" applyAlignment="1">
      <alignment/>
    </xf>
    <xf numFmtId="39" fontId="13" fillId="0" borderId="0" xfId="151" applyNumberFormat="1" applyFont="1" applyFill="1" applyAlignment="1">
      <alignment/>
      <protection/>
    </xf>
    <xf numFmtId="39" fontId="2" fillId="0" borderId="0" xfId="42" applyNumberFormat="1" applyFont="1" applyFill="1" applyAlignment="1">
      <alignment/>
    </xf>
    <xf numFmtId="39" fontId="2" fillId="0" borderId="0" xfId="151" applyNumberFormat="1" applyFont="1" applyFill="1" applyBorder="1" applyAlignment="1" applyProtection="1">
      <alignment horizontal="center"/>
      <protection/>
    </xf>
    <xf numFmtId="39" fontId="2" fillId="0" borderId="0" xfId="52" applyNumberFormat="1" applyFont="1" applyFill="1" applyAlignment="1">
      <alignment/>
    </xf>
    <xf numFmtId="0" fontId="2" fillId="0" borderId="0" xfId="0" applyFont="1" applyFill="1" applyAlignment="1" quotePrefix="1">
      <alignment horizontal="center"/>
    </xf>
    <xf numFmtId="39" fontId="13" fillId="0" borderId="0" xfId="151" applyNumberFormat="1" applyFont="1" applyFill="1" applyAlignment="1" applyProtection="1">
      <alignment/>
      <protection/>
    </xf>
    <xf numFmtId="0" fontId="2" fillId="0" borderId="0" xfId="135" applyFont="1" applyFill="1">
      <alignment/>
      <protection/>
    </xf>
    <xf numFmtId="40" fontId="2" fillId="0" borderId="0" xfId="135" applyNumberFormat="1" applyFont="1" applyFill="1" applyAlignment="1">
      <alignment/>
      <protection/>
    </xf>
    <xf numFmtId="39" fontId="13" fillId="0" borderId="0" xfId="96" applyNumberFormat="1" applyFont="1" applyFill="1" applyAlignment="1">
      <alignment horizontal="center"/>
    </xf>
    <xf numFmtId="39" fontId="13" fillId="0" borderId="0" xfId="0" applyNumberFormat="1" applyFont="1" applyFill="1" applyBorder="1" applyAlignment="1">
      <alignment/>
    </xf>
    <xf numFmtId="39" fontId="14" fillId="0" borderId="0" xfId="0" applyNumberFormat="1" applyFont="1" applyFill="1" applyAlignment="1">
      <alignment horizontal="center"/>
    </xf>
    <xf numFmtId="39" fontId="14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39" fontId="3" fillId="0" borderId="10" xfId="0" applyNumberFormat="1" applyFont="1" applyFill="1" applyBorder="1" applyAlignment="1">
      <alignment horizontal="left"/>
    </xf>
    <xf numFmtId="208" fontId="2" fillId="0" borderId="11" xfId="112" applyNumberFormat="1" applyFont="1" applyFill="1" applyBorder="1">
      <alignment/>
      <protection/>
    </xf>
    <xf numFmtId="0" fontId="2" fillId="0" borderId="0" xfId="112" applyFont="1" applyFill="1">
      <alignment/>
      <protection/>
    </xf>
    <xf numFmtId="39" fontId="2" fillId="0" borderId="0" xfId="124" applyNumberFormat="1" applyFont="1" applyFill="1" applyAlignment="1">
      <alignment horizontal="centerContinuous"/>
      <protection/>
    </xf>
    <xf numFmtId="39" fontId="2" fillId="0" borderId="0" xfId="124" applyNumberFormat="1" applyFont="1" applyFill="1">
      <alignment/>
      <protection/>
    </xf>
    <xf numFmtId="39" fontId="2" fillId="0" borderId="0" xfId="124" applyNumberFormat="1" applyFont="1" applyFill="1" applyAlignment="1">
      <alignment horizontal="right"/>
      <protection/>
    </xf>
    <xf numFmtId="39" fontId="2" fillId="0" borderId="10" xfId="124" applyNumberFormat="1" applyFont="1" applyFill="1" applyBorder="1" applyAlignment="1">
      <alignment horizontal="centerContinuous"/>
      <protection/>
    </xf>
    <xf numFmtId="208" fontId="2" fillId="0" borderId="0" xfId="124" applyNumberFormat="1" applyFont="1" applyFill="1">
      <alignment/>
      <protection/>
    </xf>
    <xf numFmtId="208" fontId="2" fillId="0" borderId="10" xfId="124" applyNumberFormat="1" applyFont="1" applyFill="1" applyBorder="1">
      <alignment/>
      <protection/>
    </xf>
    <xf numFmtId="208" fontId="2" fillId="0" borderId="0" xfId="124" applyNumberFormat="1" applyFont="1" applyFill="1" applyBorder="1">
      <alignment/>
      <protection/>
    </xf>
    <xf numFmtId="208" fontId="2" fillId="0" borderId="11" xfId="124" applyNumberFormat="1" applyFont="1" applyFill="1" applyBorder="1">
      <alignment/>
      <protection/>
    </xf>
    <xf numFmtId="214" fontId="5" fillId="0" borderId="0" xfId="93" applyNumberFormat="1" applyFont="1" applyFill="1" applyBorder="1" applyAlignment="1">
      <alignment/>
    </xf>
    <xf numFmtId="40" fontId="2" fillId="0" borderId="0" xfId="0" applyNumberFormat="1" applyFont="1" applyFill="1" applyBorder="1" applyAlignment="1">
      <alignment/>
    </xf>
    <xf numFmtId="43" fontId="13" fillId="0" borderId="0" xfId="42" applyFont="1" applyFill="1" applyBorder="1" applyAlignment="1">
      <alignment/>
    </xf>
    <xf numFmtId="215" fontId="5" fillId="0" borderId="0" xfId="93" applyNumberFormat="1" applyFont="1" applyFill="1" applyBorder="1" applyAlignment="1">
      <alignment/>
    </xf>
    <xf numFmtId="207" fontId="5" fillId="0" borderId="0" xfId="133" applyNumberFormat="1" applyFont="1" applyFill="1" applyBorder="1" applyAlignment="1" quotePrefix="1">
      <alignment/>
      <protection/>
    </xf>
    <xf numFmtId="39" fontId="5" fillId="0" borderId="0" xfId="0" applyNumberFormat="1" applyFont="1" applyFill="1" applyAlignment="1">
      <alignment horizontal="centerContinuous"/>
    </xf>
    <xf numFmtId="39" fontId="2" fillId="0" borderId="0" xfId="151" applyNumberFormat="1" applyFont="1" applyFill="1" applyBorder="1" applyAlignment="1" applyProtection="1">
      <alignment horizontal="centerContinuous"/>
      <protection/>
    </xf>
    <xf numFmtId="43" fontId="2" fillId="0" borderId="0" xfId="42" applyFont="1" applyFill="1" applyAlignment="1">
      <alignment/>
    </xf>
    <xf numFmtId="210" fontId="13" fillId="0" borderId="0" xfId="151" applyNumberFormat="1" applyFont="1" applyFill="1" applyAlignment="1" applyProtection="1">
      <alignment/>
      <protection/>
    </xf>
    <xf numFmtId="40" fontId="2" fillId="0" borderId="0" xfId="112" applyNumberFormat="1" applyFont="1" applyFill="1" applyAlignment="1" quotePrefix="1">
      <alignment horizontal="centerContinuous"/>
      <protection/>
    </xf>
    <xf numFmtId="201" fontId="5" fillId="0" borderId="11" xfId="93" applyNumberFormat="1" applyFont="1" applyFill="1" applyBorder="1" applyAlignment="1">
      <alignment/>
    </xf>
    <xf numFmtId="201" fontId="6" fillId="0" borderId="11" xfId="93" applyNumberFormat="1" applyFont="1" applyFill="1" applyBorder="1" applyAlignment="1">
      <alignment/>
    </xf>
    <xf numFmtId="40" fontId="13" fillId="0" borderId="0" xfId="112" applyNumberFormat="1" applyFont="1" applyFill="1" applyAlignment="1" quotePrefix="1">
      <alignment horizontal="left" vertical="center"/>
      <protection/>
    </xf>
    <xf numFmtId="207" fontId="13" fillId="0" borderId="10" xfId="133" applyNumberFormat="1" applyFont="1" applyFill="1" applyBorder="1" applyAlignment="1">
      <alignment vertical="center"/>
      <protection/>
    </xf>
    <xf numFmtId="39" fontId="2" fillId="0" borderId="0" xfId="112" applyNumberFormat="1" applyFont="1">
      <alignment/>
      <protection/>
    </xf>
    <xf numFmtId="39" fontId="13" fillId="0" borderId="0" xfId="0" applyNumberFormat="1" applyFont="1" applyFill="1" applyAlignment="1">
      <alignment horizontal="centerContinuous"/>
    </xf>
    <xf numFmtId="39" fontId="14" fillId="0" borderId="0" xfId="0" applyNumberFormat="1" applyFont="1" applyFill="1" applyAlignment="1">
      <alignment/>
    </xf>
    <xf numFmtId="39" fontId="13" fillId="0" borderId="0" xfId="0" applyNumberFormat="1" applyFont="1" applyFill="1" applyAlignment="1">
      <alignment/>
    </xf>
    <xf numFmtId="39" fontId="13" fillId="0" borderId="0" xfId="0" applyNumberFormat="1" applyFont="1" applyFill="1" applyAlignment="1">
      <alignment horizontal="left"/>
    </xf>
    <xf numFmtId="39" fontId="13" fillId="0" borderId="0" xfId="0" applyNumberFormat="1" applyFont="1" applyFill="1" applyAlignment="1">
      <alignment horizontal="center"/>
    </xf>
    <xf numFmtId="39" fontId="14" fillId="0" borderId="0" xfId="0" applyNumberFormat="1" applyFont="1" applyFill="1" applyAlignment="1">
      <alignment horizontal="left"/>
    </xf>
    <xf numFmtId="39" fontId="13" fillId="0" borderId="0" xfId="96" applyNumberFormat="1" applyFont="1" applyFill="1" applyAlignment="1">
      <alignment horizontal="left"/>
    </xf>
    <xf numFmtId="39" fontId="14" fillId="0" borderId="0" xfId="0" applyNumberFormat="1" applyFont="1" applyFill="1" applyAlignment="1" quotePrefix="1">
      <alignment horizontal="center"/>
    </xf>
    <xf numFmtId="39" fontId="14" fillId="0" borderId="0" xfId="56" applyNumberFormat="1" applyFont="1" applyFill="1" applyBorder="1" applyAlignment="1" applyProtection="1" quotePrefix="1">
      <alignment/>
      <protection/>
    </xf>
    <xf numFmtId="39" fontId="14" fillId="0" borderId="0" xfId="151" applyNumberFormat="1" applyFont="1" applyFill="1" applyBorder="1" applyAlignment="1">
      <alignment/>
      <protection/>
    </xf>
    <xf numFmtId="39" fontId="13" fillId="0" borderId="0" xfId="56" applyNumberFormat="1" applyFont="1" applyFill="1" applyBorder="1" applyAlignment="1">
      <alignment/>
    </xf>
    <xf numFmtId="0" fontId="0" fillId="0" borderId="0" xfId="0" applyFill="1" applyAlignment="1">
      <alignment/>
    </xf>
    <xf numFmtId="208" fontId="2" fillId="0" borderId="0" xfId="52" applyNumberFormat="1" applyFont="1" applyFill="1" applyBorder="1" applyAlignment="1">
      <alignment/>
    </xf>
    <xf numFmtId="39" fontId="2" fillId="0" borderId="0" xfId="52" applyNumberFormat="1" applyFont="1" applyFill="1" applyBorder="1" applyAlignment="1" applyProtection="1" quotePrefix="1">
      <alignment/>
      <protection/>
    </xf>
    <xf numFmtId="0" fontId="2" fillId="0" borderId="0" xfId="0" applyFont="1" applyFill="1" applyBorder="1" applyAlignment="1">
      <alignment/>
    </xf>
    <xf numFmtId="43" fontId="2" fillId="0" borderId="0" xfId="86" applyFont="1" applyFill="1" applyBorder="1" applyAlignment="1">
      <alignment/>
    </xf>
    <xf numFmtId="207" fontId="5" fillId="0" borderId="0" xfId="133" applyNumberFormat="1" applyFont="1" applyFill="1" applyAlignment="1">
      <alignment vertical="top"/>
      <protection/>
    </xf>
    <xf numFmtId="201" fontId="2" fillId="0" borderId="0" xfId="0" applyNumberFormat="1" applyFont="1" applyFill="1" applyBorder="1" applyAlignment="1">
      <alignment/>
    </xf>
    <xf numFmtId="0" fontId="13" fillId="0" borderId="0" xfId="132" applyNumberFormat="1" applyFont="1" applyFill="1" applyAlignment="1">
      <alignment horizontal="center" vertical="center"/>
      <protection/>
    </xf>
    <xf numFmtId="210" fontId="13" fillId="0" borderId="0" xfId="152" applyNumberFormat="1" applyFont="1" applyFill="1">
      <alignment/>
      <protection/>
    </xf>
    <xf numFmtId="0" fontId="6" fillId="0" borderId="10" xfId="133" applyNumberFormat="1" applyFont="1" applyFill="1" applyBorder="1" applyAlignment="1" quotePrefix="1">
      <alignment horizontal="center"/>
      <protection/>
    </xf>
    <xf numFmtId="207" fontId="2" fillId="0" borderId="0" xfId="112" applyNumberFormat="1" applyFont="1" applyFill="1" applyAlignment="1" quotePrefix="1">
      <alignment horizontal="center"/>
      <protection/>
    </xf>
    <xf numFmtId="43" fontId="5" fillId="0" borderId="0" xfId="52" applyFont="1" applyFill="1" applyBorder="1" applyAlignment="1">
      <alignment/>
    </xf>
    <xf numFmtId="43" fontId="5" fillId="0" borderId="0" xfId="52" applyFont="1" applyFill="1" applyAlignment="1">
      <alignment/>
    </xf>
    <xf numFmtId="43" fontId="5" fillId="0" borderId="0" xfId="52" applyFont="1" applyFill="1" applyAlignment="1">
      <alignment horizontal="right"/>
    </xf>
    <xf numFmtId="43" fontId="5" fillId="0" borderId="10" xfId="52" applyFont="1" applyFill="1" applyBorder="1" applyAlignment="1">
      <alignment/>
    </xf>
    <xf numFmtId="43" fontId="6" fillId="0" borderId="0" xfId="52" applyFont="1" applyFill="1" applyBorder="1" applyAlignment="1" quotePrefix="1">
      <alignment horizontal="center"/>
    </xf>
    <xf numFmtId="43" fontId="5" fillId="0" borderId="0" xfId="52" applyFont="1" applyFill="1" applyAlignment="1">
      <alignment/>
    </xf>
    <xf numFmtId="43" fontId="5" fillId="0" borderId="0" xfId="52" applyFont="1" applyFill="1" applyBorder="1" applyAlignment="1" quotePrefix="1">
      <alignment/>
    </xf>
    <xf numFmtId="43" fontId="5" fillId="0" borderId="0" xfId="52" applyFont="1" applyFill="1" applyBorder="1" applyAlignment="1">
      <alignment/>
    </xf>
    <xf numFmtId="0" fontId="14" fillId="0" borderId="0" xfId="111" applyFont="1" applyFill="1" applyAlignment="1">
      <alignment horizontal="center"/>
      <protection/>
    </xf>
    <xf numFmtId="0" fontId="14" fillId="0" borderId="0" xfId="111" applyFont="1" applyFill="1" applyBorder="1" applyAlignment="1">
      <alignment horizontal="center"/>
      <protection/>
    </xf>
    <xf numFmtId="39" fontId="3" fillId="0" borderId="10" xfId="0" applyNumberFormat="1" applyFont="1" applyFill="1" applyBorder="1" applyAlignment="1">
      <alignment/>
    </xf>
    <xf numFmtId="0" fontId="14" fillId="0" borderId="10" xfId="111" applyFont="1" applyFill="1" applyBorder="1" applyAlignment="1">
      <alignment horizontal="center"/>
      <protection/>
    </xf>
    <xf numFmtId="39" fontId="3" fillId="0" borderId="0" xfId="0" applyNumberFormat="1" applyFont="1" applyFill="1" applyBorder="1" applyAlignment="1">
      <alignment/>
    </xf>
    <xf numFmtId="203" fontId="2" fillId="0" borderId="0" xfId="0" applyNumberFormat="1" applyFont="1" applyFill="1" applyAlignment="1" quotePrefix="1">
      <alignment horizontal="center"/>
    </xf>
    <xf numFmtId="203" fontId="3" fillId="0" borderId="0" xfId="0" applyNumberFormat="1" applyFont="1" applyFill="1" applyAlignment="1">
      <alignment horizontal="left"/>
    </xf>
    <xf numFmtId="203" fontId="2" fillId="0" borderId="0" xfId="0" applyNumberFormat="1" applyFont="1" applyFill="1" applyAlignment="1">
      <alignment/>
    </xf>
    <xf numFmtId="206" fontId="2" fillId="0" borderId="0" xfId="42" applyNumberFormat="1" applyFont="1" applyFill="1" applyAlignment="1">
      <alignment/>
    </xf>
    <xf numFmtId="206" fontId="2" fillId="0" borderId="0" xfId="0" applyNumberFormat="1" applyFont="1" applyFill="1" applyAlignment="1">
      <alignment/>
    </xf>
    <xf numFmtId="206" fontId="2" fillId="0" borderId="11" xfId="42" applyNumberFormat="1" applyFont="1" applyFill="1" applyBorder="1" applyAlignment="1" applyProtection="1" quotePrefix="1">
      <alignment/>
      <protection/>
    </xf>
    <xf numFmtId="43" fontId="5" fillId="0" borderId="0" xfId="52" applyFont="1" applyFill="1" applyAlignment="1" quotePrefix="1">
      <alignment/>
    </xf>
    <xf numFmtId="0" fontId="13" fillId="0" borderId="0" xfId="137" applyFont="1" applyFill="1">
      <alignment/>
      <protection/>
    </xf>
    <xf numFmtId="0" fontId="2" fillId="0" borderId="0" xfId="136" applyFont="1" applyFill="1">
      <alignment/>
      <protection/>
    </xf>
    <xf numFmtId="39" fontId="13" fillId="0" borderId="0" xfId="151" applyFont="1" applyFill="1">
      <alignment/>
      <protection/>
    </xf>
    <xf numFmtId="208" fontId="2" fillId="0" borderId="13" xfId="112" applyNumberFormat="1" applyFont="1" applyFill="1" applyBorder="1">
      <alignment/>
      <protection/>
    </xf>
    <xf numFmtId="208" fontId="2" fillId="0" borderId="15" xfId="112" applyNumberFormat="1" applyFont="1" applyFill="1" applyBorder="1">
      <alignment/>
      <protection/>
    </xf>
    <xf numFmtId="0" fontId="13" fillId="0" borderId="0" xfId="0" applyFont="1" applyFill="1" applyAlignment="1">
      <alignment vertical="center"/>
    </xf>
    <xf numFmtId="39" fontId="13" fillId="0" borderId="0" xfId="0" applyNumberFormat="1" applyFont="1" applyFill="1" applyAlignment="1">
      <alignment vertical="center"/>
    </xf>
    <xf numFmtId="39" fontId="13" fillId="0" borderId="0" xfId="151" applyNumberFormat="1" applyFont="1" applyFill="1" applyAlignment="1" applyProtection="1">
      <alignment vertical="center"/>
      <protection/>
    </xf>
    <xf numFmtId="39" fontId="14" fillId="0" borderId="0" xfId="0" applyNumberFormat="1" applyFont="1" applyFill="1" applyAlignment="1">
      <alignment horizontal="left" vertical="center"/>
    </xf>
    <xf numFmtId="39" fontId="13" fillId="0" borderId="0" xfId="96" applyNumberFormat="1" applyFont="1" applyFill="1" applyAlignment="1">
      <alignment horizontal="left" vertical="center"/>
    </xf>
    <xf numFmtId="39" fontId="13" fillId="0" borderId="0" xfId="96" applyNumberFormat="1" applyFont="1" applyFill="1" applyAlignment="1">
      <alignment horizontal="center" vertical="center"/>
    </xf>
    <xf numFmtId="39" fontId="13" fillId="0" borderId="0" xfId="0" applyNumberFormat="1" applyFont="1" applyFill="1" applyAlignment="1">
      <alignment horizontal="left" vertical="center"/>
    </xf>
    <xf numFmtId="39" fontId="14" fillId="0" borderId="0" xfId="0" applyNumberFormat="1" applyFont="1" applyFill="1" applyAlignment="1">
      <alignment horizontal="center" vertical="center"/>
    </xf>
    <xf numFmtId="39" fontId="14" fillId="0" borderId="0" xfId="0" applyNumberFormat="1" applyFont="1" applyFill="1" applyAlignment="1">
      <alignment horizontal="right" vertical="center"/>
    </xf>
    <xf numFmtId="39" fontId="13" fillId="0" borderId="0" xfId="95" applyNumberFormat="1" applyFont="1" applyFill="1" applyAlignment="1">
      <alignment horizontal="left" vertical="center"/>
    </xf>
    <xf numFmtId="39" fontId="13" fillId="0" borderId="0" xfId="95" applyNumberFormat="1" applyFont="1" applyFill="1" applyAlignment="1">
      <alignment horizontal="center" vertical="center"/>
    </xf>
    <xf numFmtId="219" fontId="1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43" fontId="13" fillId="0" borderId="0" xfId="42" applyFont="1" applyFill="1" applyBorder="1" applyAlignment="1">
      <alignment/>
    </xf>
    <xf numFmtId="0" fontId="14" fillId="0" borderId="0" xfId="111" applyFont="1" applyFill="1" applyAlignment="1">
      <alignment/>
      <protection/>
    </xf>
    <xf numFmtId="0" fontId="13" fillId="0" borderId="0" xfId="111" applyFont="1" applyFill="1" applyAlignment="1">
      <alignment/>
      <protection/>
    </xf>
    <xf numFmtId="39" fontId="13" fillId="0" borderId="0" xfId="111" applyNumberFormat="1" applyFont="1" applyFill="1" applyAlignment="1">
      <alignment/>
      <protection/>
    </xf>
    <xf numFmtId="0" fontId="14" fillId="0" borderId="0" xfId="111" applyFont="1" applyFill="1" applyBorder="1" applyAlignment="1">
      <alignment/>
      <protection/>
    </xf>
    <xf numFmtId="216" fontId="13" fillId="0" borderId="0" xfId="42" applyNumberFormat="1" applyFont="1" applyFill="1" applyBorder="1" applyAlignment="1">
      <alignment/>
    </xf>
    <xf numFmtId="207" fontId="2" fillId="0" borderId="0" xfId="151" applyNumberFormat="1" applyFont="1" applyFill="1" applyBorder="1" applyAlignment="1" applyProtection="1">
      <alignment/>
      <protection/>
    </xf>
    <xf numFmtId="207" fontId="3" fillId="0" borderId="0" xfId="151" applyNumberFormat="1" applyFont="1" applyFill="1" applyBorder="1" applyAlignment="1" applyProtection="1" quotePrefix="1">
      <alignment/>
      <protection/>
    </xf>
    <xf numFmtId="207" fontId="2" fillId="0" borderId="0" xfId="151" applyNumberFormat="1" applyFont="1" applyFill="1" applyBorder="1" applyAlignment="1" applyProtection="1" quotePrefix="1">
      <alignment/>
      <protection/>
    </xf>
    <xf numFmtId="207" fontId="2" fillId="0" borderId="14" xfId="151" applyNumberFormat="1" applyFont="1" applyFill="1" applyBorder="1" applyAlignment="1" applyProtection="1" quotePrefix="1">
      <alignment/>
      <protection/>
    </xf>
    <xf numFmtId="207" fontId="2" fillId="0" borderId="16" xfId="151" applyNumberFormat="1" applyFont="1" applyFill="1" applyBorder="1" applyAlignment="1" applyProtection="1" quotePrefix="1">
      <alignment/>
      <protection/>
    </xf>
    <xf numFmtId="220" fontId="2" fillId="0" borderId="0" xfId="42" applyNumberFormat="1" applyFont="1" applyFill="1" applyBorder="1" applyAlignment="1">
      <alignment/>
    </xf>
    <xf numFmtId="220" fontId="5" fillId="0" borderId="0" xfId="42" applyNumberFormat="1" applyFont="1" applyFill="1" applyBorder="1" applyAlignment="1">
      <alignment/>
    </xf>
    <xf numFmtId="220" fontId="2" fillId="0" borderId="0" xfId="42" applyNumberFormat="1" applyFont="1" applyFill="1" applyAlignment="1">
      <alignment/>
    </xf>
    <xf numFmtId="220" fontId="5" fillId="0" borderId="0" xfId="42" applyNumberFormat="1" applyFont="1" applyFill="1" applyAlignment="1">
      <alignment/>
    </xf>
    <xf numFmtId="220" fontId="2" fillId="0" borderId="11" xfId="42" applyNumberFormat="1" applyFont="1" applyFill="1" applyBorder="1" applyAlignment="1">
      <alignment/>
    </xf>
    <xf numFmtId="220" fontId="2" fillId="0" borderId="0" xfId="0" applyNumberFormat="1" applyFont="1" applyFill="1" applyBorder="1" applyAlignment="1">
      <alignment/>
    </xf>
    <xf numFmtId="220" fontId="13" fillId="0" borderId="0" xfId="42" applyNumberFormat="1" applyFont="1" applyFill="1" applyBorder="1" applyAlignment="1">
      <alignment/>
    </xf>
    <xf numFmtId="220" fontId="13" fillId="0" borderId="0" xfId="111" applyNumberFormat="1" applyFont="1" applyFill="1" applyBorder="1" applyAlignment="1">
      <alignment/>
      <protection/>
    </xf>
    <xf numFmtId="220" fontId="2" fillId="0" borderId="0" xfId="42" applyNumberFormat="1" applyFont="1" applyFill="1" applyAlignment="1">
      <alignment/>
    </xf>
    <xf numFmtId="39" fontId="2" fillId="0" borderId="0" xfId="112" applyNumberFormat="1" applyFont="1" applyFill="1" applyBorder="1" applyAlignment="1" quotePrefix="1">
      <alignment horizontal="center"/>
      <protection/>
    </xf>
    <xf numFmtId="39" fontId="2" fillId="0" borderId="0" xfId="112" applyNumberFormat="1" applyFont="1" applyFill="1" applyBorder="1" applyAlignment="1">
      <alignment horizontal="center"/>
      <protection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0" xfId="52" applyNumberFormat="1" applyFont="1" applyAlignment="1">
      <alignment horizontal="right"/>
    </xf>
    <xf numFmtId="40" fontId="3" fillId="0" borderId="0" xfId="86" applyNumberFormat="1" applyFont="1" applyFill="1" applyAlignment="1">
      <alignment/>
    </xf>
    <xf numFmtId="43" fontId="3" fillId="0" borderId="10" xfId="86" applyFont="1" applyFill="1" applyBorder="1" applyAlignment="1">
      <alignment horizontal="centerContinuous"/>
    </xf>
    <xf numFmtId="40" fontId="3" fillId="0" borderId="0" xfId="86" applyNumberFormat="1" applyFont="1" applyFill="1" applyBorder="1" applyAlignment="1">
      <alignment horizontal="centerContinuous"/>
    </xf>
    <xf numFmtId="40" fontId="2" fillId="0" borderId="0" xfId="86" applyNumberFormat="1" applyFont="1" applyFill="1" applyBorder="1" applyAlignment="1">
      <alignment horizontal="centerContinuous"/>
    </xf>
    <xf numFmtId="0" fontId="3" fillId="0" borderId="10" xfId="112" applyFont="1" applyFill="1" applyBorder="1">
      <alignment/>
      <protection/>
    </xf>
    <xf numFmtId="0" fontId="3" fillId="0" borderId="10" xfId="112" applyFont="1" applyFill="1" applyBorder="1" applyAlignment="1">
      <alignment horizontal="center"/>
      <protection/>
    </xf>
    <xf numFmtId="40" fontId="2" fillId="0" borderId="0" xfId="112" applyNumberFormat="1" applyFont="1" applyFill="1" applyBorder="1" applyAlignment="1">
      <alignment/>
      <protection/>
    </xf>
    <xf numFmtId="0" fontId="2" fillId="0" borderId="0" xfId="112" applyFont="1" applyFill="1" applyAlignment="1">
      <alignment vertical="top"/>
      <protection/>
    </xf>
    <xf numFmtId="0" fontId="2" fillId="0" borderId="0" xfId="112" applyFont="1" applyFill="1" applyBorder="1" applyAlignment="1">
      <alignment/>
      <protection/>
    </xf>
    <xf numFmtId="0" fontId="2" fillId="0" borderId="0" xfId="112" applyFont="1" applyFill="1" applyAlignment="1">
      <alignment horizontal="left" vertical="top"/>
      <protection/>
    </xf>
    <xf numFmtId="0" fontId="2" fillId="0" borderId="0" xfId="112" applyFont="1" applyFill="1" applyAlignment="1">
      <alignment vertical="center"/>
      <protection/>
    </xf>
    <xf numFmtId="207" fontId="6" fillId="0" borderId="0" xfId="133" applyNumberFormat="1" applyFont="1" applyFill="1" applyBorder="1" applyAlignment="1">
      <alignment horizontal="center" vertical="center"/>
      <protection/>
    </xf>
    <xf numFmtId="222" fontId="5" fillId="0" borderId="0" xfId="93" applyNumberFormat="1" applyFont="1" applyFill="1" applyBorder="1" applyAlignment="1">
      <alignment/>
    </xf>
    <xf numFmtId="38" fontId="5" fillId="0" borderId="0" xfId="133" applyNumberFormat="1" applyFont="1" applyFill="1" applyAlignment="1">
      <alignment horizontal="right"/>
      <protection/>
    </xf>
    <xf numFmtId="39" fontId="13" fillId="0" borderId="0" xfId="0" applyNumberFormat="1" applyFont="1" applyFill="1" applyAlignment="1" quotePrefix="1">
      <alignment horizontal="centerContinuous"/>
    </xf>
    <xf numFmtId="219" fontId="13" fillId="0" borderId="0" xfId="0" applyNumberFormat="1" applyFont="1" applyFill="1" applyBorder="1" applyAlignment="1">
      <alignment vertical="center"/>
    </xf>
    <xf numFmtId="39" fontId="13" fillId="0" borderId="0" xfId="0" applyNumberFormat="1" applyFont="1" applyFill="1" applyBorder="1" applyAlignment="1">
      <alignment vertical="center"/>
    </xf>
    <xf numFmtId="210" fontId="17" fillId="0" borderId="0" xfId="151" applyNumberFormat="1" applyFont="1" applyFill="1" applyAlignment="1" applyProtection="1">
      <alignment/>
      <protection/>
    </xf>
    <xf numFmtId="210" fontId="17" fillId="0" borderId="0" xfId="0" applyNumberFormat="1" applyFont="1" applyFill="1" applyAlignment="1">
      <alignment/>
    </xf>
    <xf numFmtId="210" fontId="18" fillId="0" borderId="0" xfId="0" applyNumberFormat="1" applyFont="1" applyFill="1" applyAlignment="1">
      <alignment/>
    </xf>
    <xf numFmtId="210" fontId="17" fillId="0" borderId="0" xfId="0" applyNumberFormat="1" applyFont="1" applyFill="1" applyAlignment="1">
      <alignment horizontal="center"/>
    </xf>
    <xf numFmtId="210" fontId="13" fillId="0" borderId="0" xfId="42" applyNumberFormat="1" applyFont="1" applyFill="1" applyAlignment="1">
      <alignment/>
    </xf>
    <xf numFmtId="210" fontId="17" fillId="0" borderId="0" xfId="52" applyNumberFormat="1" applyFont="1" applyFill="1" applyAlignment="1">
      <alignment/>
    </xf>
    <xf numFmtId="206" fontId="2" fillId="0" borderId="0" xfId="42" applyNumberFormat="1" applyFont="1" applyFill="1" applyBorder="1" applyAlignment="1" applyProtection="1" quotePrefix="1">
      <alignment/>
      <protection/>
    </xf>
    <xf numFmtId="210" fontId="17" fillId="0" borderId="0" xfId="0" applyNumberFormat="1" applyFont="1" applyFill="1" applyBorder="1" applyAlignment="1">
      <alignment/>
    </xf>
    <xf numFmtId="0" fontId="2" fillId="0" borderId="0" xfId="0" applyFont="1" applyFill="1" applyAlignment="1" quotePrefix="1">
      <alignment/>
    </xf>
    <xf numFmtId="0" fontId="2" fillId="0" borderId="10" xfId="0" applyFont="1" applyFill="1" applyBorder="1" applyAlignment="1">
      <alignment/>
    </xf>
    <xf numFmtId="210" fontId="17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0" fontId="2" fillId="0" borderId="0" xfId="135" applyFont="1" applyFill="1" applyAlignment="1">
      <alignment horizontal="right" vertical="center"/>
      <protection/>
    </xf>
    <xf numFmtId="199" fontId="2" fillId="0" borderId="10" xfId="151" applyNumberFormat="1" applyFont="1" applyFill="1" applyBorder="1" applyAlignment="1" applyProtection="1">
      <alignment horizontal="centerContinuous" vertical="center"/>
      <protection/>
    </xf>
    <xf numFmtId="40" fontId="2" fillId="0" borderId="0" xfId="112" applyNumberFormat="1" applyFont="1" applyFill="1" applyAlignment="1">
      <alignment vertical="center"/>
      <protection/>
    </xf>
    <xf numFmtId="40" fontId="2" fillId="0" borderId="0" xfId="73" applyNumberFormat="1" applyFont="1" applyFill="1" applyAlignment="1">
      <alignment vertical="center"/>
    </xf>
    <xf numFmtId="39" fontId="2" fillId="0" borderId="10" xfId="73" applyNumberFormat="1" applyFont="1" applyFill="1" applyBorder="1" applyAlignment="1">
      <alignment vertical="center"/>
    </xf>
    <xf numFmtId="43" fontId="2" fillId="0" borderId="0" xfId="73" applyFont="1" applyFill="1" applyAlignment="1">
      <alignment vertical="center"/>
    </xf>
    <xf numFmtId="199" fontId="2" fillId="0" borderId="0" xfId="151" applyNumberFormat="1" applyFont="1" applyFill="1" applyBorder="1" applyAlignment="1" applyProtection="1">
      <alignment vertical="center"/>
      <protection/>
    </xf>
    <xf numFmtId="206" fontId="2" fillId="0" borderId="0" xfId="73" applyNumberFormat="1" applyFont="1" applyFill="1" applyAlignment="1">
      <alignment vertical="center"/>
    </xf>
    <xf numFmtId="0" fontId="2" fillId="0" borderId="0" xfId="135" applyFont="1" applyFill="1" applyAlignment="1">
      <alignment horizontal="centerContinuous" vertical="center"/>
      <protection/>
    </xf>
    <xf numFmtId="40" fontId="2" fillId="0" borderId="0" xfId="135" applyNumberFormat="1" applyFont="1" applyFill="1" applyAlignment="1">
      <alignment horizontal="centerContinuous" vertical="center"/>
      <protection/>
    </xf>
    <xf numFmtId="39" fontId="2" fillId="0" borderId="0" xfId="112" applyNumberFormat="1" applyFont="1" applyFill="1" applyBorder="1" applyAlignment="1">
      <alignment horizontal="centerContinuous" vertical="center"/>
      <protection/>
    </xf>
    <xf numFmtId="39" fontId="2" fillId="0" borderId="10" xfId="112" applyNumberFormat="1" applyFont="1" applyFill="1" applyBorder="1" applyAlignment="1">
      <alignment horizontal="centerContinuous" vertical="center"/>
      <protection/>
    </xf>
    <xf numFmtId="0" fontId="2" fillId="0" borderId="10" xfId="112" applyFont="1" applyFill="1" applyBorder="1" applyAlignment="1">
      <alignment horizontal="centerContinuous" vertical="center"/>
      <protection/>
    </xf>
    <xf numFmtId="0" fontId="2" fillId="0" borderId="0" xfId="112" applyFont="1" applyFill="1" applyAlignment="1">
      <alignment/>
      <protection/>
    </xf>
    <xf numFmtId="40" fontId="5" fillId="0" borderId="0" xfId="112" applyNumberFormat="1" applyFont="1" applyFill="1" applyAlignment="1">
      <alignment horizontal="centerContinuous" vertical="center"/>
      <protection/>
    </xf>
    <xf numFmtId="40" fontId="12" fillId="0" borderId="0" xfId="112" applyNumberFormat="1" applyFont="1" applyFill="1" applyAlignment="1">
      <alignment horizontal="centerContinuous" vertical="center"/>
      <protection/>
    </xf>
    <xf numFmtId="40" fontId="5" fillId="0" borderId="0" xfId="86" applyNumberFormat="1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0" fontId="3" fillId="0" borderId="0" xfId="135" applyNumberFormat="1" applyFont="1" applyFill="1" applyAlignment="1">
      <alignment vertical="center"/>
      <protection/>
    </xf>
    <xf numFmtId="0" fontId="2" fillId="0" borderId="0" xfId="135" applyFont="1" applyFill="1" applyAlignment="1">
      <alignment vertical="center"/>
      <protection/>
    </xf>
    <xf numFmtId="212" fontId="2" fillId="0" borderId="0" xfId="135" applyNumberFormat="1" applyFont="1" applyFill="1" applyAlignment="1">
      <alignment vertical="center"/>
      <protection/>
    </xf>
    <xf numFmtId="40" fontId="2" fillId="0" borderId="0" xfId="135" applyNumberFormat="1" applyFont="1" applyFill="1" applyAlignment="1">
      <alignment vertical="center"/>
      <protection/>
    </xf>
    <xf numFmtId="0" fontId="2" fillId="0" borderId="0" xfId="135" applyFont="1" applyFill="1" applyAlignment="1">
      <alignment horizontal="center" vertical="center"/>
      <protection/>
    </xf>
    <xf numFmtId="40" fontId="2" fillId="0" borderId="13" xfId="135" applyNumberFormat="1" applyFont="1" applyFill="1" applyBorder="1" applyAlignment="1">
      <alignment horizontal="center" vertical="center"/>
      <protection/>
    </xf>
    <xf numFmtId="0" fontId="2" fillId="0" borderId="10" xfId="135" applyFont="1" applyFill="1" applyBorder="1" applyAlignment="1">
      <alignment horizontal="center" vertical="center"/>
      <protection/>
    </xf>
    <xf numFmtId="200" fontId="2" fillId="0" borderId="0" xfId="135" applyNumberFormat="1" applyFont="1" applyFill="1" applyAlignment="1">
      <alignment vertical="center"/>
      <protection/>
    </xf>
    <xf numFmtId="214" fontId="2" fillId="0" borderId="0" xfId="135" applyNumberFormat="1" applyFont="1" applyFill="1" applyBorder="1" applyAlignment="1">
      <alignment vertical="center"/>
      <protection/>
    </xf>
    <xf numFmtId="213" fontId="2" fillId="0" borderId="0" xfId="135" applyNumberFormat="1" applyFont="1" applyFill="1" applyAlignment="1">
      <alignment vertical="center"/>
      <protection/>
    </xf>
    <xf numFmtId="202" fontId="2" fillId="0" borderId="14" xfId="135" applyNumberFormat="1" applyFont="1" applyFill="1" applyBorder="1" applyAlignment="1">
      <alignment vertical="center"/>
      <protection/>
    </xf>
    <xf numFmtId="202" fontId="2" fillId="0" borderId="0" xfId="135" applyNumberFormat="1" applyFont="1" applyFill="1" applyAlignment="1">
      <alignment vertical="center"/>
      <protection/>
    </xf>
    <xf numFmtId="43" fontId="2" fillId="0" borderId="0" xfId="45" applyFont="1" applyFill="1" applyAlignment="1">
      <alignment vertical="center"/>
    </xf>
    <xf numFmtId="206" fontId="2" fillId="0" borderId="14" xfId="45" applyNumberFormat="1" applyFont="1" applyFill="1" applyBorder="1" applyAlignment="1">
      <alignment vertical="center"/>
    </xf>
    <xf numFmtId="202" fontId="2" fillId="0" borderId="16" xfId="135" applyNumberFormat="1" applyFont="1" applyFill="1" applyBorder="1" applyAlignment="1">
      <alignment vertical="center"/>
      <protection/>
    </xf>
    <xf numFmtId="43" fontId="2" fillId="0" borderId="0" xfId="52" applyFont="1" applyFill="1" applyAlignment="1">
      <alignment vertical="center"/>
    </xf>
    <xf numFmtId="0" fontId="2" fillId="0" borderId="0" xfId="135" applyFont="1" applyFill="1" applyAlignment="1">
      <alignment horizontal="left" vertical="center"/>
      <protection/>
    </xf>
    <xf numFmtId="40" fontId="2" fillId="0" borderId="0" xfId="135" applyNumberFormat="1" applyFont="1" applyFill="1" applyAlignment="1">
      <alignment horizontal="left" vertical="center"/>
      <protection/>
    </xf>
    <xf numFmtId="0" fontId="2" fillId="0" borderId="0" xfId="135" applyFont="1" applyFill="1" applyAlignment="1">
      <alignment horizontal="left" vertical="center"/>
      <protection/>
    </xf>
    <xf numFmtId="40" fontId="2" fillId="0" borderId="0" xfId="135" applyNumberFormat="1" applyFont="1" applyFill="1" applyAlignment="1">
      <alignment horizontal="left" vertical="center"/>
      <protection/>
    </xf>
    <xf numFmtId="202" fontId="2" fillId="0" borderId="0" xfId="135" applyNumberFormat="1" applyFont="1" applyFill="1" applyBorder="1" applyAlignment="1">
      <alignment vertical="center"/>
      <protection/>
    </xf>
    <xf numFmtId="211" fontId="14" fillId="0" borderId="0" xfId="133" applyNumberFormat="1" applyFont="1" applyFill="1" applyBorder="1" applyAlignment="1" quotePrefix="1">
      <alignment horizontal="center"/>
      <protection/>
    </xf>
    <xf numFmtId="43" fontId="3" fillId="0" borderId="0" xfId="86" applyFont="1" applyFill="1" applyBorder="1" applyAlignment="1">
      <alignment horizontal="centerContinuous"/>
    </xf>
    <xf numFmtId="43" fontId="2" fillId="0" borderId="0" xfId="146" applyFont="1" applyFill="1" applyBorder="1" applyAlignment="1">
      <alignment/>
    </xf>
    <xf numFmtId="43" fontId="2" fillId="0" borderId="0" xfId="146" applyFont="1" applyFill="1" applyBorder="1" applyAlignment="1">
      <alignment/>
    </xf>
    <xf numFmtId="201" fontId="2" fillId="0" borderId="0" xfId="146" applyNumberFormat="1" applyFont="1" applyFill="1" applyBorder="1" applyAlignment="1">
      <alignment/>
    </xf>
    <xf numFmtId="0" fontId="0" fillId="0" borderId="0" xfId="150" applyFill="1">
      <alignment/>
      <protection/>
    </xf>
    <xf numFmtId="207" fontId="5" fillId="0" borderId="13" xfId="133" applyNumberFormat="1" applyFont="1" applyFill="1" applyBorder="1">
      <alignment/>
      <protection/>
    </xf>
    <xf numFmtId="0" fontId="21" fillId="0" borderId="0" xfId="130" applyFont="1" applyFill="1" applyAlignment="1">
      <alignment vertical="center"/>
      <protection/>
    </xf>
    <xf numFmtId="39" fontId="3" fillId="0" borderId="0" xfId="112" applyNumberFormat="1" applyFont="1" applyFill="1">
      <alignment/>
      <protection/>
    </xf>
    <xf numFmtId="39" fontId="3" fillId="0" borderId="0" xfId="124" applyNumberFormat="1" applyFont="1" applyFill="1">
      <alignment/>
      <protection/>
    </xf>
    <xf numFmtId="206" fontId="2" fillId="0" borderId="17" xfId="70" applyNumberFormat="1" applyFont="1" applyFill="1" applyBorder="1" applyAlignment="1">
      <alignment vertical="center"/>
    </xf>
    <xf numFmtId="0" fontId="2" fillId="0" borderId="0" xfId="112" applyFont="1" applyFill="1" applyAlignment="1" quotePrefix="1">
      <alignment horizontal="center" vertical="center"/>
      <protection/>
    </xf>
    <xf numFmtId="43" fontId="15" fillId="0" borderId="0" xfId="70" applyFont="1" applyFill="1" applyBorder="1" applyAlignment="1">
      <alignment vertical="center"/>
    </xf>
    <xf numFmtId="194" fontId="2" fillId="0" borderId="11" xfId="112" applyNumberFormat="1" applyFont="1" applyFill="1" applyBorder="1" applyAlignment="1">
      <alignment vertical="center"/>
      <protection/>
    </xf>
    <xf numFmtId="43" fontId="2" fillId="0" borderId="11" xfId="70" applyFont="1" applyFill="1" applyBorder="1" applyAlignment="1">
      <alignment vertical="center"/>
    </xf>
    <xf numFmtId="199" fontId="2" fillId="0" borderId="0" xfId="151" applyNumberFormat="1" applyFont="1" applyFill="1" applyBorder="1" applyAlignment="1" applyProtection="1">
      <alignment horizontal="centerContinuous" vertical="center"/>
      <protection/>
    </xf>
    <xf numFmtId="0" fontId="2" fillId="0" borderId="0" xfId="112" applyFont="1" applyFill="1" applyBorder="1" applyAlignment="1" quotePrefix="1">
      <alignment horizontal="center" vertical="center"/>
      <protection/>
    </xf>
    <xf numFmtId="40" fontId="2" fillId="0" borderId="0" xfId="112" applyNumberFormat="1" applyFont="1" applyFill="1" applyBorder="1" applyAlignment="1">
      <alignment vertical="center"/>
      <protection/>
    </xf>
    <xf numFmtId="194" fontId="2" fillId="0" borderId="0" xfId="112" applyNumberFormat="1" applyFont="1" applyFill="1" applyBorder="1" applyAlignment="1">
      <alignment vertical="center"/>
      <protection/>
    </xf>
    <xf numFmtId="43" fontId="3" fillId="0" borderId="10" xfId="86" applyFont="1" applyFill="1" applyBorder="1" applyAlignment="1">
      <alignment horizontal="center"/>
    </xf>
    <xf numFmtId="40" fontId="5" fillId="0" borderId="0" xfId="133" applyNumberFormat="1" applyFont="1" applyFill="1" applyBorder="1" applyAlignment="1">
      <alignment horizontal="center"/>
      <protection/>
    </xf>
    <xf numFmtId="43" fontId="5" fillId="0" borderId="13" xfId="93" applyFont="1" applyFill="1" applyBorder="1" applyAlignment="1">
      <alignment/>
    </xf>
    <xf numFmtId="208" fontId="2" fillId="0" borderId="13" xfId="52" applyNumberFormat="1" applyFont="1" applyFill="1" applyBorder="1" applyAlignment="1">
      <alignment/>
    </xf>
    <xf numFmtId="221" fontId="2" fillId="0" borderId="14" xfId="52" applyNumberFormat="1" applyFont="1" applyFill="1" applyBorder="1" applyAlignment="1">
      <alignment/>
    </xf>
    <xf numFmtId="221" fontId="2" fillId="0" borderId="11" xfId="52" applyNumberFormat="1" applyFont="1" applyFill="1" applyBorder="1" applyAlignment="1">
      <alignment/>
    </xf>
    <xf numFmtId="43" fontId="2" fillId="0" borderId="0" xfId="67" applyFont="1" applyBorder="1" applyAlignment="1">
      <alignment horizontal="center" vertical="center"/>
    </xf>
    <xf numFmtId="214" fontId="2" fillId="0" borderId="10" xfId="135" applyNumberFormat="1" applyFont="1" applyFill="1" applyBorder="1" applyAlignment="1">
      <alignment vertical="center"/>
      <protection/>
    </xf>
    <xf numFmtId="202" fontId="2" fillId="0" borderId="13" xfId="135" applyNumberFormat="1" applyFont="1" applyFill="1" applyBorder="1" applyAlignment="1">
      <alignment vertical="center"/>
      <protection/>
    </xf>
    <xf numFmtId="43" fontId="2" fillId="0" borderId="13" xfId="45" applyFont="1" applyFill="1" applyBorder="1" applyAlignment="1">
      <alignment vertical="center"/>
    </xf>
    <xf numFmtId="220" fontId="2" fillId="0" borderId="10" xfId="42" applyNumberFormat="1" applyFont="1" applyFill="1" applyBorder="1" applyAlignment="1">
      <alignment/>
    </xf>
    <xf numFmtId="206" fontId="2" fillId="0" borderId="10" xfId="86" applyNumberFormat="1" applyFont="1" applyFill="1" applyBorder="1" applyAlignment="1" applyProtection="1" quotePrefix="1">
      <alignment/>
      <protection/>
    </xf>
    <xf numFmtId="210" fontId="2" fillId="0" borderId="0" xfId="42" applyNumberFormat="1" applyFont="1" applyFill="1" applyBorder="1" applyAlignment="1">
      <alignment/>
    </xf>
    <xf numFmtId="210" fontId="2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112" applyFont="1" applyFill="1" applyAlignment="1">
      <alignment horizontal="left"/>
      <protection/>
    </xf>
    <xf numFmtId="206" fontId="2" fillId="0" borderId="0" xfId="0" applyNumberFormat="1" applyFont="1" applyFill="1" applyAlignment="1">
      <alignment/>
    </xf>
    <xf numFmtId="39" fontId="20" fillId="0" borderId="0" xfId="0" applyNumberFormat="1" applyFont="1" applyFill="1" applyAlignment="1">
      <alignment horizontal="right"/>
    </xf>
    <xf numFmtId="40" fontId="19" fillId="0" borderId="0" xfId="86" applyNumberFormat="1" applyFont="1" applyFill="1" applyBorder="1" applyAlignment="1">
      <alignment horizontal="center"/>
    </xf>
    <xf numFmtId="40" fontId="19" fillId="0" borderId="10" xfId="86" applyNumberFormat="1" applyFont="1" applyFill="1" applyBorder="1" applyAlignment="1">
      <alignment horizontal="center"/>
    </xf>
    <xf numFmtId="0" fontId="3" fillId="0" borderId="0" xfId="112" applyFont="1" applyFill="1" applyBorder="1">
      <alignment/>
      <protection/>
    </xf>
    <xf numFmtId="0" fontId="3" fillId="0" borderId="0" xfId="112" applyFont="1" applyFill="1" applyBorder="1" applyAlignment="1">
      <alignment horizontal="center"/>
      <protection/>
    </xf>
    <xf numFmtId="39" fontId="21" fillId="0" borderId="0" xfId="0" applyNumberFormat="1" applyFont="1" applyBorder="1" applyAlignment="1">
      <alignment horizontal="right"/>
    </xf>
    <xf numFmtId="43" fontId="2" fillId="0" borderId="0" xfId="67" applyFont="1" applyBorder="1" applyAlignment="1">
      <alignment horizontal="center"/>
    </xf>
    <xf numFmtId="39" fontId="13" fillId="0" borderId="11" xfId="0" applyNumberFormat="1" applyFont="1" applyFill="1" applyBorder="1" applyAlignment="1">
      <alignment vertical="center"/>
    </xf>
    <xf numFmtId="43" fontId="2" fillId="0" borderId="0" xfId="67" applyFont="1" applyFill="1" applyBorder="1" applyAlignment="1">
      <alignment horizontal="center"/>
    </xf>
    <xf numFmtId="40" fontId="2" fillId="0" borderId="0" xfId="135" applyNumberFormat="1" applyFont="1" applyFill="1" applyBorder="1" applyAlignment="1">
      <alignment horizontal="center" vertical="center"/>
      <protection/>
    </xf>
    <xf numFmtId="40" fontId="2" fillId="0" borderId="0" xfId="135" applyNumberFormat="1" applyFont="1" applyFill="1" applyBorder="1" applyAlignment="1">
      <alignment horizontal="left" vertical="center"/>
      <protection/>
    </xf>
    <xf numFmtId="43" fontId="2" fillId="0" borderId="0" xfId="70" applyFont="1" applyFill="1" applyBorder="1" applyAlignment="1">
      <alignment vertical="center"/>
    </xf>
    <xf numFmtId="39" fontId="2" fillId="0" borderId="0" xfId="112" applyNumberFormat="1" applyFont="1" applyFill="1" applyBorder="1" applyAlignment="1">
      <alignment horizontal="centerContinuous"/>
      <protection/>
    </xf>
    <xf numFmtId="43" fontId="2" fillId="0" borderId="0" xfId="73" applyFont="1" applyFill="1" applyBorder="1" applyAlignment="1">
      <alignment vertical="center"/>
    </xf>
    <xf numFmtId="210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 horizontal="center"/>
    </xf>
    <xf numFmtId="39" fontId="3" fillId="0" borderId="0" xfId="0" applyNumberFormat="1" applyFont="1" applyFill="1" applyBorder="1" applyAlignment="1">
      <alignment horizontal="left"/>
    </xf>
    <xf numFmtId="39" fontId="14" fillId="0" borderId="0" xfId="0" applyNumberFormat="1" applyFont="1" applyFill="1" applyBorder="1" applyAlignment="1" quotePrefix="1">
      <alignment horizontal="center"/>
    </xf>
    <xf numFmtId="39" fontId="14" fillId="0" borderId="0" xfId="0" applyNumberFormat="1" applyFont="1" applyFill="1" applyBorder="1" applyAlignment="1">
      <alignment horizontal="center"/>
    </xf>
    <xf numFmtId="39" fontId="2" fillId="0" borderId="14" xfId="112" applyNumberFormat="1" applyFont="1" applyFill="1" applyBorder="1" applyAlignment="1" quotePrefix="1">
      <alignment horizontal="center"/>
      <protection/>
    </xf>
    <xf numFmtId="207" fontId="6" fillId="0" borderId="0" xfId="133" applyNumberFormat="1" applyFont="1" applyFill="1" applyBorder="1" applyAlignment="1" quotePrefix="1">
      <alignment horizontal="center" vertical="center"/>
      <protection/>
    </xf>
    <xf numFmtId="40" fontId="5" fillId="0" borderId="10" xfId="133" applyNumberFormat="1" applyFont="1" applyFill="1" applyBorder="1" applyAlignment="1">
      <alignment horizontal="center"/>
      <protection/>
    </xf>
    <xf numFmtId="39" fontId="2" fillId="0" borderId="0" xfId="112" applyNumberFormat="1" applyFont="1" applyFill="1" applyBorder="1" applyAlignment="1">
      <alignment vertical="center"/>
      <protection/>
    </xf>
    <xf numFmtId="0" fontId="2" fillId="0" borderId="0" xfId="112" applyFont="1" applyFill="1" applyBorder="1" applyAlignment="1">
      <alignment vertical="center"/>
      <protection/>
    </xf>
    <xf numFmtId="39" fontId="2" fillId="0" borderId="0" xfId="73" applyNumberFormat="1" applyFont="1" applyFill="1" applyBorder="1" applyAlignment="1">
      <alignment vertical="center"/>
    </xf>
    <xf numFmtId="206" fontId="2" fillId="0" borderId="0" xfId="70" applyNumberFormat="1" applyFont="1" applyFill="1" applyBorder="1" applyAlignment="1">
      <alignment vertical="center"/>
    </xf>
    <xf numFmtId="0" fontId="2" fillId="0" borderId="0" xfId="112" applyFont="1" applyFill="1" applyBorder="1" applyAlignment="1" quotePrefix="1">
      <alignment vertical="center"/>
      <protection/>
    </xf>
    <xf numFmtId="43" fontId="2" fillId="0" borderId="0" xfId="67" applyFont="1" applyFill="1" applyBorder="1" applyAlignment="1">
      <alignment horizontal="center" vertical="center"/>
    </xf>
    <xf numFmtId="43" fontId="15" fillId="0" borderId="10" xfId="70" applyFont="1" applyFill="1" applyBorder="1" applyAlignment="1">
      <alignment vertical="center"/>
    </xf>
    <xf numFmtId="39" fontId="2" fillId="0" borderId="10" xfId="112" applyNumberFormat="1" applyFont="1" applyFill="1" applyBorder="1" applyAlignment="1">
      <alignment vertical="center"/>
      <protection/>
    </xf>
    <xf numFmtId="39" fontId="2" fillId="0" borderId="10" xfId="112" applyNumberFormat="1" applyFont="1" applyFill="1" applyBorder="1" applyAlignment="1">
      <alignment horizontal="center" vertical="center"/>
      <protection/>
    </xf>
    <xf numFmtId="39" fontId="3" fillId="0" borderId="0" xfId="0" applyNumberFormat="1" applyFont="1" applyFill="1" applyAlignment="1">
      <alignment/>
    </xf>
    <xf numFmtId="40" fontId="20" fillId="0" borderId="0" xfId="86" applyNumberFormat="1" applyFont="1" applyFill="1" applyBorder="1" applyAlignment="1">
      <alignment horizontal="center"/>
    </xf>
    <xf numFmtId="40" fontId="20" fillId="0" borderId="10" xfId="86" applyNumberFormat="1" applyFont="1" applyFill="1" applyBorder="1" applyAlignment="1">
      <alignment horizontal="center"/>
    </xf>
    <xf numFmtId="39" fontId="2" fillId="0" borderId="0" xfId="42" applyNumberFormat="1" applyFont="1" applyFill="1" applyBorder="1" applyAlignment="1" applyProtection="1" quotePrefix="1">
      <alignment horizontal="center"/>
      <protection/>
    </xf>
    <xf numFmtId="201" fontId="6" fillId="0" borderId="0" xfId="93" applyNumberFormat="1" applyFont="1" applyFill="1" applyBorder="1" applyAlignment="1">
      <alignment/>
    </xf>
    <xf numFmtId="0" fontId="2" fillId="0" borderId="10" xfId="135" applyFont="1" applyFill="1" applyBorder="1" applyAlignment="1">
      <alignment horizontal="centerContinuous" vertical="center"/>
      <protection/>
    </xf>
    <xf numFmtId="39" fontId="41" fillId="0" borderId="0" xfId="151" applyNumberFormat="1" applyFont="1" applyFill="1" applyAlignment="1" applyProtection="1">
      <alignment horizontal="centerContinuous"/>
      <protection/>
    </xf>
    <xf numFmtId="39" fontId="41" fillId="0" borderId="0" xfId="151" applyNumberFormat="1" applyFont="1" applyFill="1" applyAlignment="1" applyProtection="1">
      <alignment horizontal="left"/>
      <protection/>
    </xf>
    <xf numFmtId="39" fontId="41" fillId="0" borderId="0" xfId="0" applyNumberFormat="1" applyFont="1" applyFill="1" applyAlignment="1">
      <alignment/>
    </xf>
    <xf numFmtId="39" fontId="21" fillId="0" borderId="0" xfId="151" applyNumberFormat="1" applyFont="1" applyFill="1" applyAlignment="1" applyProtection="1">
      <alignment/>
      <protection/>
    </xf>
    <xf numFmtId="39" fontId="21" fillId="0" borderId="0" xfId="0" applyNumberFormat="1" applyFont="1" applyFill="1" applyAlignment="1">
      <alignment/>
    </xf>
    <xf numFmtId="39" fontId="41" fillId="0" borderId="0" xfId="151" applyNumberFormat="1" applyFont="1" applyFill="1">
      <alignment/>
      <protection/>
    </xf>
    <xf numFmtId="39" fontId="21" fillId="0" borderId="0" xfId="151" applyNumberFormat="1" applyFont="1" applyFill="1">
      <alignment/>
      <protection/>
    </xf>
    <xf numFmtId="39" fontId="21" fillId="0" borderId="0" xfId="56" applyNumberFormat="1" applyFont="1" applyFill="1" applyAlignment="1">
      <alignment/>
    </xf>
    <xf numFmtId="39" fontId="21" fillId="0" borderId="0" xfId="151" applyNumberFormat="1" applyFont="1" applyFill="1" applyAlignment="1">
      <alignment/>
      <protection/>
    </xf>
    <xf numFmtId="39" fontId="21" fillId="0" borderId="0" xfId="0" applyNumberFormat="1" applyFont="1" applyFill="1" applyBorder="1" applyAlignment="1">
      <alignment/>
    </xf>
    <xf numFmtId="210" fontId="21" fillId="0" borderId="0" xfId="151" applyNumberFormat="1" applyFont="1" applyFill="1">
      <alignment/>
      <protection/>
    </xf>
    <xf numFmtId="39" fontId="21" fillId="0" borderId="0" xfId="56" applyNumberFormat="1" applyFont="1" applyFill="1" applyAlignment="1">
      <alignment/>
    </xf>
    <xf numFmtId="0" fontId="21" fillId="0" borderId="0" xfId="0" applyFont="1" applyAlignment="1" quotePrefix="1">
      <alignment horizontal="left"/>
    </xf>
    <xf numFmtId="0" fontId="21" fillId="0" borderId="0" xfId="0" applyFont="1" applyFill="1" applyAlignment="1">
      <alignment/>
    </xf>
    <xf numFmtId="39" fontId="21" fillId="0" borderId="0" xfId="0" applyNumberFormat="1" applyFont="1" applyFill="1" applyAlignment="1">
      <alignment/>
    </xf>
    <xf numFmtId="39" fontId="21" fillId="0" borderId="0" xfId="148" applyNumberFormat="1" applyFont="1" applyFill="1" applyBorder="1" applyAlignment="1" applyProtection="1">
      <alignment/>
      <protection/>
    </xf>
    <xf numFmtId="210" fontId="21" fillId="0" borderId="0" xfId="152" applyNumberFormat="1" applyFont="1" applyFill="1">
      <alignment/>
      <protection/>
    </xf>
    <xf numFmtId="39" fontId="21" fillId="0" borderId="0" xfId="0" applyNumberFormat="1" applyFont="1" applyFill="1" applyAlignment="1">
      <alignment horizontal="center"/>
    </xf>
    <xf numFmtId="39" fontId="21" fillId="0" borderId="0" xfId="0" applyNumberFormat="1" applyFont="1" applyFill="1" applyAlignment="1">
      <alignment horizontal="centerContinuous"/>
    </xf>
    <xf numFmtId="39" fontId="21" fillId="0" borderId="0" xfId="151" applyNumberFormat="1" applyFont="1" applyFill="1" applyAlignment="1">
      <alignment horizontal="centerContinuous"/>
      <protection/>
    </xf>
    <xf numFmtId="0" fontId="21" fillId="0" borderId="0" xfId="132" applyNumberFormat="1" applyFont="1" applyFill="1" applyAlignment="1">
      <alignment horizontal="center" vertical="center"/>
      <protection/>
    </xf>
    <xf numFmtId="39" fontId="41" fillId="0" borderId="0" xfId="151" applyNumberFormat="1" applyFont="1" applyFill="1" applyAlignment="1">
      <alignment/>
      <protection/>
    </xf>
    <xf numFmtId="39" fontId="41" fillId="0" borderId="0" xfId="0" applyNumberFormat="1" applyFont="1" applyFill="1" applyAlignment="1">
      <alignment horizontal="left" vertical="center"/>
    </xf>
    <xf numFmtId="39" fontId="21" fillId="0" borderId="0" xfId="0" applyNumberFormat="1" applyFont="1" applyFill="1" applyAlignment="1">
      <alignment vertical="center"/>
    </xf>
    <xf numFmtId="39" fontId="21" fillId="0" borderId="0" xfId="97" applyNumberFormat="1" applyFont="1" applyFill="1" applyAlignment="1">
      <alignment horizontal="left" vertical="center"/>
    </xf>
    <xf numFmtId="39" fontId="21" fillId="0" borderId="0" xfId="97" applyNumberFormat="1" applyFont="1" applyFill="1" applyAlignment="1">
      <alignment horizontal="center" vertical="center"/>
    </xf>
    <xf numFmtId="39" fontId="21" fillId="0" borderId="0" xfId="0" applyNumberFormat="1" applyFont="1" applyFill="1" applyAlignment="1">
      <alignment horizontal="center" vertical="center"/>
    </xf>
    <xf numFmtId="39" fontId="21" fillId="0" borderId="0" xfId="0" applyNumberFormat="1" applyFont="1" applyFill="1" applyAlignment="1">
      <alignment horizontal="left" vertical="center"/>
    </xf>
    <xf numFmtId="210" fontId="21" fillId="0" borderId="0" xfId="0" applyNumberFormat="1" applyFont="1" applyFill="1" applyAlignment="1">
      <alignment vertical="center"/>
    </xf>
    <xf numFmtId="39" fontId="21" fillId="0" borderId="0" xfId="151" applyNumberFormat="1" applyFont="1" applyFill="1" applyAlignment="1" applyProtection="1">
      <alignment vertical="center"/>
      <protection/>
    </xf>
    <xf numFmtId="39" fontId="41" fillId="0" borderId="0" xfId="0" applyNumberFormat="1" applyFont="1" applyFill="1" applyAlignment="1">
      <alignment horizontal="center" vertical="center"/>
    </xf>
    <xf numFmtId="39" fontId="41" fillId="0" borderId="0" xfId="0" applyNumberFormat="1" applyFont="1" applyFill="1" applyAlignment="1">
      <alignment horizontal="right" vertical="center"/>
    </xf>
    <xf numFmtId="39" fontId="41" fillId="0" borderId="0" xfId="0" applyNumberFormat="1" applyFont="1" applyFill="1" applyBorder="1" applyAlignment="1">
      <alignment horizontal="center" vertical="center"/>
    </xf>
    <xf numFmtId="39" fontId="21" fillId="0" borderId="0" xfId="0" applyNumberFormat="1" applyFont="1" applyFill="1" applyBorder="1" applyAlignment="1">
      <alignment vertical="center"/>
    </xf>
    <xf numFmtId="39" fontId="21" fillId="0" borderId="10" xfId="0" applyNumberFormat="1" applyFont="1" applyFill="1" applyBorder="1" applyAlignment="1">
      <alignment vertical="center"/>
    </xf>
    <xf numFmtId="39" fontId="41" fillId="0" borderId="10" xfId="0" applyNumberFormat="1" applyFont="1" applyFill="1" applyBorder="1" applyAlignment="1">
      <alignment horizontal="center" vertical="center"/>
    </xf>
    <xf numFmtId="39" fontId="41" fillId="0" borderId="10" xfId="0" applyNumberFormat="1" applyFont="1" applyFill="1" applyBorder="1" applyAlignment="1">
      <alignment vertical="center"/>
    </xf>
    <xf numFmtId="39" fontId="41" fillId="0" borderId="0" xfId="0" applyNumberFormat="1" applyFont="1" applyFill="1" applyAlignment="1">
      <alignment horizontal="center"/>
    </xf>
    <xf numFmtId="39" fontId="41" fillId="0" borderId="0" xfId="0" applyNumberFormat="1" applyFont="1" applyFill="1" applyAlignment="1" quotePrefix="1">
      <alignment horizontal="center"/>
    </xf>
    <xf numFmtId="43" fontId="21" fillId="0" borderId="0" xfId="42" applyFont="1" applyFill="1" applyAlignment="1">
      <alignment vertical="center"/>
    </xf>
    <xf numFmtId="43" fontId="21" fillId="0" borderId="0" xfId="42" applyFont="1" applyFill="1" applyBorder="1" applyAlignment="1">
      <alignment vertical="center"/>
    </xf>
    <xf numFmtId="43" fontId="21" fillId="0" borderId="10" xfId="42" applyFont="1" applyFill="1" applyBorder="1" applyAlignment="1">
      <alignment vertical="center"/>
    </xf>
    <xf numFmtId="43" fontId="21" fillId="0" borderId="11" xfId="42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 vertical="center"/>
    </xf>
    <xf numFmtId="0" fontId="21" fillId="0" borderId="0" xfId="137" applyFont="1" applyFill="1">
      <alignment/>
      <protection/>
    </xf>
    <xf numFmtId="39" fontId="21" fillId="0" borderId="0" xfId="151" applyFont="1" applyFill="1">
      <alignment/>
      <protection/>
    </xf>
    <xf numFmtId="0" fontId="21" fillId="0" borderId="0" xfId="136" applyFont="1" applyFill="1">
      <alignment/>
      <protection/>
    </xf>
    <xf numFmtId="0" fontId="42" fillId="0" borderId="0" xfId="115" applyFont="1" applyFill="1" applyAlignment="1">
      <alignment horizontal="center" vertical="center" textRotation="180"/>
      <protection/>
    </xf>
    <xf numFmtId="0" fontId="42" fillId="0" borderId="0" xfId="115" applyFont="1" applyFill="1" applyAlignment="1">
      <alignment vertical="center"/>
      <protection/>
    </xf>
    <xf numFmtId="0" fontId="42" fillId="0" borderId="0" xfId="115" applyFont="1" applyFill="1" applyAlignment="1">
      <alignment horizontal="center" vertical="center"/>
      <protection/>
    </xf>
    <xf numFmtId="0" fontId="42" fillId="0" borderId="0" xfId="115" applyFont="1" applyFill="1" applyBorder="1" applyAlignment="1">
      <alignment horizontal="center" vertical="center"/>
      <protection/>
    </xf>
    <xf numFmtId="0" fontId="43" fillId="0" borderId="0" xfId="115" applyFont="1" applyFill="1" applyAlignment="1">
      <alignment vertical="center"/>
      <protection/>
    </xf>
    <xf numFmtId="0" fontId="42" fillId="0" borderId="0" xfId="115" applyFont="1" applyFill="1" applyBorder="1" applyAlignment="1">
      <alignment vertical="center"/>
      <protection/>
    </xf>
    <xf numFmtId="0" fontId="42" fillId="0" borderId="10" xfId="115" applyFont="1" applyFill="1" applyBorder="1" applyAlignment="1">
      <alignment vertical="center"/>
      <protection/>
    </xf>
    <xf numFmtId="43" fontId="42" fillId="0" borderId="0" xfId="115" applyNumberFormat="1" applyFont="1" applyFill="1" applyAlignment="1">
      <alignment vertical="center"/>
      <protection/>
    </xf>
    <xf numFmtId="0" fontId="42" fillId="0" borderId="13" xfId="115" applyFont="1" applyFill="1" applyBorder="1" applyAlignment="1">
      <alignment horizontal="centerContinuous" vertical="center"/>
      <protection/>
    </xf>
    <xf numFmtId="0" fontId="42" fillId="0" borderId="13" xfId="115" applyFont="1" applyFill="1" applyBorder="1" applyAlignment="1">
      <alignment horizontal="center" vertical="center"/>
      <protection/>
    </xf>
    <xf numFmtId="0" fontId="42" fillId="0" borderId="0" xfId="115" applyFont="1" applyFill="1" applyBorder="1" applyAlignment="1">
      <alignment horizontal="centerContinuous" vertical="center"/>
      <protection/>
    </xf>
    <xf numFmtId="0" fontId="42" fillId="0" borderId="10" xfId="115" applyFont="1" applyFill="1" applyBorder="1" applyAlignment="1">
      <alignment horizontal="center" vertical="center"/>
      <protection/>
    </xf>
    <xf numFmtId="16" fontId="42" fillId="0" borderId="0" xfId="126" applyNumberFormat="1" applyFont="1" applyFill="1" applyBorder="1" applyAlignment="1" quotePrefix="1">
      <alignment horizontal="center" vertical="center"/>
      <protection/>
    </xf>
    <xf numFmtId="0" fontId="42" fillId="0" borderId="0" xfId="126" applyFont="1" applyFill="1" applyBorder="1" applyAlignment="1">
      <alignment horizontal="center" vertical="center"/>
      <protection/>
    </xf>
    <xf numFmtId="0" fontId="42" fillId="0" borderId="10" xfId="115" applyFont="1" applyFill="1" applyBorder="1" applyAlignment="1">
      <alignment horizontal="centerContinuous" vertical="center"/>
      <protection/>
    </xf>
    <xf numFmtId="0" fontId="42" fillId="0" borderId="10" xfId="126" applyFont="1" applyFill="1" applyBorder="1" applyAlignment="1">
      <alignment horizontal="center" vertical="center"/>
      <protection/>
    </xf>
    <xf numFmtId="43" fontId="42" fillId="0" borderId="0" xfId="115" applyNumberFormat="1" applyFont="1" applyFill="1" applyBorder="1" applyAlignment="1">
      <alignment vertical="center"/>
      <protection/>
    </xf>
    <xf numFmtId="43" fontId="42" fillId="0" borderId="13" xfId="115" applyNumberFormat="1" applyFont="1" applyFill="1" applyBorder="1" applyAlignment="1">
      <alignment vertical="center"/>
      <protection/>
    </xf>
    <xf numFmtId="207" fontId="42" fillId="0" borderId="0" xfId="134" applyNumberFormat="1" applyFont="1" applyFill="1" applyBorder="1" applyAlignment="1">
      <alignment vertical="center"/>
      <protection/>
    </xf>
    <xf numFmtId="43" fontId="42" fillId="0" borderId="0" xfId="52" applyFont="1" applyFill="1" applyBorder="1" applyAlignment="1">
      <alignment vertical="center"/>
    </xf>
    <xf numFmtId="206" fontId="42" fillId="0" borderId="0" xfId="115" applyNumberFormat="1" applyFont="1" applyFill="1" applyBorder="1" applyAlignment="1">
      <alignment vertical="center"/>
      <protection/>
    </xf>
    <xf numFmtId="43" fontId="42" fillId="0" borderId="0" xfId="146" applyFont="1" applyFill="1" applyBorder="1" applyAlignment="1">
      <alignment vertical="center"/>
    </xf>
    <xf numFmtId="43" fontId="42" fillId="0" borderId="11" xfId="115" applyNumberFormat="1" applyFont="1" applyFill="1" applyBorder="1" applyAlignment="1">
      <alignment vertical="center"/>
      <protection/>
    </xf>
    <xf numFmtId="43" fontId="42" fillId="0" borderId="0" xfId="52" applyFont="1" applyFill="1" applyAlignment="1">
      <alignment vertical="center"/>
    </xf>
    <xf numFmtId="0" fontId="42" fillId="0" borderId="0" xfId="115" applyFont="1" applyFill="1" applyAlignment="1">
      <alignment horizontal="left" vertical="center"/>
      <protection/>
    </xf>
    <xf numFmtId="0" fontId="42" fillId="0" borderId="0" xfId="126" applyFont="1" applyFill="1" applyAlignment="1">
      <alignment horizontal="left" vertical="center"/>
      <protection/>
    </xf>
    <xf numFmtId="0" fontId="42" fillId="0" borderId="0" xfId="115" applyFont="1" applyFill="1" applyBorder="1" applyAlignment="1">
      <alignment horizontal="left" vertical="center"/>
      <protection/>
    </xf>
    <xf numFmtId="43" fontId="42" fillId="0" borderId="0" xfId="115" applyNumberFormat="1" applyFont="1" applyFill="1" applyBorder="1" applyAlignment="1">
      <alignment horizontal="left" vertical="center"/>
      <protection/>
    </xf>
    <xf numFmtId="0" fontId="42" fillId="0" borderId="0" xfId="115" applyFont="1" applyFill="1" applyAlignment="1">
      <alignment horizontal="left" vertical="center" textRotation="180"/>
      <protection/>
    </xf>
    <xf numFmtId="0" fontId="42" fillId="0" borderId="0" xfId="126" applyNumberFormat="1" applyFont="1" applyFill="1" applyAlignment="1">
      <alignment horizontal="right" vertical="center"/>
      <protection/>
    </xf>
    <xf numFmtId="0" fontId="15" fillId="0" borderId="0" xfId="135" applyFont="1" applyFill="1" applyAlignment="1">
      <alignment horizontal="centerContinuous"/>
      <protection/>
    </xf>
    <xf numFmtId="0" fontId="44" fillId="0" borderId="0" xfId="135" applyFont="1" applyFill="1">
      <alignment/>
      <protection/>
    </xf>
    <xf numFmtId="40" fontId="45" fillId="0" borderId="0" xfId="135" applyNumberFormat="1" applyFont="1" applyFill="1" applyAlignment="1">
      <alignment/>
      <protection/>
    </xf>
    <xf numFmtId="0" fontId="15" fillId="0" borderId="0" xfId="135" applyFont="1" applyFill="1">
      <alignment/>
      <protection/>
    </xf>
    <xf numFmtId="212" fontId="15" fillId="0" borderId="0" xfId="135" applyNumberFormat="1" applyFont="1" applyFill="1">
      <alignment/>
      <protection/>
    </xf>
    <xf numFmtId="43" fontId="15" fillId="0" borderId="0" xfId="135" applyNumberFormat="1" applyFont="1" applyFill="1">
      <alignment/>
      <protection/>
    </xf>
    <xf numFmtId="0" fontId="44" fillId="0" borderId="0" xfId="135" applyFont="1" applyFill="1" applyAlignment="1" quotePrefix="1">
      <alignment horizontal="center" vertical="center" textRotation="180"/>
      <protection/>
    </xf>
    <xf numFmtId="40" fontId="15" fillId="0" borderId="0" xfId="135" applyNumberFormat="1" applyFont="1" applyFill="1" applyAlignment="1">
      <alignment/>
      <protection/>
    </xf>
    <xf numFmtId="0" fontId="15" fillId="0" borderId="0" xfId="135" applyFont="1" applyFill="1" applyAlignment="1">
      <alignment horizontal="right"/>
      <protection/>
    </xf>
    <xf numFmtId="0" fontId="15" fillId="0" borderId="0" xfId="135" applyFont="1" applyFill="1" applyAlignment="1">
      <alignment horizontal="center"/>
      <protection/>
    </xf>
    <xf numFmtId="40" fontId="15" fillId="0" borderId="13" xfId="135" applyNumberFormat="1" applyFont="1" applyFill="1" applyBorder="1" applyAlignment="1">
      <alignment horizontal="center"/>
      <protection/>
    </xf>
    <xf numFmtId="0" fontId="15" fillId="0" borderId="10" xfId="135" applyFont="1" applyFill="1" applyBorder="1" applyAlignment="1">
      <alignment horizontal="center"/>
      <protection/>
    </xf>
    <xf numFmtId="200" fontId="15" fillId="0" borderId="0" xfId="135" applyNumberFormat="1" applyFont="1" applyFill="1">
      <alignment/>
      <protection/>
    </xf>
    <xf numFmtId="214" fontId="15" fillId="0" borderId="0" xfId="135" applyNumberFormat="1" applyFont="1" applyFill="1">
      <alignment/>
      <protection/>
    </xf>
    <xf numFmtId="214" fontId="15" fillId="0" borderId="0" xfId="135" applyNumberFormat="1" applyFont="1" applyFill="1" applyBorder="1">
      <alignment/>
      <protection/>
    </xf>
    <xf numFmtId="213" fontId="15" fillId="0" borderId="0" xfId="135" applyNumberFormat="1" applyFont="1" applyFill="1">
      <alignment/>
      <protection/>
    </xf>
    <xf numFmtId="213" fontId="44" fillId="0" borderId="0" xfId="135" applyNumberFormat="1" applyFont="1" applyFill="1" applyAlignment="1" quotePrefix="1">
      <alignment horizontal="center" vertical="center" textRotation="180"/>
      <protection/>
    </xf>
    <xf numFmtId="213" fontId="44" fillId="0" borderId="0" xfId="135" applyNumberFormat="1" applyFont="1" applyFill="1">
      <alignment/>
      <protection/>
    </xf>
    <xf numFmtId="206" fontId="15" fillId="0" borderId="0" xfId="135" applyNumberFormat="1" applyFont="1" applyFill="1">
      <alignment/>
      <protection/>
    </xf>
    <xf numFmtId="206" fontId="44" fillId="0" borderId="0" xfId="135" applyNumberFormat="1" applyFont="1" applyFill="1" applyAlignment="1" quotePrefix="1">
      <alignment horizontal="center" vertical="center" textRotation="180"/>
      <protection/>
    </xf>
    <xf numFmtId="206" fontId="44" fillId="0" borderId="0" xfId="135" applyNumberFormat="1" applyFont="1" applyFill="1">
      <alignment/>
      <protection/>
    </xf>
    <xf numFmtId="202" fontId="15" fillId="0" borderId="14" xfId="135" applyNumberFormat="1" applyFont="1" applyFill="1" applyBorder="1">
      <alignment/>
      <protection/>
    </xf>
    <xf numFmtId="202" fontId="15" fillId="0" borderId="0" xfId="135" applyNumberFormat="1" applyFont="1" applyFill="1">
      <alignment/>
      <protection/>
    </xf>
    <xf numFmtId="43" fontId="15" fillId="0" borderId="0" xfId="45" applyFont="1" applyFill="1" applyAlignment="1">
      <alignment/>
    </xf>
    <xf numFmtId="218" fontId="15" fillId="0" borderId="0" xfId="135" applyNumberFormat="1" applyFont="1" applyFill="1">
      <alignment/>
      <protection/>
    </xf>
    <xf numFmtId="206" fontId="15" fillId="0" borderId="14" xfId="45" applyNumberFormat="1" applyFont="1" applyFill="1" applyBorder="1" applyAlignment="1">
      <alignment/>
    </xf>
    <xf numFmtId="202" fontId="15" fillId="0" borderId="16" xfId="135" applyNumberFormat="1" applyFont="1" applyFill="1" applyBorder="1">
      <alignment/>
      <protection/>
    </xf>
    <xf numFmtId="40" fontId="15" fillId="0" borderId="0" xfId="135" applyNumberFormat="1" applyFont="1" applyFill="1">
      <alignment/>
      <protection/>
    </xf>
    <xf numFmtId="43" fontId="15" fillId="0" borderId="0" xfId="52" applyFont="1" applyFill="1" applyAlignment="1">
      <alignment/>
    </xf>
    <xf numFmtId="39" fontId="15" fillId="0" borderId="0" xfId="135" applyNumberFormat="1" applyFont="1" applyFill="1" applyAlignment="1">
      <alignment/>
      <protection/>
    </xf>
    <xf numFmtId="40" fontId="15" fillId="0" borderId="0" xfId="135" applyNumberFormat="1" applyFont="1" applyFill="1" applyAlignment="1">
      <alignment horizontal="centerContinuous"/>
      <protection/>
    </xf>
    <xf numFmtId="224" fontId="21" fillId="0" borderId="0" xfId="42" applyNumberFormat="1" applyFont="1" applyFill="1" applyAlignment="1">
      <alignment horizontal="right"/>
    </xf>
    <xf numFmtId="224" fontId="13" fillId="0" borderId="10" xfId="42" applyNumberFormat="1" applyFont="1" applyFill="1" applyBorder="1" applyAlignment="1">
      <alignment horizontal="right"/>
    </xf>
    <xf numFmtId="224" fontId="13" fillId="0" borderId="0" xfId="42" applyNumberFormat="1" applyFont="1" applyFill="1" applyAlignment="1">
      <alignment/>
    </xf>
    <xf numFmtId="224" fontId="13" fillId="0" borderId="0" xfId="42" applyNumberFormat="1" applyFont="1" applyFill="1" applyBorder="1" applyAlignment="1">
      <alignment vertical="center"/>
    </xf>
    <xf numFmtId="224" fontId="13" fillId="0" borderId="0" xfId="0" applyNumberFormat="1" applyFont="1" applyFill="1" applyAlignment="1">
      <alignment/>
    </xf>
    <xf numFmtId="224" fontId="13" fillId="0" borderId="11" xfId="0" applyNumberFormat="1" applyFont="1" applyFill="1" applyBorder="1" applyAlignment="1">
      <alignment/>
    </xf>
    <xf numFmtId="224" fontId="2" fillId="0" borderId="0" xfId="42" applyNumberFormat="1" applyFont="1" applyFill="1" applyAlignment="1">
      <alignment/>
    </xf>
    <xf numFmtId="224" fontId="2" fillId="0" borderId="14" xfId="42" applyNumberFormat="1" applyFont="1" applyFill="1" applyBorder="1" applyAlignment="1">
      <alignment/>
    </xf>
    <xf numFmtId="224" fontId="2" fillId="0" borderId="0" xfId="67" applyNumberFormat="1" applyFont="1" applyFill="1" applyBorder="1" applyAlignment="1">
      <alignment horizontal="center"/>
    </xf>
    <xf numFmtId="224" fontId="2" fillId="0" borderId="0" xfId="67" applyNumberFormat="1" applyFont="1" applyBorder="1" applyAlignment="1">
      <alignment horizontal="center"/>
    </xf>
    <xf numFmtId="39" fontId="13" fillId="0" borderId="0" xfId="151" applyNumberFormat="1" applyFont="1" applyFill="1">
      <alignment/>
      <protection/>
    </xf>
    <xf numFmtId="39" fontId="22" fillId="0" borderId="0" xfId="151" applyNumberFormat="1" applyFont="1" applyFill="1" applyAlignment="1" applyProtection="1">
      <alignment horizontal="left"/>
      <protection/>
    </xf>
    <xf numFmtId="39" fontId="22" fillId="0" borderId="0" xfId="0" applyNumberFormat="1" applyFont="1" applyFill="1" applyAlignment="1">
      <alignment horizontal="center"/>
    </xf>
    <xf numFmtId="39" fontId="22" fillId="0" borderId="0" xfId="151" applyNumberFormat="1" applyFont="1" applyFill="1" applyAlignment="1" applyProtection="1">
      <alignment/>
      <protection/>
    </xf>
    <xf numFmtId="39" fontId="13" fillId="0" borderId="0" xfId="148" applyNumberFormat="1" applyFont="1" applyFill="1" applyBorder="1" applyAlignment="1" applyProtection="1">
      <alignment/>
      <protection/>
    </xf>
    <xf numFmtId="0" fontId="13" fillId="0" borderId="0" xfId="132" applyNumberFormat="1" applyFont="1" applyFill="1" applyAlignment="1">
      <alignment horizontal="center" vertical="center"/>
      <protection/>
    </xf>
    <xf numFmtId="210" fontId="46" fillId="0" borderId="0" xfId="152" applyNumberFormat="1" applyFont="1" applyFill="1" applyAlignment="1">
      <alignment horizontal="centerContinuous"/>
      <protection/>
    </xf>
    <xf numFmtId="224" fontId="13" fillId="0" borderId="0" xfId="42" applyNumberFormat="1" applyFont="1" applyFill="1" applyBorder="1" applyAlignment="1">
      <alignment/>
    </xf>
    <xf numFmtId="224" fontId="13" fillId="0" borderId="0" xfId="42" applyNumberFormat="1" applyFont="1" applyFill="1" applyBorder="1" applyAlignment="1">
      <alignment horizontal="right"/>
    </xf>
    <xf numFmtId="224" fontId="13" fillId="0" borderId="10" xfId="42" applyNumberFormat="1" applyFont="1" applyFill="1" applyBorder="1" applyAlignment="1">
      <alignment/>
    </xf>
    <xf numFmtId="224" fontId="13" fillId="0" borderId="11" xfId="42" applyNumberFormat="1" applyFont="1" applyFill="1" applyBorder="1" applyAlignment="1">
      <alignment/>
    </xf>
    <xf numFmtId="224" fontId="21" fillId="0" borderId="0" xfId="0" applyNumberFormat="1" applyFont="1" applyFill="1" applyBorder="1" applyAlignment="1">
      <alignment horizontal="right"/>
    </xf>
    <xf numFmtId="0" fontId="5" fillId="0" borderId="0" xfId="115" applyFont="1" applyFill="1" applyBorder="1" applyAlignment="1">
      <alignment horizontal="center" vertical="center"/>
      <protection/>
    </xf>
    <xf numFmtId="0" fontId="5" fillId="0" borderId="0" xfId="115" applyFont="1" applyFill="1" applyBorder="1" applyAlignment="1">
      <alignment vertical="center"/>
      <protection/>
    </xf>
    <xf numFmtId="205" fontId="5" fillId="0" borderId="0" xfId="76" applyNumberFormat="1" applyFont="1" applyFill="1" applyBorder="1" applyAlignment="1">
      <alignment vertical="center"/>
    </xf>
    <xf numFmtId="43" fontId="5" fillId="0" borderId="0" xfId="76" applyNumberFormat="1" applyFont="1" applyFill="1" applyBorder="1" applyAlignment="1">
      <alignment vertical="center"/>
    </xf>
    <xf numFmtId="43" fontId="5" fillId="0" borderId="0" xfId="76" applyNumberFormat="1" applyFont="1" applyFill="1" applyBorder="1" applyAlignment="1">
      <alignment horizontal="center" vertical="center"/>
    </xf>
    <xf numFmtId="43" fontId="5" fillId="0" borderId="0" xfId="76" applyFont="1" applyFill="1" applyBorder="1" applyAlignment="1">
      <alignment vertical="center"/>
    </xf>
    <xf numFmtId="205" fontId="5" fillId="0" borderId="0" xfId="115" applyNumberFormat="1" applyFont="1" applyFill="1" applyBorder="1" applyAlignment="1">
      <alignment vertical="center"/>
      <protection/>
    </xf>
    <xf numFmtId="194" fontId="5" fillId="0" borderId="0" xfId="76" applyNumberFormat="1" applyFont="1" applyFill="1" applyBorder="1" applyAlignment="1">
      <alignment vertical="center"/>
    </xf>
    <xf numFmtId="43" fontId="5" fillId="0" borderId="0" xfId="52" applyFont="1" applyFill="1" applyBorder="1" applyAlignment="1">
      <alignment vertical="center"/>
    </xf>
    <xf numFmtId="207" fontId="5" fillId="0" borderId="0" xfId="133" applyNumberFormat="1" applyFont="1" applyFill="1" applyBorder="1" applyAlignment="1">
      <alignment horizontal="right"/>
      <protection/>
    </xf>
    <xf numFmtId="43" fontId="5" fillId="0" borderId="0" xfId="93" applyNumberFormat="1" applyFont="1" applyFill="1" applyBorder="1" applyAlignment="1">
      <alignment horizontal="right"/>
    </xf>
    <xf numFmtId="0" fontId="5" fillId="0" borderId="10" xfId="133" applyNumberFormat="1" applyFont="1" applyFill="1" applyBorder="1" applyAlignment="1" quotePrefix="1">
      <alignment horizontal="center"/>
      <protection/>
    </xf>
    <xf numFmtId="38" fontId="5" fillId="0" borderId="0" xfId="133" applyNumberFormat="1" applyFont="1" applyFill="1" applyAlignment="1" quotePrefix="1">
      <alignment horizontal="right"/>
      <protection/>
    </xf>
    <xf numFmtId="43" fontId="6" fillId="0" borderId="0" xfId="52" applyFont="1" applyFill="1" applyBorder="1" applyAlignment="1">
      <alignment/>
    </xf>
    <xf numFmtId="39" fontId="2" fillId="0" borderId="0" xfId="112" applyNumberFormat="1" applyFont="1" applyFill="1" applyBorder="1" applyAlignment="1">
      <alignment/>
      <protection/>
    </xf>
    <xf numFmtId="224" fontId="2" fillId="0" borderId="0" xfId="0" applyNumberFormat="1" applyFont="1" applyFill="1" applyBorder="1" applyAlignment="1">
      <alignment/>
    </xf>
    <xf numFmtId="39" fontId="21" fillId="0" borderId="0" xfId="0" applyNumberFormat="1" applyFont="1" applyFill="1" applyBorder="1" applyAlignment="1">
      <alignment horizontal="right"/>
    </xf>
    <xf numFmtId="225" fontId="2" fillId="0" borderId="0" xfId="67" applyNumberFormat="1" applyFont="1" applyBorder="1" applyAlignment="1">
      <alignment horizontal="center"/>
    </xf>
    <xf numFmtId="0" fontId="17" fillId="0" borderId="0" xfId="0" applyFont="1" applyAlignment="1">
      <alignment/>
    </xf>
    <xf numFmtId="210" fontId="21" fillId="0" borderId="0" xfId="152" applyNumberFormat="1" applyFont="1" applyFill="1">
      <alignment/>
      <protection/>
    </xf>
    <xf numFmtId="0" fontId="21" fillId="0" borderId="0" xfId="0" applyFont="1" applyFill="1" applyAlignment="1">
      <alignment/>
    </xf>
    <xf numFmtId="0" fontId="41" fillId="0" borderId="0" xfId="0" applyFont="1" applyFill="1" applyAlignment="1">
      <alignment/>
    </xf>
    <xf numFmtId="39" fontId="41" fillId="0" borderId="10" xfId="0" applyNumberFormat="1" applyFont="1" applyFill="1" applyBorder="1" applyAlignment="1">
      <alignment horizontal="centerContinuous" vertical="center"/>
    </xf>
    <xf numFmtId="39" fontId="21" fillId="0" borderId="10" xfId="0" applyNumberFormat="1" applyFont="1" applyFill="1" applyBorder="1" applyAlignment="1">
      <alignment horizontal="centerContinuous" vertical="center"/>
    </xf>
    <xf numFmtId="39" fontId="21" fillId="0" borderId="10" xfId="0" applyNumberFormat="1" applyFont="1" applyFill="1" applyBorder="1" applyAlignment="1">
      <alignment horizontal="centerContinuous"/>
    </xf>
    <xf numFmtId="0" fontId="46" fillId="0" borderId="0" xfId="0" applyFont="1" applyFill="1" applyAlignment="1">
      <alignment/>
    </xf>
    <xf numFmtId="210" fontId="21" fillId="0" borderId="10" xfId="0" applyNumberFormat="1" applyFont="1" applyFill="1" applyBorder="1" applyAlignment="1">
      <alignment horizontal="centerContinuous" vertical="center"/>
    </xf>
    <xf numFmtId="43" fontId="21" fillId="0" borderId="0" xfId="42" applyFont="1" applyFill="1" applyBorder="1" applyAlignment="1" applyProtection="1">
      <alignment/>
      <protection/>
    </xf>
    <xf numFmtId="214" fontId="21" fillId="0" borderId="0" xfId="42" applyNumberFormat="1" applyFont="1" applyFill="1" applyAlignment="1">
      <alignment/>
    </xf>
    <xf numFmtId="210" fontId="21" fillId="0" borderId="0" xfId="0" applyNumberFormat="1" applyFont="1" applyFill="1" applyBorder="1" applyAlignment="1">
      <alignment vertical="center"/>
    </xf>
    <xf numFmtId="210" fontId="21" fillId="0" borderId="10" xfId="0" applyNumberFormat="1" applyFont="1" applyFill="1" applyBorder="1" applyAlignment="1">
      <alignment vertical="center"/>
    </xf>
    <xf numFmtId="43" fontId="21" fillId="0" borderId="0" xfId="0" applyNumberFormat="1" applyFont="1" applyFill="1" applyAlignment="1">
      <alignment/>
    </xf>
    <xf numFmtId="39" fontId="2" fillId="0" borderId="0" xfId="151" applyNumberFormat="1" applyFont="1" applyFill="1" applyBorder="1" applyAlignment="1" applyProtection="1" quotePrefix="1">
      <alignment horizontal="left"/>
      <protection/>
    </xf>
    <xf numFmtId="39" fontId="2" fillId="0" borderId="10" xfId="151" applyNumberFormat="1" applyFont="1" applyFill="1" applyBorder="1" applyAlignment="1" applyProtection="1" quotePrefix="1">
      <alignment horizontal="centerContinuous"/>
      <protection/>
    </xf>
    <xf numFmtId="39" fontId="3" fillId="0" borderId="0" xfId="151" applyNumberFormat="1" applyFont="1" applyFill="1" applyBorder="1" applyAlignment="1" applyProtection="1" quotePrefix="1">
      <alignment horizontal="left"/>
      <protection/>
    </xf>
    <xf numFmtId="39" fontId="2" fillId="0" borderId="0" xfId="151" applyNumberFormat="1" applyFont="1" applyFill="1" applyBorder="1" applyAlignment="1" applyProtection="1" quotePrefix="1">
      <alignment horizontal="left" vertical="center"/>
      <protection/>
    </xf>
    <xf numFmtId="214" fontId="21" fillId="0" borderId="0" xfId="42" applyNumberFormat="1" applyFont="1" applyFill="1" applyBorder="1" applyAlignment="1">
      <alignment vertical="center"/>
    </xf>
    <xf numFmtId="39" fontId="14" fillId="0" borderId="10" xfId="0" applyNumberFormat="1" applyFont="1" applyFill="1" applyBorder="1" applyAlignment="1">
      <alignment horizontal="center" vertical="center"/>
    </xf>
    <xf numFmtId="39" fontId="13" fillId="0" borderId="10" xfId="0" applyNumberFormat="1" applyFont="1" applyFill="1" applyBorder="1" applyAlignment="1">
      <alignment vertical="center"/>
    </xf>
    <xf numFmtId="0" fontId="21" fillId="0" borderId="0" xfId="130" applyNumberFormat="1" applyFont="1" applyFill="1" applyAlignment="1" quotePrefix="1">
      <alignment horizontal="centerContinuous" vertical="center"/>
      <protection/>
    </xf>
    <xf numFmtId="0" fontId="21" fillId="0" borderId="0" xfId="130" applyNumberFormat="1" applyFont="1" applyFill="1" applyAlignment="1">
      <alignment horizontal="centerContinuous" vertical="center"/>
      <protection/>
    </xf>
    <xf numFmtId="40" fontId="3" fillId="0" borderId="0" xfId="112" applyNumberFormat="1" applyFont="1" applyFill="1" applyAlignment="1">
      <alignment vertical="center"/>
      <protection/>
    </xf>
    <xf numFmtId="0" fontId="2" fillId="0" borderId="0" xfId="112" applyNumberFormat="1" applyFont="1" applyFill="1" applyAlignment="1">
      <alignment vertical="center"/>
      <protection/>
    </xf>
    <xf numFmtId="40" fontId="2" fillId="0" borderId="0" xfId="112" applyNumberFormat="1" applyFont="1" applyFill="1" applyAlignment="1">
      <alignment horizontal="center" vertical="center"/>
      <protection/>
    </xf>
    <xf numFmtId="40" fontId="2" fillId="0" borderId="0" xfId="73" applyNumberFormat="1" applyFont="1" applyFill="1" applyBorder="1" applyAlignment="1" quotePrefix="1">
      <alignment horizontal="centerContinuous" vertical="center"/>
    </xf>
    <xf numFmtId="40" fontId="2" fillId="0" borderId="0" xfId="73" applyNumberFormat="1" applyFont="1" applyFill="1" applyBorder="1" applyAlignment="1" quotePrefix="1">
      <alignment horizontal="center" vertical="center"/>
    </xf>
    <xf numFmtId="40" fontId="2" fillId="0" borderId="0" xfId="73" applyNumberFormat="1" applyFont="1" applyFill="1" applyBorder="1" applyAlignment="1">
      <alignment horizontal="centerContinuous" vertical="center"/>
    </xf>
    <xf numFmtId="40" fontId="2" fillId="0" borderId="0" xfId="73" applyNumberFormat="1" applyFont="1" applyFill="1" applyBorder="1" applyAlignment="1">
      <alignment horizontal="center" vertical="center"/>
    </xf>
    <xf numFmtId="40" fontId="2" fillId="0" borderId="0" xfId="112" applyNumberFormat="1" applyFont="1" applyFill="1" applyAlignment="1">
      <alignment horizontal="left" vertical="center"/>
      <protection/>
    </xf>
    <xf numFmtId="204" fontId="2" fillId="0" borderId="0" xfId="73" applyNumberFormat="1" applyFont="1" applyFill="1" applyBorder="1" applyAlignment="1">
      <alignment vertical="center"/>
    </xf>
    <xf numFmtId="204" fontId="2" fillId="0" borderId="10" xfId="73" applyNumberFormat="1" applyFont="1" applyFill="1" applyBorder="1" applyAlignment="1">
      <alignment vertical="center"/>
    </xf>
    <xf numFmtId="2" fontId="2" fillId="0" borderId="0" xfId="112" applyNumberFormat="1" applyFont="1" applyFill="1" applyBorder="1" applyAlignment="1">
      <alignment vertical="center"/>
      <protection/>
    </xf>
    <xf numFmtId="43" fontId="2" fillId="0" borderId="11" xfId="73" applyFont="1" applyFill="1" applyBorder="1" applyAlignment="1">
      <alignment vertical="center"/>
    </xf>
    <xf numFmtId="2" fontId="2" fillId="0" borderId="0" xfId="112" applyNumberFormat="1" applyFont="1" applyFill="1" applyAlignment="1">
      <alignment vertical="center"/>
      <protection/>
    </xf>
    <xf numFmtId="4" fontId="2" fillId="0" borderId="0" xfId="112" applyNumberFormat="1" applyFont="1" applyFill="1" applyAlignment="1">
      <alignment vertical="center"/>
      <protection/>
    </xf>
    <xf numFmtId="43" fontId="2" fillId="0" borderId="0" xfId="112" applyNumberFormat="1" applyFont="1" applyFill="1" applyAlignment="1">
      <alignment vertical="center"/>
      <protection/>
    </xf>
    <xf numFmtId="40" fontId="2" fillId="0" borderId="10" xfId="73" applyNumberFormat="1" applyFont="1" applyFill="1" applyBorder="1" applyAlignment="1" quotePrefix="1">
      <alignment horizontal="centerContinuous" vertical="center"/>
    </xf>
    <xf numFmtId="40" fontId="2" fillId="0" borderId="10" xfId="73" applyNumberFormat="1" applyFont="1" applyFill="1" applyBorder="1" applyAlignment="1" quotePrefix="1">
      <alignment horizontal="center" vertical="center"/>
    </xf>
    <xf numFmtId="40" fontId="2" fillId="0" borderId="10" xfId="73" applyNumberFormat="1" applyFont="1" applyFill="1" applyBorder="1" applyAlignment="1">
      <alignment horizontal="centerContinuous" vertical="center"/>
    </xf>
    <xf numFmtId="40" fontId="2" fillId="0" borderId="13" xfId="73" applyNumberFormat="1" applyFont="1" applyFill="1" applyBorder="1" applyAlignment="1">
      <alignment horizontal="centerContinuous" vertical="center"/>
    </xf>
    <xf numFmtId="40" fontId="2" fillId="0" borderId="14" xfId="73" applyNumberFormat="1" applyFont="1" applyFill="1" applyBorder="1" applyAlignment="1">
      <alignment horizontal="center" vertical="center"/>
    </xf>
    <xf numFmtId="204" fontId="2" fillId="0" borderId="13" xfId="73" applyNumberFormat="1" applyFont="1" applyFill="1" applyBorder="1" applyAlignment="1">
      <alignment vertical="center"/>
    </xf>
    <xf numFmtId="204" fontId="2" fillId="0" borderId="0" xfId="73" applyNumberFormat="1" applyFont="1" applyFill="1" applyAlignment="1">
      <alignment vertical="center"/>
    </xf>
    <xf numFmtId="204" fontId="2" fillId="0" borderId="11" xfId="73" applyNumberFormat="1" applyFont="1" applyFill="1" applyBorder="1" applyAlignment="1">
      <alignment vertical="center"/>
    </xf>
    <xf numFmtId="0" fontId="21" fillId="0" borderId="0" xfId="130" applyFont="1" applyFill="1" applyAlignment="1">
      <alignment horizontal="centerContinuous" vertical="center"/>
      <protection/>
    </xf>
    <xf numFmtId="4" fontId="21" fillId="0" borderId="0" xfId="130" applyNumberFormat="1" applyFont="1" applyFill="1" applyAlignment="1">
      <alignment vertical="center"/>
      <protection/>
    </xf>
    <xf numFmtId="43" fontId="21" fillId="0" borderId="0" xfId="42" applyFont="1" applyFill="1" applyAlignment="1">
      <alignment vertical="center"/>
    </xf>
    <xf numFmtId="0" fontId="2" fillId="0" borderId="0" xfId="112" applyFont="1" applyFill="1" applyBorder="1" applyAlignment="1">
      <alignment horizontal="center" vertical="center"/>
      <protection/>
    </xf>
    <xf numFmtId="43" fontId="2" fillId="0" borderId="0" xfId="67" applyFont="1" applyFill="1" applyAlignment="1">
      <alignment horizontal="center" vertical="center"/>
    </xf>
    <xf numFmtId="43" fontId="21" fillId="0" borderId="10" xfId="67" applyFont="1" applyFill="1" applyBorder="1" applyAlignment="1">
      <alignment vertical="center"/>
    </xf>
    <xf numFmtId="43" fontId="2" fillId="0" borderId="0" xfId="67" applyFont="1" applyFill="1" applyAlignment="1" quotePrefix="1">
      <alignment horizontal="center" vertical="center"/>
    </xf>
    <xf numFmtId="43" fontId="2" fillId="0" borderId="11" xfId="67" applyFont="1" applyFill="1" applyBorder="1" applyAlignment="1">
      <alignment horizontal="center" vertical="center"/>
    </xf>
    <xf numFmtId="0" fontId="21" fillId="0" borderId="0" xfId="130" applyFont="1" applyFill="1" applyAlignment="1">
      <alignment/>
      <protection/>
    </xf>
    <xf numFmtId="0" fontId="21" fillId="0" borderId="0" xfId="130" applyFont="1" applyFill="1" applyBorder="1" applyAlignment="1">
      <alignment vertical="center"/>
      <protection/>
    </xf>
    <xf numFmtId="224" fontId="17" fillId="0" borderId="0" xfId="0" applyNumberFormat="1" applyFont="1" applyFill="1" applyAlignment="1">
      <alignment/>
    </xf>
    <xf numFmtId="224" fontId="17" fillId="0" borderId="0" xfId="42" applyNumberFormat="1" applyFont="1" applyFill="1" applyBorder="1" applyAlignment="1">
      <alignment/>
    </xf>
    <xf numFmtId="224" fontId="19" fillId="0" borderId="0" xfId="42" applyNumberFormat="1" applyFont="1" applyFill="1" applyAlignment="1">
      <alignment/>
    </xf>
    <xf numFmtId="224" fontId="19" fillId="0" borderId="11" xfId="86" applyNumberFormat="1" applyFont="1" applyFill="1" applyBorder="1" applyAlignment="1" applyProtection="1" quotePrefix="1">
      <alignment/>
      <protection/>
    </xf>
    <xf numFmtId="226" fontId="13" fillId="0" borderId="0" xfId="0" applyNumberFormat="1" applyFont="1" applyFill="1" applyAlignment="1">
      <alignment/>
    </xf>
    <xf numFmtId="226" fontId="13" fillId="0" borderId="0" xfId="0" applyNumberFormat="1" applyFont="1" applyFill="1" applyBorder="1" applyAlignment="1">
      <alignment/>
    </xf>
    <xf numFmtId="223" fontId="13" fillId="0" borderId="0" xfId="42" applyNumberFormat="1" applyFont="1" applyFill="1" applyAlignment="1">
      <alignment/>
    </xf>
    <xf numFmtId="223" fontId="13" fillId="0" borderId="10" xfId="42" applyNumberFormat="1" applyFont="1" applyFill="1" applyBorder="1" applyAlignment="1">
      <alignment/>
    </xf>
    <xf numFmtId="223" fontId="13" fillId="0" borderId="11" xfId="42" applyNumberFormat="1" applyFont="1" applyFill="1" applyBorder="1" applyAlignment="1">
      <alignment/>
    </xf>
    <xf numFmtId="227" fontId="5" fillId="0" borderId="13" xfId="93" applyNumberFormat="1" applyFont="1" applyFill="1" applyBorder="1" applyAlignment="1">
      <alignment/>
    </xf>
    <xf numFmtId="227" fontId="5" fillId="0" borderId="0" xfId="93" applyNumberFormat="1" applyFont="1" applyFill="1" applyBorder="1" applyAlignment="1">
      <alignment/>
    </xf>
    <xf numFmtId="227" fontId="5" fillId="0" borderId="11" xfId="52" applyNumberFormat="1" applyFont="1" applyFill="1" applyBorder="1" applyAlignment="1">
      <alignment/>
    </xf>
    <xf numFmtId="228" fontId="2" fillId="0" borderId="0" xfId="67" applyNumberFormat="1" applyFont="1" applyBorder="1" applyAlignment="1">
      <alignment horizontal="right" vertical="center"/>
    </xf>
    <xf numFmtId="228" fontId="13" fillId="0" borderId="0" xfId="111" applyNumberFormat="1" applyFont="1" applyFill="1" applyBorder="1" applyAlignment="1">
      <alignment horizontal="right"/>
      <protection/>
    </xf>
    <xf numFmtId="229" fontId="2" fillId="0" borderId="0" xfId="0" applyNumberFormat="1" applyFont="1" applyFill="1" applyAlignment="1">
      <alignment/>
    </xf>
    <xf numFmtId="229" fontId="2" fillId="0" borderId="0" xfId="0" applyNumberFormat="1" applyFont="1" applyFill="1" applyAlignment="1">
      <alignment horizontal="center"/>
    </xf>
    <xf numFmtId="229" fontId="2" fillId="0" borderId="0" xfId="0" applyNumberFormat="1" applyFont="1" applyFill="1" applyAlignment="1">
      <alignment horizontal="left"/>
    </xf>
    <xf numFmtId="229" fontId="2" fillId="0" borderId="0" xfId="42" applyNumberFormat="1" applyFont="1" applyFill="1" applyBorder="1" applyAlignment="1">
      <alignment/>
    </xf>
    <xf numFmtId="229" fontId="2" fillId="0" borderId="0" xfId="42" applyNumberFormat="1" applyFont="1" applyFill="1" applyAlignment="1">
      <alignment/>
    </xf>
    <xf numFmtId="43" fontId="2" fillId="0" borderId="0" xfId="67" applyFont="1" applyBorder="1" applyAlignment="1">
      <alignment horizontal="right"/>
    </xf>
    <xf numFmtId="228" fontId="2" fillId="0" borderId="0" xfId="67" applyNumberFormat="1" applyFont="1" applyFill="1" applyBorder="1" applyAlignment="1">
      <alignment horizontal="right" vertical="center"/>
    </xf>
    <xf numFmtId="0" fontId="42" fillId="0" borderId="0" xfId="126" applyNumberFormat="1" applyFont="1" applyFill="1" applyAlignment="1">
      <alignment horizontal="left" vertical="center"/>
      <protection/>
    </xf>
    <xf numFmtId="0" fontId="43" fillId="0" borderId="0" xfId="115" applyFont="1" applyFill="1" applyAlignment="1">
      <alignment horizontal="left" vertical="center"/>
      <protection/>
    </xf>
    <xf numFmtId="230" fontId="5" fillId="0" borderId="0" xfId="52" applyNumberFormat="1" applyFont="1" applyFill="1" applyBorder="1" applyAlignment="1">
      <alignment/>
    </xf>
    <xf numFmtId="230" fontId="5" fillId="0" borderId="10" xfId="52" applyNumberFormat="1" applyFont="1" applyFill="1" applyBorder="1" applyAlignment="1">
      <alignment/>
    </xf>
    <xf numFmtId="230" fontId="5" fillId="0" borderId="0" xfId="93" applyNumberFormat="1" applyFont="1" applyFill="1" applyBorder="1" applyAlignment="1">
      <alignment/>
    </xf>
    <xf numFmtId="230" fontId="5" fillId="0" borderId="11" xfId="52" applyNumberFormat="1" applyFont="1" applyFill="1" applyBorder="1" applyAlignment="1">
      <alignment horizontal="center"/>
    </xf>
    <xf numFmtId="224" fontId="17" fillId="0" borderId="0" xfId="42" applyNumberFormat="1" applyFont="1" applyFill="1" applyAlignment="1">
      <alignment horizontal="right"/>
    </xf>
    <xf numFmtId="224" fontId="17" fillId="0" borderId="11" xfId="42" applyNumberFormat="1" applyFont="1" applyFill="1" applyBorder="1" applyAlignment="1">
      <alignment horizontal="right"/>
    </xf>
    <xf numFmtId="224" fontId="2" fillId="0" borderId="0" xfId="42" applyNumberFormat="1" applyFont="1" applyFill="1" applyBorder="1" applyAlignment="1" applyProtection="1" quotePrefix="1">
      <alignment horizontal="right"/>
      <protection/>
    </xf>
    <xf numFmtId="224" fontId="17" fillId="0" borderId="0" xfId="42" applyNumberFormat="1" applyFont="1" applyFill="1" applyBorder="1" applyAlignment="1" applyProtection="1" quotePrefix="1">
      <alignment horizontal="right"/>
      <protection/>
    </xf>
    <xf numFmtId="225" fontId="2" fillId="0" borderId="0" xfId="42" applyNumberFormat="1" applyFont="1" applyFill="1" applyBorder="1" applyAlignment="1">
      <alignment horizontal="right"/>
    </xf>
    <xf numFmtId="225" fontId="2" fillId="0" borderId="0" xfId="42" applyNumberFormat="1" applyFont="1" applyFill="1" applyAlignment="1">
      <alignment horizontal="right"/>
    </xf>
    <xf numFmtId="225" fontId="2" fillId="0" borderId="0" xfId="42" applyNumberFormat="1" applyFont="1" applyBorder="1" applyAlignment="1">
      <alignment horizontal="right"/>
    </xf>
    <xf numFmtId="39" fontId="21" fillId="0" borderId="0" xfId="56" applyNumberFormat="1" applyFont="1" applyFill="1" applyAlignment="1">
      <alignment horizontal="centerContinuous"/>
    </xf>
    <xf numFmtId="39" fontId="13" fillId="0" borderId="0" xfId="151" applyNumberFormat="1" applyFont="1" applyFill="1" applyAlignment="1" applyProtection="1">
      <alignment horizontal="centerContinuous"/>
      <protection/>
    </xf>
    <xf numFmtId="39" fontId="13" fillId="0" borderId="0" xfId="151" applyNumberFormat="1" applyFont="1" applyFill="1" applyAlignment="1">
      <alignment horizontal="centerContinuous"/>
      <protection/>
    </xf>
    <xf numFmtId="0" fontId="42" fillId="0" borderId="0" xfId="126" applyFont="1" applyFill="1" applyAlignment="1">
      <alignment horizontal="centerContinuous" vertical="center"/>
      <protection/>
    </xf>
    <xf numFmtId="207" fontId="5" fillId="0" borderId="0" xfId="133" applyNumberFormat="1" applyFont="1" applyFill="1" applyBorder="1" applyAlignment="1">
      <alignment horizontal="centerContinuous"/>
      <protection/>
    </xf>
    <xf numFmtId="0" fontId="2" fillId="0" borderId="0" xfId="0" applyFont="1" applyFill="1" applyAlignment="1">
      <alignment horizontal="centerContinuous"/>
    </xf>
    <xf numFmtId="43" fontId="42" fillId="0" borderId="0" xfId="126" applyNumberFormat="1" applyFont="1" applyFill="1" applyAlignment="1">
      <alignment horizontal="left" vertical="center"/>
      <protection/>
    </xf>
    <xf numFmtId="39" fontId="21" fillId="0" borderId="0" xfId="0" applyNumberFormat="1" applyFont="1" applyFill="1" applyBorder="1" applyAlignment="1">
      <alignment/>
    </xf>
    <xf numFmtId="39" fontId="14" fillId="0" borderId="10" xfId="0" applyNumberFormat="1" applyFont="1" applyFill="1" applyBorder="1" applyAlignment="1">
      <alignment horizontal="center" vertical="center"/>
    </xf>
    <xf numFmtId="39" fontId="14" fillId="0" borderId="10" xfId="0" applyNumberFormat="1" applyFont="1" applyFill="1" applyBorder="1" applyAlignment="1">
      <alignment horizontal="center"/>
    </xf>
    <xf numFmtId="0" fontId="42" fillId="0" borderId="0" xfId="115" applyFont="1" applyFill="1" applyAlignment="1">
      <alignment horizontal="center" vertical="center"/>
      <protection/>
    </xf>
    <xf numFmtId="0" fontId="42" fillId="0" borderId="0" xfId="115" applyFont="1" applyFill="1" applyBorder="1" applyAlignment="1">
      <alignment horizontal="center" vertical="center"/>
      <protection/>
    </xf>
    <xf numFmtId="0" fontId="42" fillId="0" borderId="13" xfId="115" applyFont="1" applyFill="1" applyBorder="1" applyAlignment="1">
      <alignment horizontal="center" vertical="center"/>
      <protection/>
    </xf>
    <xf numFmtId="0" fontId="42" fillId="0" borderId="10" xfId="115" applyFont="1" applyFill="1" applyBorder="1" applyAlignment="1">
      <alignment horizontal="center" vertical="center"/>
      <protection/>
    </xf>
    <xf numFmtId="0" fontId="42" fillId="0" borderId="14" xfId="115" applyFont="1" applyFill="1" applyBorder="1" applyAlignment="1">
      <alignment horizontal="center" vertical="center"/>
      <protection/>
    </xf>
    <xf numFmtId="40" fontId="13" fillId="0" borderId="0" xfId="112" applyNumberFormat="1" applyFont="1" applyFill="1" applyAlignment="1" quotePrefix="1">
      <alignment horizontal="center" vertical="center"/>
      <protection/>
    </xf>
    <xf numFmtId="207" fontId="13" fillId="0" borderId="10" xfId="133" applyNumberFormat="1" applyFont="1" applyFill="1" applyBorder="1" applyAlignment="1">
      <alignment horizontal="center" vertical="center"/>
      <protection/>
    </xf>
    <xf numFmtId="207" fontId="6" fillId="0" borderId="0" xfId="133" applyNumberFormat="1" applyFont="1" applyFill="1" applyBorder="1" applyAlignment="1">
      <alignment horizontal="center"/>
      <protection/>
    </xf>
    <xf numFmtId="207" fontId="6" fillId="0" borderId="13" xfId="133" applyNumberFormat="1" applyFont="1" applyFill="1" applyBorder="1" applyAlignment="1">
      <alignment horizontal="center"/>
      <protection/>
    </xf>
    <xf numFmtId="207" fontId="6" fillId="0" borderId="13" xfId="133" applyNumberFormat="1" applyFont="1" applyFill="1" applyBorder="1" applyAlignment="1">
      <alignment horizontal="center" vertical="center"/>
      <protection/>
    </xf>
    <xf numFmtId="207" fontId="6" fillId="0" borderId="10" xfId="133" applyNumberFormat="1" applyFont="1" applyFill="1" applyBorder="1" applyAlignment="1">
      <alignment horizontal="center"/>
      <protection/>
    </xf>
    <xf numFmtId="207" fontId="6" fillId="0" borderId="0" xfId="133" applyNumberFormat="1" applyFont="1" applyFill="1" applyAlignment="1">
      <alignment horizontal="center"/>
      <protection/>
    </xf>
    <xf numFmtId="207" fontId="6" fillId="0" borderId="14" xfId="133" applyNumberFormat="1" applyFont="1" applyFill="1" applyBorder="1" applyAlignment="1">
      <alignment horizontal="center"/>
      <protection/>
    </xf>
    <xf numFmtId="40" fontId="6" fillId="0" borderId="13" xfId="133" applyNumberFormat="1" applyFont="1" applyFill="1" applyBorder="1" applyAlignment="1">
      <alignment horizontal="center"/>
      <protection/>
    </xf>
    <xf numFmtId="40" fontId="6" fillId="0" borderId="13" xfId="133" applyNumberFormat="1" applyFont="1" applyFill="1" applyBorder="1" applyAlignment="1">
      <alignment horizontal="center" vertical="center"/>
      <protection/>
    </xf>
    <xf numFmtId="40" fontId="6" fillId="0" borderId="14" xfId="133" applyNumberFormat="1" applyFont="1" applyFill="1" applyBorder="1" applyAlignment="1">
      <alignment horizontal="center"/>
      <protection/>
    </xf>
    <xf numFmtId="40" fontId="2" fillId="0" borderId="14" xfId="73" applyNumberFormat="1" applyFont="1" applyFill="1" applyBorder="1" applyAlignment="1">
      <alignment horizontal="center" vertical="center"/>
    </xf>
    <xf numFmtId="0" fontId="2" fillId="0" borderId="10" xfId="135" applyFont="1" applyFill="1" applyBorder="1" applyAlignment="1">
      <alignment horizontal="center" vertical="center"/>
      <protection/>
    </xf>
    <xf numFmtId="39" fontId="3" fillId="0" borderId="10" xfId="0" applyNumberFormat="1" applyFont="1" applyFill="1" applyBorder="1" applyAlignment="1">
      <alignment horizontal="center"/>
    </xf>
    <xf numFmtId="39" fontId="3" fillId="0" borderId="0" xfId="0" applyNumberFormat="1" applyFont="1" applyFill="1" applyAlignment="1">
      <alignment horizontal="center"/>
    </xf>
    <xf numFmtId="40" fontId="3" fillId="0" borderId="10" xfId="86" applyNumberFormat="1" applyFont="1" applyFill="1" applyBorder="1" applyAlignment="1">
      <alignment horizontal="center"/>
    </xf>
    <xf numFmtId="0" fontId="2" fillId="0" borderId="0" xfId="0" applyFont="1" applyFill="1" applyAlignment="1" quotePrefix="1">
      <alignment horizontal="center"/>
    </xf>
    <xf numFmtId="40" fontId="3" fillId="0" borderId="0" xfId="86" applyNumberFormat="1" applyFont="1" applyFill="1" applyBorder="1" applyAlignment="1">
      <alignment horizontal="center"/>
    </xf>
  </cellXfs>
  <cellStyles count="1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4" xfId="47"/>
    <cellStyle name="Comma 10 5" xfId="48"/>
    <cellStyle name="Comma 11" xfId="49"/>
    <cellStyle name="Comma 12" xfId="50"/>
    <cellStyle name="Comma 13" xfId="51"/>
    <cellStyle name="Comma 13 2" xfId="52"/>
    <cellStyle name="Comma 13 3" xfId="53"/>
    <cellStyle name="Comma 13 4" xfId="54"/>
    <cellStyle name="Comma 13 5" xfId="55"/>
    <cellStyle name="Comma 14" xfId="56"/>
    <cellStyle name="Comma 14 2" xfId="57"/>
    <cellStyle name="Comma 14 3" xfId="58"/>
    <cellStyle name="Comma 14 4" xfId="59"/>
    <cellStyle name="Comma 15" xfId="60"/>
    <cellStyle name="Comma 15 2" xfId="61"/>
    <cellStyle name="Comma 15 3" xfId="62"/>
    <cellStyle name="Comma 15 4" xfId="63"/>
    <cellStyle name="Comma 16" xfId="64"/>
    <cellStyle name="Comma 17" xfId="65"/>
    <cellStyle name="Comma 18" xfId="66"/>
    <cellStyle name="Comma 18 2" xfId="67"/>
    <cellStyle name="Comma 19" xfId="68"/>
    <cellStyle name="Comma 19 2" xfId="69"/>
    <cellStyle name="Comma 2" xfId="70"/>
    <cellStyle name="Comma 3" xfId="71"/>
    <cellStyle name="Comma 3 2" xfId="72"/>
    <cellStyle name="Comma 3 3" xfId="73"/>
    <cellStyle name="Comma 4" xfId="74"/>
    <cellStyle name="Comma 4 2" xfId="75"/>
    <cellStyle name="Comma 4 2 2" xfId="76"/>
    <cellStyle name="Comma 4 2 3" xfId="77"/>
    <cellStyle name="Comma 4 2 4" xfId="78"/>
    <cellStyle name="Comma 4 2 5" xfId="79"/>
    <cellStyle name="Comma 4 3" xfId="80"/>
    <cellStyle name="Comma 4 4" xfId="81"/>
    <cellStyle name="Comma 4 5" xfId="82"/>
    <cellStyle name="Comma 5" xfId="83"/>
    <cellStyle name="Comma 5 2" xfId="84"/>
    <cellStyle name="Comma 6" xfId="85"/>
    <cellStyle name="Comma 7" xfId="86"/>
    <cellStyle name="Comma 8" xfId="87"/>
    <cellStyle name="Comma 8 2" xfId="88"/>
    <cellStyle name="Comma 8 3" xfId="89"/>
    <cellStyle name="Comma 8 4" xfId="90"/>
    <cellStyle name="Comma 8 5" xfId="91"/>
    <cellStyle name="Comma 9" xfId="92"/>
    <cellStyle name="Comma_SPI-Dec'49t-3 2" xfId="93"/>
    <cellStyle name="Currency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Explanatory Text" xfId="100"/>
    <cellStyle name="Followed Hyperlink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rmal 2" xfId="111"/>
    <cellStyle name="Normal 2 2" xfId="112"/>
    <cellStyle name="Normal 3" xfId="113"/>
    <cellStyle name="Normal 3 2" xfId="114"/>
    <cellStyle name="Normal 3 2 2" xfId="115"/>
    <cellStyle name="Normal 3 2 3" xfId="116"/>
    <cellStyle name="Normal 3 2 4" xfId="117"/>
    <cellStyle name="Normal 3 2 5" xfId="118"/>
    <cellStyle name="Normal 3 2_SPI-Dec'50t-3" xfId="119"/>
    <cellStyle name="Normal 3 3" xfId="120"/>
    <cellStyle name="Normal 3 4" xfId="121"/>
    <cellStyle name="Normal 3 5" xfId="122"/>
    <cellStyle name="Normal 3_SPI-Dec'50t-3" xfId="123"/>
    <cellStyle name="Normal 4" xfId="124"/>
    <cellStyle name="Normal 5" xfId="125"/>
    <cellStyle name="Normal 5 2" xfId="126"/>
    <cellStyle name="Normal 5 3" xfId="127"/>
    <cellStyle name="Normal 5 4" xfId="128"/>
    <cellStyle name="Normal 5 5" xfId="129"/>
    <cellStyle name="Normal 6" xfId="130"/>
    <cellStyle name="Normal_Book1 2" xfId="131"/>
    <cellStyle name="Normal_C779A0245" xfId="132"/>
    <cellStyle name="Normal_SPI-Dec'49t-3 2" xfId="133"/>
    <cellStyle name="Normal_SPI-Dec'49t-3_Note 2" xfId="134"/>
    <cellStyle name="Normal_SPI-Mar'48t-3 2" xfId="135"/>
    <cellStyle name="Normal_W168-Dec'51-T2 วินท์คอม เทคโนโลยีลาสึด" xfId="136"/>
    <cellStyle name="Normal_W168-Dec'51-T3 วินท์คอม เทคโนโลยี" xfId="137"/>
    <cellStyle name="Note" xfId="138"/>
    <cellStyle name="Output" xfId="139"/>
    <cellStyle name="Percent" xfId="140"/>
    <cellStyle name="Percent 2" xfId="141"/>
    <cellStyle name="Title" xfId="142"/>
    <cellStyle name="Total" xfId="143"/>
    <cellStyle name="Warning Text" xfId="144"/>
    <cellStyle name="เครื่องหมายจุลภาค 2" xfId="145"/>
    <cellStyle name="เครื่องหมายจุลภาค 2 2" xfId="146"/>
    <cellStyle name="เครื่องหมายจุลภาค 3" xfId="147"/>
    <cellStyle name="เครื่องหมายจุลภาค_Note new STD" xfId="148"/>
    <cellStyle name="ปกติ 2" xfId="149"/>
    <cellStyle name="ปกติ 2 2" xfId="150"/>
    <cellStyle name="ปกติ_Sheet1" xfId="151"/>
    <cellStyle name="ปกติ_SPC-Dec'50-T3_Note new STD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88</xdr:row>
      <xdr:rowOff>95250</xdr:rowOff>
    </xdr:from>
    <xdr:to>
      <xdr:col>7</xdr:col>
      <xdr:colOff>219075</xdr:colOff>
      <xdr:row>91</xdr:row>
      <xdr:rowOff>0</xdr:rowOff>
    </xdr:to>
    <xdr:sp>
      <xdr:nvSpPr>
        <xdr:cNvPr id="1" name="Right Brace 1"/>
        <xdr:cNvSpPr>
          <a:spLocks/>
        </xdr:cNvSpPr>
      </xdr:nvSpPr>
      <xdr:spPr>
        <a:xfrm>
          <a:off x="5295900" y="27813000"/>
          <a:ext cx="219075" cy="1019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94</xdr:row>
      <xdr:rowOff>371475</xdr:rowOff>
    </xdr:from>
    <xdr:to>
      <xdr:col>7</xdr:col>
      <xdr:colOff>209550</xdr:colOff>
      <xdr:row>97</xdr:row>
      <xdr:rowOff>0</xdr:rowOff>
    </xdr:to>
    <xdr:sp>
      <xdr:nvSpPr>
        <xdr:cNvPr id="2" name="Right Brace 2"/>
        <xdr:cNvSpPr>
          <a:spLocks/>
        </xdr:cNvSpPr>
      </xdr:nvSpPr>
      <xdr:spPr>
        <a:xfrm>
          <a:off x="5295900" y="30318075"/>
          <a:ext cx="209550" cy="742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zoomScale="90" zoomScaleNormal="90" zoomScaleSheetLayoutView="100" zoomScalePageLayoutView="0" workbookViewId="0" topLeftCell="A15">
      <selection activeCell="E26" sqref="E26"/>
    </sheetView>
  </sheetViews>
  <sheetFormatPr defaultColWidth="9.140625" defaultRowHeight="27" customHeight="1"/>
  <cols>
    <col min="1" max="1" width="9.140625" style="417" customWidth="1"/>
    <col min="2" max="2" width="5.421875" style="417" customWidth="1"/>
    <col min="3" max="4" width="9.140625" style="417" customWidth="1"/>
    <col min="5" max="5" width="11.8515625" style="417" customWidth="1"/>
    <col min="6" max="7" width="9.140625" style="417" customWidth="1"/>
    <col min="8" max="8" width="4.140625" style="420" customWidth="1"/>
    <col min="9" max="9" width="15.7109375" style="417" customWidth="1"/>
    <col min="10" max="10" width="2.140625" style="417" customWidth="1"/>
    <col min="11" max="11" width="15.7109375" style="417" customWidth="1"/>
    <col min="12" max="12" width="9.421875" style="417" customWidth="1"/>
    <col min="13" max="16384" width="9.140625" style="417" customWidth="1"/>
  </cols>
  <sheetData>
    <row r="1" spans="1:12" s="415" customFormat="1" ht="27" customHeight="1">
      <c r="A1" s="413" t="s">
        <v>375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4"/>
    </row>
    <row r="2" spans="1:12" s="415" customFormat="1" ht="27" customHeight="1">
      <c r="A2" s="413" t="s">
        <v>561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4"/>
    </row>
    <row r="3" spans="1:12" s="415" customFormat="1" ht="27" customHeight="1">
      <c r="A3" s="413" t="s">
        <v>253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4"/>
    </row>
    <row r="4" spans="1:12" s="415" customFormat="1" ht="27" customHeight="1">
      <c r="A4" s="413" t="s">
        <v>254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4"/>
    </row>
    <row r="5" spans="1:12" s="415" customFormat="1" ht="19.5" customHeight="1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4"/>
    </row>
    <row r="6" spans="1:12" s="422" customFormat="1" ht="25.5" customHeight="1">
      <c r="A6" s="418" t="s">
        <v>909</v>
      </c>
      <c r="B6" s="418"/>
      <c r="C6" s="419"/>
      <c r="D6" s="419"/>
      <c r="E6" s="419"/>
      <c r="F6" s="419"/>
      <c r="G6" s="419"/>
      <c r="H6" s="420"/>
      <c r="I6" s="421"/>
      <c r="J6" s="421"/>
      <c r="K6" s="421"/>
      <c r="L6" s="421"/>
    </row>
    <row r="7" spans="1:12" s="422" customFormat="1" ht="25.5" customHeight="1">
      <c r="A7" s="416" t="s">
        <v>290</v>
      </c>
      <c r="C7" s="419"/>
      <c r="D7" s="419"/>
      <c r="E7" s="419"/>
      <c r="F7" s="419"/>
      <c r="G7" s="419"/>
      <c r="H7" s="420"/>
      <c r="I7" s="421"/>
      <c r="J7" s="421"/>
      <c r="K7" s="421"/>
      <c r="L7" s="421"/>
    </row>
    <row r="8" spans="1:12" s="422" customFormat="1" ht="25.5" customHeight="1">
      <c r="A8" s="419" t="s">
        <v>921</v>
      </c>
      <c r="B8" s="419"/>
      <c r="C8" s="419"/>
      <c r="D8" s="419"/>
      <c r="E8" s="419"/>
      <c r="F8" s="419"/>
      <c r="G8" s="419"/>
      <c r="H8" s="420"/>
      <c r="I8" s="421"/>
      <c r="J8" s="421"/>
      <c r="K8" s="421"/>
      <c r="L8" s="421"/>
    </row>
    <row r="9" spans="2:12" s="422" customFormat="1" ht="25.5" customHeight="1">
      <c r="B9" s="416" t="s">
        <v>907</v>
      </c>
      <c r="C9" s="419"/>
      <c r="D9" s="419"/>
      <c r="E9" s="419"/>
      <c r="F9" s="419"/>
      <c r="G9" s="419"/>
      <c r="H9" s="420"/>
      <c r="I9" s="421"/>
      <c r="J9" s="421"/>
      <c r="K9" s="421"/>
      <c r="L9" s="421"/>
    </row>
    <row r="10" spans="2:12" s="422" customFormat="1" ht="25.5" customHeight="1">
      <c r="B10" s="419" t="s">
        <v>562</v>
      </c>
      <c r="C10" s="419"/>
      <c r="D10" s="419"/>
      <c r="E10" s="419"/>
      <c r="F10" s="419"/>
      <c r="G10" s="419"/>
      <c r="H10" s="420"/>
      <c r="I10" s="421"/>
      <c r="J10" s="421"/>
      <c r="K10" s="421"/>
      <c r="L10" s="421"/>
    </row>
    <row r="11" spans="2:12" s="422" customFormat="1" ht="25.5" customHeight="1">
      <c r="B11" s="419" t="s">
        <v>598</v>
      </c>
      <c r="C11" s="419"/>
      <c r="D11" s="419"/>
      <c r="E11" s="419"/>
      <c r="F11" s="419"/>
      <c r="G11" s="419"/>
      <c r="H11" s="420"/>
      <c r="I11" s="421"/>
      <c r="J11" s="421"/>
      <c r="K11" s="421"/>
      <c r="L11" s="421"/>
    </row>
    <row r="12" spans="2:12" s="422" customFormat="1" ht="25.5" customHeight="1">
      <c r="B12" s="419" t="s">
        <v>563</v>
      </c>
      <c r="C12" s="419"/>
      <c r="D12" s="419"/>
      <c r="E12" s="419"/>
      <c r="F12" s="419"/>
      <c r="G12" s="419"/>
      <c r="H12" s="420"/>
      <c r="I12" s="421"/>
      <c r="J12" s="421"/>
      <c r="K12" s="421"/>
      <c r="L12" s="421"/>
    </row>
    <row r="13" spans="2:12" s="422" customFormat="1" ht="25.5" customHeight="1">
      <c r="B13" s="423" t="s">
        <v>807</v>
      </c>
      <c r="C13" s="419"/>
      <c r="D13" s="419"/>
      <c r="E13" s="419"/>
      <c r="F13" s="419"/>
      <c r="G13" s="419"/>
      <c r="H13" s="420"/>
      <c r="I13" s="421"/>
      <c r="J13" s="421"/>
      <c r="K13" s="421"/>
      <c r="L13" s="421"/>
    </row>
    <row r="14" spans="2:12" s="422" customFormat="1" ht="25.5" customHeight="1">
      <c r="B14" s="423" t="s">
        <v>595</v>
      </c>
      <c r="C14" s="419"/>
      <c r="D14" s="419"/>
      <c r="E14" s="419"/>
      <c r="F14" s="419"/>
      <c r="G14" s="419"/>
      <c r="H14" s="420"/>
      <c r="I14" s="421"/>
      <c r="J14" s="421"/>
      <c r="K14" s="421"/>
      <c r="L14" s="421"/>
    </row>
    <row r="15" spans="1:12" s="422" customFormat="1" ht="25.5" customHeight="1">
      <c r="A15" s="416" t="s">
        <v>15</v>
      </c>
      <c r="C15" s="419"/>
      <c r="D15" s="419"/>
      <c r="E15" s="419"/>
      <c r="F15" s="419"/>
      <c r="G15" s="419"/>
      <c r="H15" s="420"/>
      <c r="I15" s="421"/>
      <c r="J15" s="421"/>
      <c r="L15" s="421"/>
    </row>
    <row r="16" spans="1:12" s="422" customFormat="1" ht="25.5" customHeight="1">
      <c r="A16" s="416"/>
      <c r="C16" s="419"/>
      <c r="D16" s="419"/>
      <c r="E16" s="419"/>
      <c r="F16" s="419"/>
      <c r="G16" s="419"/>
      <c r="H16" s="420"/>
      <c r="I16" s="421"/>
      <c r="J16" s="421"/>
      <c r="L16" s="421"/>
    </row>
    <row r="17" spans="1:10" ht="25.5" customHeight="1">
      <c r="A17" s="418" t="s">
        <v>347</v>
      </c>
      <c r="B17" s="418"/>
      <c r="C17" s="419"/>
      <c r="D17" s="419"/>
      <c r="E17" s="419"/>
      <c r="F17" s="424"/>
      <c r="G17" s="419"/>
      <c r="H17" s="419"/>
      <c r="I17" s="419"/>
      <c r="J17" s="419"/>
    </row>
    <row r="18" spans="1:10" ht="25.5" customHeight="1">
      <c r="A18" s="425" t="s">
        <v>932</v>
      </c>
      <c r="B18" s="416"/>
      <c r="C18" s="419"/>
      <c r="D18" s="419"/>
      <c r="E18" s="419"/>
      <c r="F18" s="424"/>
      <c r="G18" s="419"/>
      <c r="H18" s="419"/>
      <c r="I18" s="419"/>
      <c r="J18" s="419"/>
    </row>
    <row r="19" spans="1:10" ht="25.5" customHeight="1">
      <c r="A19" s="418"/>
      <c r="B19" s="416" t="s">
        <v>92</v>
      </c>
      <c r="C19" s="419"/>
      <c r="D19" s="419"/>
      <c r="E19" s="419"/>
      <c r="F19" s="424"/>
      <c r="G19" s="419"/>
      <c r="H19" s="419"/>
      <c r="I19" s="419"/>
      <c r="J19" s="419"/>
    </row>
    <row r="20" spans="1:10" ht="25.5" customHeight="1">
      <c r="A20" s="416" t="s">
        <v>89</v>
      </c>
      <c r="B20" s="416"/>
      <c r="C20" s="416"/>
      <c r="D20" s="416"/>
      <c r="E20" s="416"/>
      <c r="F20" s="416"/>
      <c r="G20" s="416"/>
      <c r="H20" s="416"/>
      <c r="I20" s="416"/>
      <c r="J20" s="419"/>
    </row>
    <row r="21" spans="1:10" ht="25.5" customHeight="1">
      <c r="A21" s="416" t="s">
        <v>88</v>
      </c>
      <c r="B21" s="416"/>
      <c r="C21" s="416"/>
      <c r="D21" s="416"/>
      <c r="E21" s="416"/>
      <c r="F21" s="416"/>
      <c r="G21" s="416"/>
      <c r="H21" s="416"/>
      <c r="I21" s="416"/>
      <c r="J21" s="419"/>
    </row>
    <row r="22" spans="1:10" ht="25.5" customHeight="1">
      <c r="A22" s="416"/>
      <c r="B22" s="416" t="s">
        <v>93</v>
      </c>
      <c r="C22" s="416"/>
      <c r="D22" s="416"/>
      <c r="E22" s="416"/>
      <c r="F22" s="416"/>
      <c r="G22" s="416"/>
      <c r="H22" s="416"/>
      <c r="I22" s="416"/>
      <c r="J22" s="419"/>
    </row>
    <row r="23" spans="1:10" ht="25.5" customHeight="1">
      <c r="A23" s="416" t="s">
        <v>90</v>
      </c>
      <c r="B23" s="416"/>
      <c r="C23" s="416"/>
      <c r="D23" s="416"/>
      <c r="E23" s="416"/>
      <c r="F23" s="416"/>
      <c r="G23" s="416"/>
      <c r="H23" s="416"/>
      <c r="I23" s="416"/>
      <c r="J23" s="419"/>
    </row>
    <row r="24" spans="1:10" ht="25.5" customHeight="1">
      <c r="A24" s="416" t="s">
        <v>94</v>
      </c>
      <c r="B24" s="416"/>
      <c r="C24" s="416"/>
      <c r="D24" s="416"/>
      <c r="E24" s="416"/>
      <c r="F24" s="416"/>
      <c r="G24" s="416"/>
      <c r="H24" s="416"/>
      <c r="I24" s="416"/>
      <c r="J24" s="419"/>
    </row>
    <row r="25" spans="1:10" ht="25.5" customHeight="1">
      <c r="A25" s="416" t="s">
        <v>95</v>
      </c>
      <c r="B25" s="416"/>
      <c r="C25" s="416"/>
      <c r="D25" s="416"/>
      <c r="E25" s="416"/>
      <c r="F25" s="416"/>
      <c r="G25" s="416"/>
      <c r="H25" s="416"/>
      <c r="I25" s="416"/>
      <c r="J25" s="419"/>
    </row>
    <row r="26" spans="1:10" ht="25.5" customHeight="1">
      <c r="A26" s="416" t="s">
        <v>91</v>
      </c>
      <c r="B26" s="416"/>
      <c r="C26" s="416"/>
      <c r="D26" s="416"/>
      <c r="E26" s="416"/>
      <c r="F26" s="416"/>
      <c r="G26" s="416"/>
      <c r="H26" s="416"/>
      <c r="I26" s="416"/>
      <c r="J26" s="419"/>
    </row>
    <row r="27" spans="1:10" ht="25.5" customHeight="1">
      <c r="A27" s="425" t="s">
        <v>96</v>
      </c>
      <c r="B27" s="562"/>
      <c r="C27" s="416"/>
      <c r="D27" s="416"/>
      <c r="E27" s="416"/>
      <c r="F27" s="416"/>
      <c r="G27" s="416"/>
      <c r="H27" s="416"/>
      <c r="I27" s="416"/>
      <c r="J27" s="419"/>
    </row>
    <row r="28" spans="1:11" s="426" customFormat="1" ht="25.5" customHeight="1">
      <c r="A28" s="150"/>
      <c r="B28" s="150" t="s">
        <v>97</v>
      </c>
      <c r="C28" s="150"/>
      <c r="D28" s="150"/>
      <c r="E28" s="150"/>
      <c r="F28" s="150"/>
      <c r="G28" s="150"/>
      <c r="H28" s="150"/>
      <c r="I28" s="150"/>
      <c r="J28" s="532"/>
      <c r="K28" s="186"/>
    </row>
    <row r="29" spans="1:11" s="426" customFormat="1" ht="25.5" customHeight="1">
      <c r="A29" s="150" t="s">
        <v>98</v>
      </c>
      <c r="B29" s="150"/>
      <c r="C29" s="150"/>
      <c r="D29" s="150"/>
      <c r="E29" s="150"/>
      <c r="F29" s="150"/>
      <c r="G29" s="150"/>
      <c r="H29" s="150"/>
      <c r="I29" s="150"/>
      <c r="J29" s="532"/>
      <c r="K29" s="186"/>
    </row>
    <row r="30" spans="1:11" ht="25.5" customHeight="1">
      <c r="A30" s="150"/>
      <c r="B30" s="535" t="s">
        <v>37</v>
      </c>
      <c r="C30" s="150"/>
      <c r="D30" s="150"/>
      <c r="E30" s="150"/>
      <c r="F30" s="150"/>
      <c r="G30" s="533" t="s">
        <v>914</v>
      </c>
      <c r="H30" s="150"/>
      <c r="I30" s="150"/>
      <c r="J30" s="532"/>
      <c r="K30" s="186"/>
    </row>
    <row r="31" spans="1:11" ht="25.5" customHeight="1">
      <c r="A31" s="150"/>
      <c r="B31" s="150" t="s">
        <v>38</v>
      </c>
      <c r="C31" s="150"/>
      <c r="D31" s="150"/>
      <c r="E31" s="150" t="s">
        <v>426</v>
      </c>
      <c r="F31" s="150"/>
      <c r="G31" s="150"/>
      <c r="H31" s="150"/>
      <c r="I31" s="150"/>
      <c r="J31" s="532"/>
      <c r="K31" s="188"/>
    </row>
    <row r="32" spans="1:11" ht="25.5" customHeight="1">
      <c r="A32" s="150"/>
      <c r="B32" s="150" t="s">
        <v>39</v>
      </c>
      <c r="C32" s="150"/>
      <c r="D32" s="150"/>
      <c r="E32" s="150" t="s">
        <v>99</v>
      </c>
      <c r="F32" s="150"/>
      <c r="G32" s="150"/>
      <c r="H32" s="150"/>
      <c r="I32" s="150"/>
      <c r="J32" s="532"/>
      <c r="K32" s="188"/>
    </row>
    <row r="33" spans="1:11" ht="25.5" customHeight="1">
      <c r="A33" s="150"/>
      <c r="B33" s="150"/>
      <c r="C33" s="150"/>
      <c r="D33" s="150"/>
      <c r="E33" s="150" t="s">
        <v>100</v>
      </c>
      <c r="F33" s="150"/>
      <c r="G33" s="150"/>
      <c r="H33" s="150"/>
      <c r="I33" s="150"/>
      <c r="J33" s="532"/>
      <c r="K33" s="188"/>
    </row>
    <row r="34" spans="1:11" ht="25.5" customHeight="1">
      <c r="A34" s="150"/>
      <c r="B34" s="150"/>
      <c r="C34" s="150"/>
      <c r="D34" s="150"/>
      <c r="E34" s="150"/>
      <c r="F34" s="150"/>
      <c r="G34" s="150"/>
      <c r="H34" s="150"/>
      <c r="I34" s="150"/>
      <c r="J34" s="532"/>
      <c r="K34" s="188"/>
    </row>
    <row r="35" spans="1:12" ht="27" customHeight="1">
      <c r="A35" s="653" t="s">
        <v>266</v>
      </c>
      <c r="B35" s="653"/>
      <c r="C35" s="431"/>
      <c r="D35" s="653"/>
      <c r="E35" s="653"/>
      <c r="F35" s="653"/>
      <c r="G35" s="653"/>
      <c r="H35" s="653"/>
      <c r="I35" s="653"/>
      <c r="J35" s="654"/>
      <c r="K35" s="184"/>
      <c r="L35" s="431" t="s">
        <v>796</v>
      </c>
    </row>
    <row r="36" spans="1:12" ht="27" customHeight="1">
      <c r="A36" s="431" t="s">
        <v>265</v>
      </c>
      <c r="B36" s="431"/>
      <c r="C36" s="431"/>
      <c r="D36" s="431"/>
      <c r="E36" s="431"/>
      <c r="F36" s="431"/>
      <c r="G36" s="431"/>
      <c r="H36" s="652"/>
      <c r="I36" s="431"/>
      <c r="J36" s="431"/>
      <c r="K36" s="431"/>
      <c r="L36" s="431" t="s">
        <v>796</v>
      </c>
    </row>
    <row r="37" spans="1:11" s="422" customFormat="1" ht="24.75" customHeight="1">
      <c r="A37" s="431" t="s">
        <v>564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31"/>
    </row>
    <row r="38" spans="1:12" s="422" customFormat="1" ht="24.75" customHeight="1">
      <c r="A38" s="431"/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2"/>
    </row>
    <row r="39" spans="1:10" s="426" customFormat="1" ht="24.75" customHeight="1">
      <c r="A39" s="418" t="s">
        <v>933</v>
      </c>
      <c r="F39" s="427"/>
      <c r="H39" s="427"/>
      <c r="J39" s="428"/>
    </row>
    <row r="40" spans="1:11" ht="27" customHeight="1">
      <c r="A40" s="150"/>
      <c r="B40" s="535" t="s">
        <v>37</v>
      </c>
      <c r="C40" s="150"/>
      <c r="D40" s="150"/>
      <c r="E40" s="150"/>
      <c r="F40" s="150"/>
      <c r="G40" s="533" t="s">
        <v>914</v>
      </c>
      <c r="H40" s="150"/>
      <c r="I40" s="150"/>
      <c r="J40" s="532"/>
      <c r="K40" s="186"/>
    </row>
    <row r="41" spans="1:11" ht="27" customHeight="1">
      <c r="A41" s="150"/>
      <c r="B41" s="150" t="s">
        <v>40</v>
      </c>
      <c r="C41" s="150"/>
      <c r="D41" s="150"/>
      <c r="E41" s="150" t="s">
        <v>101</v>
      </c>
      <c r="F41" s="150"/>
      <c r="G41" s="150"/>
      <c r="H41" s="150"/>
      <c r="I41" s="150"/>
      <c r="J41" s="532"/>
      <c r="K41" s="188"/>
    </row>
    <row r="42" spans="1:11" ht="27" customHeight="1">
      <c r="A42" s="150"/>
      <c r="B42" s="535" t="s">
        <v>102</v>
      </c>
      <c r="C42" s="150"/>
      <c r="D42" s="150"/>
      <c r="E42" s="150"/>
      <c r="F42" s="150"/>
      <c r="G42" s="150"/>
      <c r="H42" s="150"/>
      <c r="I42" s="150"/>
      <c r="J42" s="532"/>
      <c r="K42" s="188"/>
    </row>
    <row r="43" spans="1:11" s="426" customFormat="1" ht="24.75" customHeight="1">
      <c r="A43" s="418"/>
      <c r="B43" s="150" t="s">
        <v>41</v>
      </c>
      <c r="C43" s="150"/>
      <c r="D43" s="150"/>
      <c r="E43" s="150" t="s">
        <v>986</v>
      </c>
      <c r="F43" s="150"/>
      <c r="G43" s="150"/>
      <c r="H43" s="150"/>
      <c r="I43" s="150"/>
      <c r="J43" s="532"/>
      <c r="K43" s="188"/>
    </row>
    <row r="44" spans="1:11" s="426" customFormat="1" ht="24.75" customHeight="1">
      <c r="A44" s="418"/>
      <c r="B44" s="535" t="s">
        <v>42</v>
      </c>
      <c r="C44" s="150"/>
      <c r="D44" s="150"/>
      <c r="E44" s="150"/>
      <c r="F44" s="150"/>
      <c r="G44" s="150"/>
      <c r="H44" s="150"/>
      <c r="I44" s="150"/>
      <c r="J44" s="532"/>
      <c r="K44" s="188"/>
    </row>
    <row r="45" spans="1:11" s="426" customFormat="1" ht="24.75" customHeight="1">
      <c r="A45" s="418"/>
      <c r="B45" s="150" t="s">
        <v>43</v>
      </c>
      <c r="C45" s="150"/>
      <c r="D45" s="150"/>
      <c r="E45" s="150" t="s">
        <v>103</v>
      </c>
      <c r="F45" s="150"/>
      <c r="G45" s="150"/>
      <c r="H45" s="150"/>
      <c r="I45" s="150"/>
      <c r="J45" s="532"/>
      <c r="K45" s="188"/>
    </row>
    <row r="46" spans="1:11" s="426" customFormat="1" ht="24.75" customHeight="1">
      <c r="A46" s="418"/>
      <c r="B46" s="150"/>
      <c r="C46" s="150"/>
      <c r="D46" s="150"/>
      <c r="E46" s="150" t="s">
        <v>104</v>
      </c>
      <c r="F46" s="150"/>
      <c r="G46" s="150"/>
      <c r="H46" s="150"/>
      <c r="I46" s="150"/>
      <c r="J46" s="532"/>
      <c r="K46" s="188"/>
    </row>
    <row r="47" spans="1:11" s="426" customFormat="1" ht="24.75" customHeight="1">
      <c r="A47" s="418"/>
      <c r="B47" s="150" t="s">
        <v>44</v>
      </c>
      <c r="C47" s="150"/>
      <c r="D47" s="150"/>
      <c r="E47" s="150" t="s">
        <v>105</v>
      </c>
      <c r="F47" s="150"/>
      <c r="G47" s="150"/>
      <c r="H47" s="150"/>
      <c r="I47" s="150"/>
      <c r="J47" s="532"/>
      <c r="K47" s="188"/>
    </row>
    <row r="48" spans="1:11" s="426" customFormat="1" ht="24.75" customHeight="1">
      <c r="A48" s="418"/>
      <c r="B48" s="150"/>
      <c r="C48" s="150"/>
      <c r="D48" s="150"/>
      <c r="E48" s="150"/>
      <c r="F48" s="150"/>
      <c r="G48" s="150"/>
      <c r="H48" s="150"/>
      <c r="I48" s="150"/>
      <c r="J48" s="532"/>
      <c r="K48" s="188"/>
    </row>
    <row r="49" spans="1:11" s="426" customFormat="1" ht="24.75" customHeight="1">
      <c r="A49" s="418"/>
      <c r="B49" s="150" t="s">
        <v>45</v>
      </c>
      <c r="C49" s="150"/>
      <c r="D49" s="150"/>
      <c r="E49" s="150" t="s">
        <v>183</v>
      </c>
      <c r="F49" s="150"/>
      <c r="G49" s="150"/>
      <c r="H49" s="150"/>
      <c r="I49" s="150"/>
      <c r="J49" s="532"/>
      <c r="K49" s="188"/>
    </row>
    <row r="50" spans="1:11" s="426" customFormat="1" ht="24.75" customHeight="1">
      <c r="A50" s="418"/>
      <c r="B50" s="150" t="s">
        <v>106</v>
      </c>
      <c r="C50" s="150"/>
      <c r="D50" s="150"/>
      <c r="E50" s="150"/>
      <c r="F50" s="150"/>
      <c r="G50" s="150"/>
      <c r="H50" s="150"/>
      <c r="I50" s="150"/>
      <c r="J50" s="532"/>
      <c r="K50" s="186"/>
    </row>
    <row r="51" spans="1:11" s="426" customFormat="1" ht="24.75" customHeight="1">
      <c r="A51" s="563"/>
      <c r="B51" s="564" t="s">
        <v>107</v>
      </c>
      <c r="C51" s="157"/>
      <c r="D51" s="157"/>
      <c r="E51" s="157"/>
      <c r="F51" s="135"/>
      <c r="G51" s="135"/>
      <c r="H51" s="157"/>
      <c r="I51" s="536"/>
      <c r="J51" s="157"/>
      <c r="K51" s="537"/>
    </row>
    <row r="52" spans="1:11" s="426" customFormat="1" ht="24.75" customHeight="1">
      <c r="A52" s="563" t="s">
        <v>252</v>
      </c>
      <c r="B52" s="564"/>
      <c r="C52" s="150"/>
      <c r="D52" s="150"/>
      <c r="E52" s="150"/>
      <c r="F52" s="150"/>
      <c r="G52" s="150"/>
      <c r="H52" s="150"/>
      <c r="I52" s="150"/>
      <c r="J52" s="532"/>
      <c r="K52" s="186"/>
    </row>
    <row r="53" spans="1:11" s="426" customFormat="1" ht="24.75" customHeight="1">
      <c r="A53" s="563"/>
      <c r="B53" s="564"/>
      <c r="C53" s="150"/>
      <c r="D53" s="150"/>
      <c r="E53" s="150"/>
      <c r="F53" s="150"/>
      <c r="G53" s="150"/>
      <c r="H53" s="150"/>
      <c r="I53" s="150"/>
      <c r="J53" s="532"/>
      <c r="K53" s="186"/>
    </row>
    <row r="54" spans="1:10" s="426" customFormat="1" ht="25.5" customHeight="1">
      <c r="A54" s="425" t="s">
        <v>108</v>
      </c>
      <c r="F54" s="427"/>
      <c r="H54" s="427"/>
      <c r="J54" s="428"/>
    </row>
    <row r="55" spans="2:10" s="426" customFormat="1" ht="25.5" customHeight="1">
      <c r="B55" s="564" t="s">
        <v>109</v>
      </c>
      <c r="F55" s="427"/>
      <c r="H55" s="427"/>
      <c r="J55" s="428"/>
    </row>
    <row r="56" spans="1:10" s="426" customFormat="1" ht="25.5" customHeight="1">
      <c r="A56" s="429" t="s">
        <v>110</v>
      </c>
      <c r="F56" s="427"/>
      <c r="H56" s="427"/>
      <c r="J56" s="428"/>
    </row>
    <row r="57" spans="1:10" s="426" customFormat="1" ht="13.5" customHeight="1">
      <c r="A57" s="429"/>
      <c r="F57" s="427"/>
      <c r="H57" s="427"/>
      <c r="J57" s="428"/>
    </row>
    <row r="58" spans="1:11" s="426" customFormat="1" ht="24.75" customHeight="1">
      <c r="A58" s="538"/>
      <c r="B58" s="150"/>
      <c r="C58" s="150"/>
      <c r="D58" s="150"/>
      <c r="E58" s="150"/>
      <c r="F58" s="150"/>
      <c r="G58" s="533" t="s">
        <v>914</v>
      </c>
      <c r="H58" s="150"/>
      <c r="I58" s="150"/>
      <c r="J58" s="532"/>
      <c r="K58" s="534" t="s">
        <v>36</v>
      </c>
    </row>
    <row r="59" spans="1:11" s="426" customFormat="1" ht="24.75" customHeight="1">
      <c r="A59" s="538"/>
      <c r="B59" s="535" t="s">
        <v>102</v>
      </c>
      <c r="C59" s="150"/>
      <c r="D59" s="150"/>
      <c r="E59" s="150"/>
      <c r="F59" s="150"/>
      <c r="G59" s="533"/>
      <c r="H59" s="150"/>
      <c r="I59" s="150"/>
      <c r="J59" s="532"/>
      <c r="K59" s="534"/>
    </row>
    <row r="60" spans="1:11" s="426" customFormat="1" ht="24.75" customHeight="1">
      <c r="A60" s="538"/>
      <c r="B60" s="150" t="s">
        <v>50</v>
      </c>
      <c r="C60" s="150"/>
      <c r="D60" s="150"/>
      <c r="E60" s="150" t="s">
        <v>111</v>
      </c>
      <c r="F60" s="150"/>
      <c r="G60" s="533"/>
      <c r="H60" s="150"/>
      <c r="I60" s="150"/>
      <c r="J60" s="532"/>
      <c r="K60" s="186" t="s">
        <v>112</v>
      </c>
    </row>
    <row r="61" spans="1:11" s="426" customFormat="1" ht="24.75" customHeight="1">
      <c r="A61" s="429"/>
      <c r="B61" s="535" t="s">
        <v>42</v>
      </c>
      <c r="C61" s="150"/>
      <c r="D61" s="150"/>
      <c r="E61" s="150"/>
      <c r="F61" s="150"/>
      <c r="G61" s="150"/>
      <c r="H61" s="150"/>
      <c r="I61" s="150"/>
      <c r="J61" s="532"/>
      <c r="K61" s="186"/>
    </row>
    <row r="62" spans="1:11" s="426" customFormat="1" ht="24.75" customHeight="1">
      <c r="A62" s="429"/>
      <c r="B62" s="150" t="s">
        <v>46</v>
      </c>
      <c r="C62" s="150"/>
      <c r="D62" s="150"/>
      <c r="E62" s="150" t="s">
        <v>47</v>
      </c>
      <c r="F62" s="150"/>
      <c r="G62" s="150"/>
      <c r="H62" s="150"/>
      <c r="I62" s="150"/>
      <c r="J62" s="532"/>
      <c r="K62" s="186" t="s">
        <v>48</v>
      </c>
    </row>
    <row r="63" spans="1:11" s="426" customFormat="1" ht="24.75" customHeight="1">
      <c r="A63" s="429"/>
      <c r="B63" s="535" t="s">
        <v>49</v>
      </c>
      <c r="C63" s="150"/>
      <c r="D63" s="150"/>
      <c r="E63" s="150"/>
      <c r="F63" s="150"/>
      <c r="G63" s="150"/>
      <c r="H63" s="150"/>
      <c r="I63" s="150"/>
      <c r="J63" s="532"/>
      <c r="K63" s="186"/>
    </row>
    <row r="64" spans="1:11" s="426" customFormat="1" ht="24.75" customHeight="1">
      <c r="A64" s="429"/>
      <c r="B64" s="562" t="s">
        <v>113</v>
      </c>
      <c r="C64" s="150"/>
      <c r="D64" s="150"/>
      <c r="E64" s="150" t="s">
        <v>114</v>
      </c>
      <c r="F64" s="150"/>
      <c r="G64" s="150"/>
      <c r="H64" s="150"/>
      <c r="I64" s="150"/>
      <c r="J64" s="532"/>
      <c r="K64" s="186" t="s">
        <v>48</v>
      </c>
    </row>
    <row r="65" spans="1:11" s="426" customFormat="1" ht="24.75" customHeight="1">
      <c r="A65" s="429"/>
      <c r="B65" s="562"/>
      <c r="C65" s="150"/>
      <c r="D65" s="150"/>
      <c r="E65" s="150" t="s">
        <v>115</v>
      </c>
      <c r="F65" s="150"/>
      <c r="G65" s="150"/>
      <c r="H65" s="150"/>
      <c r="I65" s="150"/>
      <c r="J65" s="532"/>
      <c r="K65" s="186"/>
    </row>
    <row r="66" spans="1:11" s="426" customFormat="1" ht="24.75" customHeight="1">
      <c r="A66" s="429"/>
      <c r="B66" s="150" t="s">
        <v>50</v>
      </c>
      <c r="C66" s="150"/>
      <c r="D66" s="150"/>
      <c r="E66" s="150" t="s">
        <v>51</v>
      </c>
      <c r="F66" s="150"/>
      <c r="G66" s="150"/>
      <c r="H66" s="150"/>
      <c r="I66" s="150"/>
      <c r="J66" s="532"/>
      <c r="K66" s="186" t="s">
        <v>48</v>
      </c>
    </row>
    <row r="67" spans="1:11" s="426" customFormat="1" ht="24.75" customHeight="1">
      <c r="A67" s="429"/>
      <c r="B67" s="150" t="s">
        <v>116</v>
      </c>
      <c r="C67" s="150"/>
      <c r="D67" s="150"/>
      <c r="E67" s="150" t="s">
        <v>117</v>
      </c>
      <c r="F67" s="150"/>
      <c r="G67" s="150"/>
      <c r="H67" s="150"/>
      <c r="I67" s="150"/>
      <c r="J67" s="532"/>
      <c r="K67" s="186" t="s">
        <v>48</v>
      </c>
    </row>
    <row r="68" spans="1:11" s="426" customFormat="1" ht="24.75" customHeight="1">
      <c r="A68" s="429"/>
      <c r="B68" s="150"/>
      <c r="C68" s="150"/>
      <c r="D68" s="150"/>
      <c r="E68" s="150" t="s">
        <v>118</v>
      </c>
      <c r="F68" s="150"/>
      <c r="G68" s="150"/>
      <c r="H68" s="150"/>
      <c r="I68" s="150"/>
      <c r="J68" s="532"/>
      <c r="K68" s="186"/>
    </row>
    <row r="69" spans="1:11" s="426" customFormat="1" ht="24.75" customHeight="1">
      <c r="A69" s="429"/>
      <c r="B69" s="150"/>
      <c r="C69" s="150"/>
      <c r="D69" s="150"/>
      <c r="E69" s="150"/>
      <c r="F69" s="150"/>
      <c r="G69" s="150"/>
      <c r="H69" s="150"/>
      <c r="I69" s="150"/>
      <c r="J69" s="532"/>
      <c r="K69" s="186"/>
    </row>
    <row r="70" spans="1:11" s="426" customFormat="1" ht="24.75" customHeight="1">
      <c r="A70" s="429"/>
      <c r="B70" s="150"/>
      <c r="C70" s="150"/>
      <c r="D70" s="150"/>
      <c r="E70" s="150"/>
      <c r="F70" s="150"/>
      <c r="G70" s="150"/>
      <c r="H70" s="150"/>
      <c r="I70" s="150"/>
      <c r="J70" s="532"/>
      <c r="K70" s="186"/>
    </row>
    <row r="71" spans="1:11" s="426" customFormat="1" ht="24.75" customHeight="1">
      <c r="A71" s="429"/>
      <c r="B71" s="150"/>
      <c r="C71" s="150"/>
      <c r="D71" s="150"/>
      <c r="E71" s="150"/>
      <c r="F71" s="150"/>
      <c r="G71" s="150"/>
      <c r="H71" s="150"/>
      <c r="I71" s="150"/>
      <c r="J71" s="532"/>
      <c r="K71" s="186"/>
    </row>
    <row r="72" spans="1:12" s="422" customFormat="1" ht="27" customHeight="1">
      <c r="A72" s="653" t="s">
        <v>266</v>
      </c>
      <c r="B72" s="653"/>
      <c r="C72" s="431"/>
      <c r="D72" s="653"/>
      <c r="E72" s="653"/>
      <c r="F72" s="653"/>
      <c r="G72" s="653"/>
      <c r="H72" s="653"/>
      <c r="I72" s="653"/>
      <c r="J72" s="654"/>
      <c r="K72" s="184"/>
      <c r="L72" s="421"/>
    </row>
    <row r="73" spans="1:12" s="422" customFormat="1" ht="27" customHeight="1">
      <c r="A73" s="431" t="s">
        <v>265</v>
      </c>
      <c r="B73" s="431"/>
      <c r="C73" s="431"/>
      <c r="D73" s="431"/>
      <c r="E73" s="431"/>
      <c r="F73" s="431"/>
      <c r="G73" s="431"/>
      <c r="H73" s="652"/>
      <c r="I73" s="431"/>
      <c r="J73" s="431"/>
      <c r="K73" s="431"/>
      <c r="L73" s="421"/>
    </row>
    <row r="74" spans="1:12" s="426" customFormat="1" ht="24.75" customHeight="1">
      <c r="A74" s="431" t="s">
        <v>56</v>
      </c>
      <c r="B74" s="431"/>
      <c r="C74" s="431"/>
      <c r="D74" s="431"/>
      <c r="E74" s="431"/>
      <c r="F74" s="431"/>
      <c r="G74" s="431"/>
      <c r="H74" s="431"/>
      <c r="I74" s="431"/>
      <c r="J74" s="431"/>
      <c r="K74" s="431"/>
      <c r="L74" s="422"/>
    </row>
    <row r="75" spans="1:12" s="422" customFormat="1" ht="24.75" customHeight="1">
      <c r="A75" s="431"/>
      <c r="B75" s="431"/>
      <c r="C75" s="431"/>
      <c r="D75" s="431"/>
      <c r="E75" s="431"/>
      <c r="F75" s="431"/>
      <c r="G75" s="431"/>
      <c r="H75" s="431"/>
      <c r="I75" s="431"/>
      <c r="J75" s="431"/>
      <c r="K75" s="431"/>
      <c r="L75" s="432"/>
    </row>
    <row r="76" spans="1:10" s="426" customFormat="1" ht="24.75" customHeight="1">
      <c r="A76" s="418" t="s">
        <v>933</v>
      </c>
      <c r="F76" s="427"/>
      <c r="H76" s="427"/>
      <c r="J76" s="428"/>
    </row>
    <row r="77" spans="1:11" s="426" customFormat="1" ht="24.75" customHeight="1">
      <c r="A77" s="429"/>
      <c r="F77" s="427"/>
      <c r="G77" s="533" t="s">
        <v>914</v>
      </c>
      <c r="H77" s="150"/>
      <c r="I77" s="150"/>
      <c r="J77" s="532"/>
      <c r="K77" s="534" t="s">
        <v>36</v>
      </c>
    </row>
    <row r="78" spans="1:11" s="426" customFormat="1" ht="24.75" customHeight="1">
      <c r="A78" s="429"/>
      <c r="B78" s="150" t="s">
        <v>119</v>
      </c>
      <c r="C78" s="150"/>
      <c r="D78" s="150"/>
      <c r="E78" s="150" t="s">
        <v>120</v>
      </c>
      <c r="F78" s="150"/>
      <c r="G78" s="150"/>
      <c r="H78" s="150"/>
      <c r="I78" s="150"/>
      <c r="J78" s="532"/>
      <c r="K78" s="186" t="s">
        <v>48</v>
      </c>
    </row>
    <row r="79" spans="1:11" s="426" customFormat="1" ht="24.75" customHeight="1">
      <c r="A79" s="429"/>
      <c r="B79" s="150"/>
      <c r="C79" s="150"/>
      <c r="D79" s="150"/>
      <c r="E79" s="150" t="s">
        <v>121</v>
      </c>
      <c r="F79" s="150"/>
      <c r="G79" s="150"/>
      <c r="H79" s="150"/>
      <c r="I79" s="150"/>
      <c r="J79" s="532"/>
      <c r="K79" s="186"/>
    </row>
    <row r="80" spans="1:11" s="426" customFormat="1" ht="24.75" customHeight="1">
      <c r="A80" s="429"/>
      <c r="B80" s="150"/>
      <c r="C80" s="150"/>
      <c r="D80" s="150"/>
      <c r="E80" s="150" t="s">
        <v>122</v>
      </c>
      <c r="F80" s="150"/>
      <c r="G80" s="150"/>
      <c r="H80" s="150"/>
      <c r="I80" s="150"/>
      <c r="J80" s="532"/>
      <c r="K80" s="186"/>
    </row>
    <row r="81" spans="1:11" s="426" customFormat="1" ht="24.75" customHeight="1">
      <c r="A81" s="429"/>
      <c r="B81" s="150" t="s">
        <v>43</v>
      </c>
      <c r="C81" s="150"/>
      <c r="D81" s="150"/>
      <c r="E81" s="150" t="s">
        <v>123</v>
      </c>
      <c r="F81" s="150"/>
      <c r="G81" s="150"/>
      <c r="H81" s="150"/>
      <c r="I81" s="150"/>
      <c r="J81" s="532"/>
      <c r="K81" s="186" t="s">
        <v>48</v>
      </c>
    </row>
    <row r="82" spans="1:11" s="426" customFormat="1" ht="24.75" customHeight="1">
      <c r="A82" s="429"/>
      <c r="B82" s="150" t="s">
        <v>52</v>
      </c>
      <c r="C82" s="150"/>
      <c r="D82" s="150"/>
      <c r="E82" s="150" t="s">
        <v>53</v>
      </c>
      <c r="F82" s="150"/>
      <c r="G82" s="150"/>
      <c r="H82" s="150"/>
      <c r="I82" s="150"/>
      <c r="J82" s="532"/>
      <c r="K82" s="186" t="s">
        <v>48</v>
      </c>
    </row>
    <row r="83" spans="1:11" s="426" customFormat="1" ht="24.75" customHeight="1">
      <c r="A83" s="429"/>
      <c r="B83" s="150" t="s">
        <v>54</v>
      </c>
      <c r="C83" s="150"/>
      <c r="D83" s="150"/>
      <c r="E83" s="150" t="s">
        <v>55</v>
      </c>
      <c r="F83" s="150"/>
      <c r="G83" s="150"/>
      <c r="H83" s="150"/>
      <c r="I83" s="150"/>
      <c r="J83" s="532"/>
      <c r="K83" s="186" t="s">
        <v>48</v>
      </c>
    </row>
    <row r="84" spans="1:11" s="426" customFormat="1" ht="24.75" customHeight="1">
      <c r="A84" s="429"/>
      <c r="F84" s="427"/>
      <c r="G84" s="427"/>
      <c r="I84" s="428"/>
      <c r="K84" s="433"/>
    </row>
    <row r="85" spans="1:11" s="426" customFormat="1" ht="24.75" customHeight="1">
      <c r="A85" s="150"/>
      <c r="B85" s="150" t="s">
        <v>124</v>
      </c>
      <c r="C85" s="150"/>
      <c r="D85" s="150"/>
      <c r="E85" s="150"/>
      <c r="F85" s="150"/>
      <c r="G85" s="150"/>
      <c r="H85" s="150"/>
      <c r="I85" s="150"/>
      <c r="J85" s="532"/>
      <c r="K85" s="186"/>
    </row>
    <row r="86" spans="1:11" s="426" customFormat="1" ht="24.75" customHeight="1">
      <c r="A86" s="203" t="s">
        <v>125</v>
      </c>
      <c r="B86" s="157"/>
      <c r="C86" s="157"/>
      <c r="D86" s="157"/>
      <c r="E86" s="157"/>
      <c r="F86" s="135"/>
      <c r="G86" s="135"/>
      <c r="H86" s="157"/>
      <c r="I86" s="536"/>
      <c r="J86" s="157"/>
      <c r="K86" s="537"/>
    </row>
    <row r="87" spans="1:11" s="426" customFormat="1" ht="24.75" customHeight="1">
      <c r="A87" s="203"/>
      <c r="B87" s="157"/>
      <c r="C87" s="157"/>
      <c r="D87" s="157"/>
      <c r="E87" s="157"/>
      <c r="F87" s="135"/>
      <c r="G87" s="135"/>
      <c r="H87" s="157"/>
      <c r="I87" s="536"/>
      <c r="J87" s="157"/>
      <c r="K87" s="537"/>
    </row>
    <row r="88" spans="1:10" s="426" customFormat="1" ht="24.75" customHeight="1">
      <c r="A88" s="434" t="s">
        <v>982</v>
      </c>
      <c r="F88" s="427"/>
      <c r="H88" s="427"/>
      <c r="J88" s="428"/>
    </row>
    <row r="89" spans="1:11" s="426" customFormat="1" ht="24.75" customHeight="1">
      <c r="A89" s="429"/>
      <c r="B89" s="426" t="s">
        <v>126</v>
      </c>
      <c r="F89" s="427"/>
      <c r="G89" s="427"/>
      <c r="K89" s="433"/>
    </row>
    <row r="90" spans="1:11" s="426" customFormat="1" ht="24.75" customHeight="1">
      <c r="A90" s="429" t="s">
        <v>127</v>
      </c>
      <c r="F90" s="427"/>
      <c r="G90" s="427"/>
      <c r="K90" s="433"/>
    </row>
    <row r="91" spans="1:11" s="426" customFormat="1" ht="24.75" customHeight="1">
      <c r="A91" s="429"/>
      <c r="F91" s="427"/>
      <c r="G91" s="427"/>
      <c r="K91" s="433"/>
    </row>
    <row r="92" spans="1:11" s="426" customFormat="1" ht="24.75" customHeight="1">
      <c r="A92" s="429" t="s">
        <v>288</v>
      </c>
      <c r="F92" s="427"/>
      <c r="G92" s="427"/>
      <c r="K92" s="433"/>
    </row>
    <row r="93" spans="2:11" s="426" customFormat="1" ht="24.75" customHeight="1">
      <c r="B93" s="426" t="s">
        <v>129</v>
      </c>
      <c r="F93" s="427"/>
      <c r="G93" s="427"/>
      <c r="K93" s="433"/>
    </row>
    <row r="94" spans="1:11" s="426" customFormat="1" ht="24.75" customHeight="1">
      <c r="A94" s="426" t="s">
        <v>128</v>
      </c>
      <c r="F94" s="427"/>
      <c r="G94" s="427"/>
      <c r="K94" s="433"/>
    </row>
    <row r="95" spans="2:11" s="426" customFormat="1" ht="24.75" customHeight="1">
      <c r="B95" s="426" t="s">
        <v>130</v>
      </c>
      <c r="F95" s="427"/>
      <c r="G95" s="427"/>
      <c r="K95" s="433"/>
    </row>
    <row r="96" spans="1:11" s="426" customFormat="1" ht="24.75" customHeight="1">
      <c r="A96" s="426" t="s">
        <v>131</v>
      </c>
      <c r="F96" s="427"/>
      <c r="G96" s="427"/>
      <c r="K96" s="433"/>
    </row>
    <row r="97" spans="1:10" s="426" customFormat="1" ht="23.25">
      <c r="A97" s="434"/>
      <c r="F97" s="427"/>
      <c r="H97" s="427"/>
      <c r="J97" s="428"/>
    </row>
    <row r="98" spans="1:10" s="426" customFormat="1" ht="27.75" customHeight="1">
      <c r="A98" s="421" t="s">
        <v>289</v>
      </c>
      <c r="F98" s="427"/>
      <c r="H98" s="427"/>
      <c r="J98" s="428"/>
    </row>
    <row r="99" spans="1:10" s="426" customFormat="1" ht="9.75" customHeight="1">
      <c r="A99" s="421"/>
      <c r="F99" s="427"/>
      <c r="H99" s="427"/>
      <c r="J99" s="428"/>
    </row>
    <row r="100" spans="1:10" s="426" customFormat="1" ht="27.75" customHeight="1">
      <c r="A100" s="434"/>
      <c r="B100" s="565" t="s">
        <v>426</v>
      </c>
      <c r="F100" s="427"/>
      <c r="H100" s="427"/>
      <c r="J100" s="428"/>
    </row>
    <row r="101" spans="1:10" s="426" customFormat="1" ht="9.75" customHeight="1">
      <c r="A101" s="434"/>
      <c r="B101" s="565"/>
      <c r="F101" s="427"/>
      <c r="H101" s="427"/>
      <c r="J101" s="428"/>
    </row>
    <row r="102" spans="1:10" s="426" customFormat="1" ht="27.75" customHeight="1">
      <c r="A102" s="434"/>
      <c r="B102" s="426" t="s">
        <v>153</v>
      </c>
      <c r="F102" s="427"/>
      <c r="H102" s="427"/>
      <c r="J102" s="428"/>
    </row>
    <row r="103" spans="1:10" s="426" customFormat="1" ht="27.75" customHeight="1">
      <c r="A103" s="434"/>
      <c r="B103" s="565" t="s">
        <v>133</v>
      </c>
      <c r="F103" s="427"/>
      <c r="H103" s="427"/>
      <c r="J103" s="428"/>
    </row>
    <row r="104" spans="1:10" s="426" customFormat="1" ht="9.75" customHeight="1">
      <c r="A104" s="421"/>
      <c r="F104" s="427"/>
      <c r="H104" s="427"/>
      <c r="J104" s="428"/>
    </row>
    <row r="105" spans="1:10" s="426" customFormat="1" ht="27.75" customHeight="1">
      <c r="A105" s="434"/>
      <c r="B105" s="426" t="s">
        <v>155</v>
      </c>
      <c r="F105" s="427"/>
      <c r="H105" s="427"/>
      <c r="J105" s="428"/>
    </row>
    <row r="106" spans="1:10" s="426" customFormat="1" ht="27.75" customHeight="1">
      <c r="A106" s="434"/>
      <c r="B106" s="426" t="s">
        <v>156</v>
      </c>
      <c r="F106" s="427"/>
      <c r="H106" s="427"/>
      <c r="J106" s="428"/>
    </row>
    <row r="107" spans="6:11" s="426" customFormat="1" ht="24.75" customHeight="1">
      <c r="F107" s="427"/>
      <c r="G107" s="427"/>
      <c r="K107" s="433"/>
    </row>
    <row r="108" spans="1:11" s="426" customFormat="1" ht="24.75" customHeight="1">
      <c r="A108" s="429"/>
      <c r="F108" s="427"/>
      <c r="G108" s="427"/>
      <c r="K108" s="433"/>
    </row>
    <row r="109" spans="1:11" s="426" customFormat="1" ht="24.75" customHeight="1">
      <c r="A109" s="429"/>
      <c r="F109" s="427"/>
      <c r="G109" s="427"/>
      <c r="K109" s="433"/>
    </row>
    <row r="110" spans="1:11" s="426" customFormat="1" ht="24.75" customHeight="1">
      <c r="A110" s="653" t="s">
        <v>266</v>
      </c>
      <c r="B110" s="653"/>
      <c r="C110" s="431"/>
      <c r="D110" s="653"/>
      <c r="E110" s="653"/>
      <c r="F110" s="653"/>
      <c r="G110" s="653"/>
      <c r="H110" s="653"/>
      <c r="I110" s="653"/>
      <c r="J110" s="654"/>
      <c r="K110" s="184"/>
    </row>
    <row r="111" spans="1:11" ht="24.75" customHeight="1">
      <c r="A111" s="431" t="s">
        <v>265</v>
      </c>
      <c r="B111" s="431"/>
      <c r="C111" s="431"/>
      <c r="D111" s="431"/>
      <c r="E111" s="431"/>
      <c r="F111" s="431"/>
      <c r="G111" s="431"/>
      <c r="H111" s="652"/>
      <c r="I111" s="431"/>
      <c r="J111" s="431"/>
      <c r="K111" s="431"/>
    </row>
    <row r="112" spans="1:12" s="426" customFormat="1" ht="24.75" customHeight="1">
      <c r="A112" s="431" t="s">
        <v>136</v>
      </c>
      <c r="B112" s="431"/>
      <c r="C112" s="431"/>
      <c r="D112" s="431"/>
      <c r="E112" s="431"/>
      <c r="F112" s="431"/>
      <c r="G112" s="431"/>
      <c r="H112" s="431"/>
      <c r="I112" s="431"/>
      <c r="J112" s="431"/>
      <c r="K112" s="431"/>
      <c r="L112" s="422"/>
    </row>
    <row r="113" spans="1:12" s="426" customFormat="1" ht="24.75" customHeight="1">
      <c r="A113" s="431"/>
      <c r="B113" s="431"/>
      <c r="C113" s="431"/>
      <c r="D113" s="431"/>
      <c r="E113" s="431"/>
      <c r="F113" s="431"/>
      <c r="G113" s="431"/>
      <c r="H113" s="431"/>
      <c r="I113" s="431"/>
      <c r="J113" s="431"/>
      <c r="K113" s="431"/>
      <c r="L113" s="422"/>
    </row>
    <row r="114" spans="1:12" s="422" customFormat="1" ht="24.75" customHeight="1">
      <c r="A114" s="434" t="s">
        <v>132</v>
      </c>
      <c r="B114" s="431"/>
      <c r="C114" s="431"/>
      <c r="D114" s="431"/>
      <c r="E114" s="431"/>
      <c r="F114" s="431"/>
      <c r="G114" s="431"/>
      <c r="H114" s="431"/>
      <c r="I114" s="431"/>
      <c r="J114" s="431"/>
      <c r="K114" s="431"/>
      <c r="L114" s="432"/>
    </row>
    <row r="115" spans="1:10" s="426" customFormat="1" ht="27.75" customHeight="1">
      <c r="A115" s="434"/>
      <c r="B115" s="565" t="s">
        <v>134</v>
      </c>
      <c r="F115" s="427"/>
      <c r="H115" s="427"/>
      <c r="J115" s="428"/>
    </row>
    <row r="116" spans="1:10" s="426" customFormat="1" ht="5.25" customHeight="1">
      <c r="A116" s="434"/>
      <c r="B116" s="565"/>
      <c r="F116" s="427"/>
      <c r="H116" s="427"/>
      <c r="J116" s="428"/>
    </row>
    <row r="117" spans="1:10" s="426" customFormat="1" ht="27.75" customHeight="1">
      <c r="A117" s="434"/>
      <c r="B117" s="426" t="s">
        <v>157</v>
      </c>
      <c r="F117" s="427"/>
      <c r="H117" s="427"/>
      <c r="J117" s="428"/>
    </row>
    <row r="118" s="426" customFormat="1" ht="27.75" customHeight="1">
      <c r="B118" s="426" t="s">
        <v>158</v>
      </c>
    </row>
    <row r="119" s="426" customFormat="1" ht="27.75" customHeight="1">
      <c r="B119" s="426" t="s">
        <v>159</v>
      </c>
    </row>
    <row r="120" s="426" customFormat="1" ht="6.75" customHeight="1"/>
    <row r="121" s="426" customFormat="1" ht="27.75" customHeight="1">
      <c r="B121" s="426" t="s">
        <v>160</v>
      </c>
    </row>
    <row r="122" s="426" customFormat="1" ht="27.75" customHeight="1">
      <c r="B122" s="426" t="s">
        <v>161</v>
      </c>
    </row>
    <row r="123" s="426" customFormat="1" ht="27.75" customHeight="1">
      <c r="B123" s="426" t="s">
        <v>162</v>
      </c>
    </row>
    <row r="124" s="426" customFormat="1" ht="27.75" customHeight="1">
      <c r="B124" s="426" t="s">
        <v>163</v>
      </c>
    </row>
    <row r="125" s="426" customFormat="1" ht="9" customHeight="1"/>
    <row r="126" s="426" customFormat="1" ht="27.75" customHeight="1">
      <c r="B126" s="426" t="s">
        <v>164</v>
      </c>
    </row>
    <row r="127" s="426" customFormat="1" ht="27.75" customHeight="1">
      <c r="B127" s="426" t="s">
        <v>165</v>
      </c>
    </row>
    <row r="128" spans="1:10" s="426" customFormat="1" ht="27.75" customHeight="1">
      <c r="A128" s="434"/>
      <c r="B128" s="426" t="s">
        <v>166</v>
      </c>
      <c r="F128" s="427"/>
      <c r="H128" s="427"/>
      <c r="J128" s="428"/>
    </row>
    <row r="129" spans="1:10" s="426" customFormat="1" ht="12" customHeight="1">
      <c r="A129" s="434"/>
      <c r="B129" s="426" t="s">
        <v>154</v>
      </c>
      <c r="F129" s="427"/>
      <c r="H129" s="427"/>
      <c r="J129" s="428"/>
    </row>
    <row r="130" spans="1:10" s="426" customFormat="1" ht="27.75" customHeight="1">
      <c r="A130" s="434"/>
      <c r="B130" s="426" t="s">
        <v>167</v>
      </c>
      <c r="F130" s="427"/>
      <c r="H130" s="427"/>
      <c r="J130" s="428"/>
    </row>
    <row r="131" spans="1:10" s="426" customFormat="1" ht="27.75" customHeight="1">
      <c r="A131" s="434"/>
      <c r="B131" s="426" t="s">
        <v>168</v>
      </c>
      <c r="F131" s="427"/>
      <c r="H131" s="427"/>
      <c r="J131" s="428"/>
    </row>
    <row r="132" spans="1:10" s="426" customFormat="1" ht="27.75" customHeight="1">
      <c r="A132" s="434"/>
      <c r="F132" s="427"/>
      <c r="H132" s="427"/>
      <c r="J132" s="428"/>
    </row>
    <row r="133" spans="1:10" s="426" customFormat="1" ht="27.75" customHeight="1">
      <c r="A133" s="434"/>
      <c r="F133" s="427"/>
      <c r="H133" s="427"/>
      <c r="J133" s="428"/>
    </row>
    <row r="134" spans="1:10" s="426" customFormat="1" ht="27.75" customHeight="1">
      <c r="A134" s="434"/>
      <c r="F134" s="427"/>
      <c r="H134" s="427"/>
      <c r="J134" s="428"/>
    </row>
    <row r="135" spans="1:11" ht="27.75" customHeight="1">
      <c r="A135" s="653" t="s">
        <v>266</v>
      </c>
      <c r="B135" s="653"/>
      <c r="C135" s="431"/>
      <c r="D135" s="653"/>
      <c r="E135" s="653"/>
      <c r="F135" s="653"/>
      <c r="G135" s="653"/>
      <c r="H135" s="653"/>
      <c r="I135" s="653"/>
      <c r="J135" s="654"/>
      <c r="K135" s="184"/>
    </row>
    <row r="136" spans="1:11" s="426" customFormat="1" ht="24.75" customHeight="1">
      <c r="A136" s="431" t="s">
        <v>265</v>
      </c>
      <c r="B136" s="431"/>
      <c r="C136" s="431"/>
      <c r="D136" s="431"/>
      <c r="E136" s="431"/>
      <c r="F136" s="431"/>
      <c r="G136" s="431"/>
      <c r="H136" s="652"/>
      <c r="I136" s="431"/>
      <c r="J136" s="431"/>
      <c r="K136" s="431"/>
    </row>
    <row r="137" ht="24.75" customHeight="1"/>
    <row r="138" ht="24.75" customHeight="1"/>
    <row r="146" spans="1:12" s="457" customFormat="1" ht="27" customHeight="1">
      <c r="A146" s="456"/>
      <c r="B146" s="456"/>
      <c r="C146" s="456"/>
      <c r="D146" s="456"/>
      <c r="E146" s="456"/>
      <c r="F146" s="456"/>
      <c r="G146" s="456"/>
      <c r="H146" s="456"/>
      <c r="I146" s="456"/>
      <c r="J146" s="456"/>
      <c r="K146" s="456"/>
      <c r="L146" s="456"/>
    </row>
    <row r="147" spans="1:12" s="457" customFormat="1" ht="27" customHeight="1">
      <c r="A147" s="456"/>
      <c r="B147" s="456"/>
      <c r="C147" s="456"/>
      <c r="D147" s="456"/>
      <c r="E147" s="456"/>
      <c r="F147" s="456"/>
      <c r="G147" s="456"/>
      <c r="H147" s="456"/>
      <c r="I147" s="456"/>
      <c r="J147" s="456"/>
      <c r="K147" s="456"/>
      <c r="L147" s="456"/>
    </row>
    <row r="148" spans="1:10" s="426" customFormat="1" ht="27" customHeight="1">
      <c r="A148" s="429"/>
      <c r="B148" s="458"/>
      <c r="D148" s="459"/>
      <c r="F148" s="427"/>
      <c r="G148" s="427"/>
      <c r="J148" s="433"/>
    </row>
    <row r="149" spans="1:10" s="426" customFormat="1" ht="27" customHeight="1">
      <c r="A149" s="429"/>
      <c r="B149" s="458"/>
      <c r="C149" s="460"/>
      <c r="D149" s="459"/>
      <c r="F149" s="427"/>
      <c r="G149" s="427"/>
      <c r="J149" s="433"/>
    </row>
  </sheetData>
  <sheetProtection/>
  <printOptions/>
  <pageMargins left="0.8661417322834646" right="0.1968503937007874" top="0.5905511811023623" bottom="0.4724409448818898" header="0.2362204724409449" footer="0.1968503937007874"/>
  <pageSetup horizontalDpi="600" verticalDpi="600" orientation="portrait" paperSize="9" scale="88" r:id="rId1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7"/>
  <sheetViews>
    <sheetView zoomScale="90" zoomScaleNormal="90" zoomScaleSheetLayoutView="90" zoomScalePageLayoutView="0" workbookViewId="0" topLeftCell="A135">
      <selection activeCell="J122" sqref="J122"/>
    </sheetView>
  </sheetViews>
  <sheetFormatPr defaultColWidth="9.140625" defaultRowHeight="24" customHeight="1"/>
  <cols>
    <col min="1" max="1" width="6.00390625" style="87" customWidth="1"/>
    <col min="2" max="2" width="11.57421875" style="87" customWidth="1"/>
    <col min="3" max="3" width="12.140625" style="87" customWidth="1"/>
    <col min="4" max="4" width="19.140625" style="87" customWidth="1"/>
    <col min="5" max="5" width="1.421875" style="87" customWidth="1"/>
    <col min="6" max="6" width="19.140625" style="143" customWidth="1"/>
    <col min="7" max="7" width="1.7109375" style="87" customWidth="1"/>
    <col min="8" max="8" width="19.140625" style="87" customWidth="1"/>
    <col min="9" max="9" width="1.7109375" style="87" customWidth="1"/>
    <col min="10" max="10" width="19.140625" style="87" customWidth="1"/>
    <col min="11" max="11" width="1.28515625" style="87" customWidth="1"/>
    <col min="12" max="12" width="1.8515625" style="87" customWidth="1"/>
    <col min="13" max="13" width="1.421875" style="87" hidden="1" customWidth="1"/>
    <col min="14" max="14" width="2.140625" style="87" customWidth="1"/>
    <col min="15" max="15" width="1.7109375" style="87" customWidth="1"/>
    <col min="16" max="16384" width="9.140625" style="87" customWidth="1"/>
  </cols>
  <sheetData>
    <row r="1" spans="1:10" ht="24.75" customHeight="1">
      <c r="A1" s="108" t="s">
        <v>182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24.75" customHeight="1">
      <c r="A2" s="107"/>
      <c r="B2" s="108"/>
      <c r="C2" s="108"/>
      <c r="D2" s="108"/>
      <c r="E2" s="108"/>
      <c r="F2" s="138"/>
      <c r="G2" s="108"/>
      <c r="H2" s="108"/>
      <c r="I2" s="108"/>
      <c r="J2" s="147"/>
    </row>
    <row r="3" spans="1:10" ht="24.75" customHeight="1">
      <c r="A3" s="86" t="s">
        <v>211</v>
      </c>
      <c r="B3" s="108"/>
      <c r="C3" s="108"/>
      <c r="D3" s="108"/>
      <c r="E3" s="108"/>
      <c r="F3" s="138"/>
      <c r="G3" s="108"/>
      <c r="H3" s="108"/>
      <c r="I3" s="108"/>
      <c r="J3" s="147"/>
    </row>
    <row r="4" spans="1:10" ht="24.75" customHeight="1">
      <c r="A4" s="86"/>
      <c r="B4" s="108"/>
      <c r="C4" s="108"/>
      <c r="D4" s="108"/>
      <c r="E4" s="108"/>
      <c r="F4" s="138"/>
      <c r="G4" s="108"/>
      <c r="H4" s="108"/>
      <c r="I4" s="108"/>
      <c r="J4" s="137" t="s">
        <v>573</v>
      </c>
    </row>
    <row r="5" spans="1:10" ht="24.75" customHeight="1">
      <c r="A5" s="107"/>
      <c r="B5" s="108"/>
      <c r="C5" s="108"/>
      <c r="D5" s="108"/>
      <c r="E5" s="108"/>
      <c r="F5" s="140"/>
      <c r="G5" s="109"/>
      <c r="H5" s="140"/>
      <c r="I5" s="109"/>
      <c r="J5" s="139" t="s">
        <v>381</v>
      </c>
    </row>
    <row r="6" spans="1:10" ht="24.75" customHeight="1">
      <c r="A6" s="107"/>
      <c r="B6" s="107" t="s">
        <v>382</v>
      </c>
      <c r="C6" s="108"/>
      <c r="D6" s="108"/>
      <c r="E6" s="108"/>
      <c r="F6" s="140"/>
      <c r="G6" s="109"/>
      <c r="H6" s="140"/>
      <c r="I6" s="109"/>
      <c r="J6" s="140"/>
    </row>
    <row r="7" spans="1:10" ht="24.75" customHeight="1">
      <c r="A7" s="110"/>
      <c r="B7" s="110" t="s">
        <v>2</v>
      </c>
      <c r="C7" s="111"/>
      <c r="D7" s="111"/>
      <c r="E7" s="111"/>
      <c r="F7" s="250"/>
      <c r="G7" s="251"/>
      <c r="H7" s="250"/>
      <c r="I7" s="252"/>
      <c r="J7" s="250">
        <v>27187607.21</v>
      </c>
    </row>
    <row r="8" spans="1:10" ht="24.75" customHeight="1">
      <c r="A8" s="110"/>
      <c r="B8" s="110" t="s">
        <v>383</v>
      </c>
      <c r="C8" s="111"/>
      <c r="D8" s="111"/>
      <c r="E8" s="111"/>
      <c r="F8" s="250"/>
      <c r="G8" s="251"/>
      <c r="H8" s="250"/>
      <c r="I8" s="252"/>
      <c r="J8" s="250">
        <v>78116.28</v>
      </c>
    </row>
    <row r="9" spans="1:10" ht="24.75" customHeight="1">
      <c r="A9" s="110"/>
      <c r="B9" s="110" t="s">
        <v>3</v>
      </c>
      <c r="C9" s="111"/>
      <c r="D9" s="111"/>
      <c r="E9" s="111"/>
      <c r="F9" s="252"/>
      <c r="G9" s="252"/>
      <c r="H9" s="252"/>
      <c r="I9" s="252"/>
      <c r="J9" s="253">
        <f>SUM(J7:J8)</f>
        <v>27265723.490000002</v>
      </c>
    </row>
    <row r="10" spans="1:10" ht="24.75" customHeight="1">
      <c r="A10" s="110"/>
      <c r="B10" s="110" t="s">
        <v>384</v>
      </c>
      <c r="C10" s="111"/>
      <c r="D10" s="111"/>
      <c r="E10" s="111"/>
      <c r="F10" s="252"/>
      <c r="G10" s="252"/>
      <c r="H10" s="252"/>
      <c r="I10" s="252"/>
      <c r="J10" s="252"/>
    </row>
    <row r="11" spans="1:10" ht="24.75" customHeight="1">
      <c r="A11" s="110" t="s">
        <v>796</v>
      </c>
      <c r="B11" s="110" t="s">
        <v>2</v>
      </c>
      <c r="C11" s="111"/>
      <c r="D11" s="111"/>
      <c r="E11" s="111"/>
      <c r="F11" s="252"/>
      <c r="G11" s="252"/>
      <c r="H11" s="252"/>
      <c r="I11" s="252"/>
      <c r="J11" s="252">
        <v>14939092.86</v>
      </c>
    </row>
    <row r="12" spans="1:10" ht="24.75" customHeight="1">
      <c r="A12" s="110"/>
      <c r="B12" s="110" t="s">
        <v>385</v>
      </c>
      <c r="C12" s="111"/>
      <c r="D12" s="111"/>
      <c r="E12" s="111"/>
      <c r="F12" s="252"/>
      <c r="G12" s="252"/>
      <c r="H12" s="252"/>
      <c r="I12" s="252"/>
      <c r="J12" s="252">
        <v>389480.09</v>
      </c>
    </row>
    <row r="13" spans="1:10" ht="24.75" customHeight="1">
      <c r="A13" s="110"/>
      <c r="B13" s="110" t="s">
        <v>3</v>
      </c>
      <c r="C13" s="111"/>
      <c r="D13" s="111"/>
      <c r="E13" s="111"/>
      <c r="F13" s="252"/>
      <c r="G13" s="252"/>
      <c r="H13" s="252"/>
      <c r="I13" s="252"/>
      <c r="J13" s="253">
        <f>SUM(J11:J12)</f>
        <v>15328572.95</v>
      </c>
    </row>
    <row r="14" spans="1:10" ht="24.75" customHeight="1">
      <c r="A14" s="110"/>
      <c r="B14" s="110" t="s">
        <v>386</v>
      </c>
      <c r="C14" s="111"/>
      <c r="D14" s="111"/>
      <c r="E14" s="111"/>
      <c r="F14" s="252"/>
      <c r="G14" s="252"/>
      <c r="H14" s="252"/>
      <c r="I14" s="252"/>
      <c r="J14" s="252"/>
    </row>
    <row r="15" spans="1:10" ht="24.75" customHeight="1" thickBot="1">
      <c r="A15" s="110"/>
      <c r="B15" s="110" t="s">
        <v>2</v>
      </c>
      <c r="C15" s="111"/>
      <c r="D15" s="111"/>
      <c r="E15" s="111"/>
      <c r="F15" s="252"/>
      <c r="G15" s="252"/>
      <c r="H15" s="252"/>
      <c r="I15" s="252"/>
      <c r="J15" s="254">
        <f>+J7-J11</f>
        <v>12248514.350000001</v>
      </c>
    </row>
    <row r="16" spans="1:10" ht="24.75" customHeight="1" thickBot="1" thickTop="1">
      <c r="A16" s="110"/>
      <c r="B16" s="110" t="s">
        <v>3</v>
      </c>
      <c r="C16" s="111"/>
      <c r="D16" s="111"/>
      <c r="E16" s="111"/>
      <c r="F16" s="252"/>
      <c r="G16" s="252"/>
      <c r="H16" s="252"/>
      <c r="I16" s="252"/>
      <c r="J16" s="254">
        <f>J9-J13</f>
        <v>11937150.540000003</v>
      </c>
    </row>
    <row r="17" spans="1:10" ht="24.75" customHeight="1" thickTop="1">
      <c r="A17" s="110"/>
      <c r="B17" s="110" t="s">
        <v>74</v>
      </c>
      <c r="C17" s="111"/>
      <c r="D17" s="111"/>
      <c r="E17" s="111"/>
      <c r="F17" s="111"/>
      <c r="G17" s="111"/>
      <c r="H17" s="111"/>
      <c r="I17" s="111"/>
      <c r="J17" s="110"/>
    </row>
    <row r="18" spans="1:10" ht="24.75" customHeight="1">
      <c r="A18" s="110" t="s">
        <v>4</v>
      </c>
      <c r="C18" s="111"/>
      <c r="D18" s="111"/>
      <c r="E18" s="111"/>
      <c r="F18" s="111"/>
      <c r="G18" s="111"/>
      <c r="H18" s="111"/>
      <c r="I18" s="111"/>
      <c r="J18" s="110"/>
    </row>
    <row r="19" spans="1:10" ht="24.75" customHeight="1">
      <c r="A19" s="110"/>
      <c r="C19" s="111"/>
      <c r="D19" s="111"/>
      <c r="E19" s="111"/>
      <c r="F19" s="111"/>
      <c r="G19" s="111"/>
      <c r="H19" s="111"/>
      <c r="I19" s="111"/>
      <c r="J19" s="110"/>
    </row>
    <row r="20" spans="1:8" ht="24.75" customHeight="1">
      <c r="A20" s="86" t="s">
        <v>212</v>
      </c>
      <c r="B20" s="67"/>
      <c r="C20" s="67"/>
      <c r="D20" s="67"/>
      <c r="E20" s="67"/>
      <c r="F20" s="68"/>
      <c r="G20" s="67"/>
      <c r="H20" s="146"/>
    </row>
    <row r="21" spans="1:10" ht="24.75" customHeight="1">
      <c r="A21" s="86"/>
      <c r="B21" s="67"/>
      <c r="C21" s="67"/>
      <c r="D21" s="67"/>
      <c r="E21" s="67"/>
      <c r="F21" s="68"/>
      <c r="G21" s="67"/>
      <c r="H21" s="146"/>
      <c r="J21" s="137" t="s">
        <v>573</v>
      </c>
    </row>
    <row r="22" spans="2:10" s="122" customFormat="1" ht="24.75" customHeight="1">
      <c r="B22" s="84"/>
      <c r="C22" s="90"/>
      <c r="D22" s="90"/>
      <c r="E22" s="91"/>
      <c r="F22" s="91"/>
      <c r="G22" s="681" t="s">
        <v>805</v>
      </c>
      <c r="H22" s="681"/>
      <c r="I22" s="681"/>
      <c r="J22" s="681"/>
    </row>
    <row r="23" spans="2:10" s="122" customFormat="1" ht="24.75" customHeight="1">
      <c r="B23" s="84"/>
      <c r="C23" s="90"/>
      <c r="D23" s="90"/>
      <c r="E23" s="91"/>
      <c r="F23" s="91"/>
      <c r="G23" s="67"/>
      <c r="H23" s="680" t="s">
        <v>390</v>
      </c>
      <c r="I23" s="680"/>
      <c r="J23" s="680"/>
    </row>
    <row r="24" spans="1:10" ht="24.75" customHeight="1">
      <c r="A24" s="67"/>
      <c r="B24" s="67"/>
      <c r="C24" s="67"/>
      <c r="D24" s="67"/>
      <c r="E24" s="67"/>
      <c r="F24" s="68"/>
      <c r="G24" s="67"/>
      <c r="H24" s="191" t="s">
        <v>995</v>
      </c>
      <c r="I24" s="155"/>
      <c r="J24" s="191" t="s">
        <v>996</v>
      </c>
    </row>
    <row r="25" spans="2:10" ht="24.75" customHeight="1">
      <c r="B25" s="67" t="s">
        <v>404</v>
      </c>
      <c r="C25" s="67"/>
      <c r="D25" s="67"/>
      <c r="E25" s="67"/>
      <c r="F25" s="68"/>
      <c r="G25" s="67"/>
      <c r="H25" s="255">
        <v>1155766.95</v>
      </c>
      <c r="I25" s="256"/>
      <c r="J25" s="255">
        <v>793063.62</v>
      </c>
    </row>
    <row r="26" spans="2:10" ht="24.75" customHeight="1">
      <c r="B26" s="67" t="s">
        <v>405</v>
      </c>
      <c r="C26" s="67"/>
      <c r="D26" s="67"/>
      <c r="E26" s="67"/>
      <c r="F26" s="68"/>
      <c r="G26" s="67"/>
      <c r="H26" s="367">
        <v>1065200000</v>
      </c>
      <c r="I26" s="258"/>
      <c r="J26" s="367">
        <v>783350000</v>
      </c>
    </row>
    <row r="27" spans="1:10" ht="24.75" customHeight="1" thickBot="1">
      <c r="A27" s="67"/>
      <c r="C27" s="89" t="s">
        <v>569</v>
      </c>
      <c r="D27" s="67"/>
      <c r="E27" s="67"/>
      <c r="F27" s="68"/>
      <c r="G27" s="67"/>
      <c r="H27" s="259">
        <f>SUM(H25:H26)</f>
        <v>1066355766.95</v>
      </c>
      <c r="I27" s="258"/>
      <c r="J27" s="259">
        <f>SUM(J25:J26)</f>
        <v>784143063.62</v>
      </c>
    </row>
    <row r="28" spans="1:6" s="67" customFormat="1" ht="24.75" customHeight="1" thickTop="1">
      <c r="A28" s="89" t="s">
        <v>213</v>
      </c>
      <c r="F28" s="68"/>
    </row>
    <row r="29" spans="2:10" s="67" customFormat="1" ht="24.75" customHeight="1">
      <c r="B29" s="266" t="s">
        <v>17</v>
      </c>
      <c r="C29" s="266"/>
      <c r="D29" s="266"/>
      <c r="E29" s="266"/>
      <c r="F29" s="267"/>
      <c r="G29" s="266"/>
      <c r="H29" s="267"/>
      <c r="I29" s="267"/>
      <c r="J29" s="266"/>
    </row>
    <row r="30" spans="1:10" s="67" customFormat="1" ht="24.75" customHeight="1">
      <c r="A30" s="266" t="s">
        <v>84</v>
      </c>
      <c r="B30" s="266"/>
      <c r="C30" s="266"/>
      <c r="D30" s="266"/>
      <c r="E30" s="266"/>
      <c r="F30" s="267"/>
      <c r="G30" s="266"/>
      <c r="H30" s="267"/>
      <c r="I30" s="268"/>
      <c r="J30" s="266"/>
    </row>
    <row r="31" spans="1:6" s="67" customFormat="1" ht="24.75" customHeight="1">
      <c r="A31" s="67" t="s">
        <v>214</v>
      </c>
      <c r="F31" s="68"/>
    </row>
    <row r="32" spans="2:9" s="67" customFormat="1" ht="24.75" customHeight="1">
      <c r="B32" s="67" t="s">
        <v>18</v>
      </c>
      <c r="F32" s="68"/>
      <c r="H32" s="68"/>
      <c r="I32" s="68"/>
    </row>
    <row r="33" spans="1:9" s="67" customFormat="1" ht="24.75" customHeight="1">
      <c r="A33" s="67" t="s">
        <v>19</v>
      </c>
      <c r="F33" s="68"/>
      <c r="H33" s="68"/>
      <c r="I33" s="68"/>
    </row>
    <row r="34" spans="1:9" s="67" customFormat="1" ht="24.75" customHeight="1">
      <c r="A34" s="67" t="s">
        <v>20</v>
      </c>
      <c r="F34" s="68"/>
      <c r="H34" s="68"/>
      <c r="I34" s="68"/>
    </row>
    <row r="35" spans="1:10" ht="24.75" customHeight="1">
      <c r="A35" s="85"/>
      <c r="C35" s="111"/>
      <c r="D35" s="111"/>
      <c r="E35" s="111"/>
      <c r="F35" s="111"/>
      <c r="G35" s="111"/>
      <c r="H35" s="111"/>
      <c r="I35" s="111"/>
      <c r="J35" s="110"/>
    </row>
    <row r="36" spans="1:10" ht="24.75" customHeight="1">
      <c r="A36" s="491"/>
      <c r="C36" s="491"/>
      <c r="D36" s="111"/>
      <c r="E36" s="111"/>
      <c r="F36" s="111"/>
      <c r="G36" s="111"/>
      <c r="H36" s="111"/>
      <c r="I36" s="111"/>
      <c r="J36" s="110"/>
    </row>
    <row r="37" spans="1:12" ht="24.75" customHeight="1">
      <c r="A37" s="491" t="s">
        <v>275</v>
      </c>
      <c r="B37" s="174"/>
      <c r="C37" s="108"/>
      <c r="D37" s="108"/>
      <c r="E37" s="108"/>
      <c r="F37" s="108"/>
      <c r="G37" s="108"/>
      <c r="H37" s="108"/>
      <c r="I37" s="108"/>
      <c r="J37" s="175"/>
      <c r="K37" s="174"/>
      <c r="L37" s="174"/>
    </row>
    <row r="38" spans="1:10" ht="24.75" customHeight="1">
      <c r="A38" s="491" t="s">
        <v>276</v>
      </c>
      <c r="B38" s="174"/>
      <c r="C38" s="108"/>
      <c r="D38" s="108"/>
      <c r="E38" s="108"/>
      <c r="F38" s="108"/>
      <c r="G38" s="108"/>
      <c r="H38" s="108"/>
      <c r="I38" s="108"/>
      <c r="J38" s="175"/>
    </row>
    <row r="39" spans="1:10" ht="25.5" customHeight="1">
      <c r="A39" s="108" t="s">
        <v>221</v>
      </c>
      <c r="B39" s="108"/>
      <c r="C39" s="108"/>
      <c r="D39" s="108"/>
      <c r="E39" s="108"/>
      <c r="F39" s="108"/>
      <c r="G39" s="108"/>
      <c r="H39" s="108"/>
      <c r="I39" s="108"/>
      <c r="J39" s="108"/>
    </row>
    <row r="40" spans="6:9" s="67" customFormat="1" ht="25.5" customHeight="1">
      <c r="F40" s="68"/>
      <c r="H40" s="68"/>
      <c r="I40" s="68"/>
    </row>
    <row r="41" spans="1:6" s="67" customFormat="1" ht="25.5" customHeight="1">
      <c r="A41" s="120" t="s">
        <v>215</v>
      </c>
      <c r="B41" s="121"/>
      <c r="C41" s="121"/>
      <c r="D41" s="121"/>
      <c r="E41" s="121"/>
      <c r="F41" s="141"/>
    </row>
    <row r="42" spans="1:10" s="67" customFormat="1" ht="25.5" customHeight="1">
      <c r="A42" s="84" t="s">
        <v>373</v>
      </c>
      <c r="B42" s="121"/>
      <c r="C42" s="121"/>
      <c r="D42" s="121"/>
      <c r="E42" s="121"/>
      <c r="F42" s="141"/>
      <c r="H42" s="146"/>
      <c r="I42" s="87"/>
      <c r="J42" s="137"/>
    </row>
    <row r="43" spans="1:10" ht="25.5" customHeight="1">
      <c r="A43" s="86"/>
      <c r="B43" s="67"/>
      <c r="C43" s="67"/>
      <c r="D43" s="67"/>
      <c r="E43" s="67"/>
      <c r="F43" s="68"/>
      <c r="G43" s="67"/>
      <c r="H43" s="146"/>
      <c r="J43" s="137" t="s">
        <v>573</v>
      </c>
    </row>
    <row r="44" spans="2:10" s="122" customFormat="1" ht="25.5" customHeight="1">
      <c r="B44" s="84"/>
      <c r="C44" s="90"/>
      <c r="D44" s="90"/>
      <c r="E44" s="91"/>
      <c r="F44" s="91"/>
      <c r="G44" s="681" t="s">
        <v>805</v>
      </c>
      <c r="H44" s="681"/>
      <c r="I44" s="681"/>
      <c r="J44" s="681"/>
    </row>
    <row r="45" spans="2:10" s="122" customFormat="1" ht="25.5" customHeight="1">
      <c r="B45" s="84"/>
      <c r="C45" s="90"/>
      <c r="D45" s="90"/>
      <c r="E45" s="91"/>
      <c r="F45" s="91"/>
      <c r="G45" s="67"/>
      <c r="H45" s="680" t="s">
        <v>390</v>
      </c>
      <c r="I45" s="680"/>
      <c r="J45" s="680"/>
    </row>
    <row r="46" spans="1:10" s="67" customFormat="1" ht="25.5" customHeight="1">
      <c r="A46" s="89"/>
      <c r="B46" s="121"/>
      <c r="C46" s="121"/>
      <c r="D46" s="121"/>
      <c r="E46" s="121"/>
      <c r="F46" s="141"/>
      <c r="H46" s="191" t="s">
        <v>995</v>
      </c>
      <c r="I46" s="155"/>
      <c r="J46" s="191" t="s">
        <v>996</v>
      </c>
    </row>
    <row r="47" spans="2:10" s="67" customFormat="1" ht="25.5" customHeight="1">
      <c r="B47" s="89" t="s">
        <v>374</v>
      </c>
      <c r="C47" s="84"/>
      <c r="D47" s="90"/>
      <c r="E47" s="90"/>
      <c r="F47" s="142"/>
      <c r="H47" s="363">
        <v>716660000</v>
      </c>
      <c r="I47" s="222"/>
      <c r="J47" s="363">
        <v>500000000</v>
      </c>
    </row>
    <row r="48" spans="2:10" s="67" customFormat="1" ht="25.5" customHeight="1">
      <c r="B48" s="84" t="s">
        <v>406</v>
      </c>
      <c r="C48" s="84"/>
      <c r="D48" s="90"/>
      <c r="E48" s="90"/>
      <c r="F48" s="142"/>
      <c r="H48" s="368">
        <v>-250020000</v>
      </c>
      <c r="I48" s="223"/>
      <c r="J48" s="368">
        <v>-166680000</v>
      </c>
    </row>
    <row r="49" spans="2:10" s="67" customFormat="1" ht="25.5" customHeight="1" thickBot="1">
      <c r="B49" s="89" t="s">
        <v>315</v>
      </c>
      <c r="C49" s="89"/>
      <c r="D49" s="90"/>
      <c r="E49" s="90"/>
      <c r="F49" s="142"/>
      <c r="H49" s="224">
        <f>SUM(H47:H48)</f>
        <v>466640000</v>
      </c>
      <c r="I49" s="222"/>
      <c r="J49" s="224">
        <f>SUM(J47:J48)</f>
        <v>333320000</v>
      </c>
    </row>
    <row r="50" spans="2:10" s="67" customFormat="1" ht="25.5" customHeight="1" thickTop="1">
      <c r="B50" s="89"/>
      <c r="C50" s="89"/>
      <c r="D50" s="90"/>
      <c r="E50" s="90"/>
      <c r="F50" s="142"/>
      <c r="H50" s="292"/>
      <c r="I50" s="222"/>
      <c r="J50" s="292"/>
    </row>
    <row r="51" spans="2:9" s="84" customFormat="1" ht="25.5" customHeight="1">
      <c r="B51" s="84" t="s">
        <v>85</v>
      </c>
      <c r="C51" s="92"/>
      <c r="D51" s="92"/>
      <c r="E51" s="92"/>
      <c r="F51" s="410"/>
      <c r="G51" s="92"/>
      <c r="H51" s="92"/>
      <c r="I51" s="92"/>
    </row>
    <row r="52" spans="1:9" s="84" customFormat="1" ht="25.5" customHeight="1">
      <c r="A52" s="84" t="s">
        <v>261</v>
      </c>
      <c r="C52" s="92"/>
      <c r="D52" s="92"/>
      <c r="E52" s="92"/>
      <c r="F52" s="410"/>
      <c r="G52" s="92"/>
      <c r="H52" s="92"/>
      <c r="I52" s="92"/>
    </row>
    <row r="53" spans="1:9" s="84" customFormat="1" ht="25.5" customHeight="1">
      <c r="A53" s="84" t="s">
        <v>86</v>
      </c>
      <c r="C53" s="92"/>
      <c r="D53" s="92"/>
      <c r="E53" s="92"/>
      <c r="F53" s="410"/>
      <c r="G53" s="92"/>
      <c r="H53" s="92"/>
      <c r="I53" s="92"/>
    </row>
    <row r="54" spans="1:9" s="84" customFormat="1" ht="25.5" customHeight="1">
      <c r="A54" s="84" t="s">
        <v>83</v>
      </c>
      <c r="B54" s="92"/>
      <c r="C54" s="92"/>
      <c r="D54" s="92"/>
      <c r="E54" s="92"/>
      <c r="F54" s="410"/>
      <c r="G54" s="92"/>
      <c r="H54" s="92"/>
      <c r="I54" s="92"/>
    </row>
    <row r="55" spans="2:9" s="84" customFormat="1" ht="25.5" customHeight="1">
      <c r="B55" s="84" t="s">
        <v>5</v>
      </c>
      <c r="C55" s="92"/>
      <c r="D55" s="92"/>
      <c r="E55" s="92"/>
      <c r="F55" s="410"/>
      <c r="G55" s="92"/>
      <c r="H55" s="92"/>
      <c r="I55" s="92"/>
    </row>
    <row r="56" spans="1:9" s="84" customFormat="1" ht="25.5" customHeight="1">
      <c r="A56" s="84" t="s">
        <v>6</v>
      </c>
      <c r="C56" s="92"/>
      <c r="D56" s="92"/>
      <c r="E56" s="92"/>
      <c r="F56" s="410"/>
      <c r="G56" s="92"/>
      <c r="H56" s="92"/>
      <c r="I56" s="92"/>
    </row>
    <row r="57" spans="1:9" s="84" customFormat="1" ht="25.5" customHeight="1">
      <c r="A57" s="84" t="s">
        <v>87</v>
      </c>
      <c r="C57" s="92"/>
      <c r="D57" s="92"/>
      <c r="E57" s="92"/>
      <c r="F57" s="410"/>
      <c r="G57" s="92"/>
      <c r="H57" s="92"/>
      <c r="I57" s="92"/>
    </row>
    <row r="58" spans="1:9" s="84" customFormat="1" ht="25.5" customHeight="1">
      <c r="A58" s="84" t="s">
        <v>626</v>
      </c>
      <c r="B58" s="92"/>
      <c r="C58" s="92"/>
      <c r="D58" s="92"/>
      <c r="E58" s="92"/>
      <c r="F58" s="410"/>
      <c r="G58" s="92"/>
      <c r="H58" s="92"/>
      <c r="I58" s="92"/>
    </row>
    <row r="59" spans="1:8" s="1" customFormat="1" ht="25.5" customHeight="1">
      <c r="A59" s="70" t="s">
        <v>216</v>
      </c>
      <c r="B59" s="69"/>
      <c r="C59" s="69"/>
      <c r="D59" s="69"/>
      <c r="E59" s="69"/>
      <c r="F59" s="69"/>
      <c r="G59" s="69"/>
      <c r="H59" s="69"/>
    </row>
    <row r="60" spans="2:12" s="1" customFormat="1" ht="25.5" customHeight="1">
      <c r="B60" s="177" t="s">
        <v>328</v>
      </c>
      <c r="C60" s="136"/>
      <c r="D60" s="136"/>
      <c r="E60" s="136"/>
      <c r="F60" s="290"/>
      <c r="G60" s="136"/>
      <c r="H60" s="136"/>
      <c r="I60" s="136"/>
      <c r="J60" s="290"/>
      <c r="K60" s="136"/>
      <c r="L60" s="136"/>
    </row>
    <row r="61" spans="1:12" s="1" customFormat="1" ht="25.5" customHeight="1">
      <c r="A61" s="136" t="s">
        <v>960</v>
      </c>
      <c r="B61" s="136"/>
      <c r="C61" s="136"/>
      <c r="D61" s="136"/>
      <c r="E61" s="136"/>
      <c r="F61" s="290"/>
      <c r="G61" s="136"/>
      <c r="H61" s="136"/>
      <c r="I61" s="136"/>
      <c r="J61" s="290"/>
      <c r="K61" s="136"/>
      <c r="L61" s="136"/>
    </row>
    <row r="62" spans="2:12" s="1" customFormat="1" ht="25.5" customHeight="1">
      <c r="B62" s="177" t="s">
        <v>291</v>
      </c>
      <c r="C62" s="136"/>
      <c r="D62" s="136"/>
      <c r="E62" s="136"/>
      <c r="F62" s="290"/>
      <c r="G62" s="136"/>
      <c r="H62" s="136"/>
      <c r="I62" s="136"/>
      <c r="J62" s="290"/>
      <c r="K62" s="136"/>
      <c r="L62" s="136"/>
    </row>
    <row r="63" spans="2:8" s="1" customFormat="1" ht="25.5" customHeight="1">
      <c r="B63" s="287"/>
      <c r="C63" s="287"/>
      <c r="H63" s="375" t="s">
        <v>573</v>
      </c>
    </row>
    <row r="64" spans="2:14" s="1" customFormat="1" ht="25.5" customHeight="1">
      <c r="B64" s="287"/>
      <c r="C64" s="287"/>
      <c r="H64" s="408" t="s">
        <v>910</v>
      </c>
      <c r="K64" s="218"/>
      <c r="L64" s="83"/>
      <c r="M64" s="83"/>
      <c r="N64" s="83"/>
    </row>
    <row r="65" spans="2:14" s="1" customFormat="1" ht="25.5" customHeight="1">
      <c r="B65" s="287"/>
      <c r="C65" s="287"/>
      <c r="H65" s="408" t="s">
        <v>911</v>
      </c>
      <c r="K65" s="218"/>
      <c r="L65" s="83"/>
      <c r="M65" s="83"/>
      <c r="N65" s="83"/>
    </row>
    <row r="66" spans="3:14" s="1" customFormat="1" ht="25.5" customHeight="1">
      <c r="C66" s="287"/>
      <c r="G66" s="295"/>
      <c r="H66" s="409" t="s">
        <v>390</v>
      </c>
      <c r="I66" s="295"/>
      <c r="K66" s="218"/>
      <c r="L66" s="83"/>
      <c r="M66" s="83"/>
      <c r="N66" s="83"/>
    </row>
    <row r="67" spans="2:8" s="1" customFormat="1" ht="25.5" customHeight="1">
      <c r="B67" s="287" t="s">
        <v>7</v>
      </c>
      <c r="C67" s="287"/>
      <c r="G67" s="83"/>
      <c r="H67" s="618">
        <v>91066780</v>
      </c>
    </row>
    <row r="68" spans="2:8" s="1" customFormat="1" ht="25.5" customHeight="1">
      <c r="B68" s="287" t="s">
        <v>922</v>
      </c>
      <c r="C68" s="287"/>
      <c r="H68" s="619">
        <v>2910318.5</v>
      </c>
    </row>
    <row r="69" spans="2:8" s="1" customFormat="1" ht="25.5" customHeight="1">
      <c r="B69" s="287" t="s">
        <v>351</v>
      </c>
      <c r="C69" s="287"/>
      <c r="H69" s="620">
        <v>-1491497</v>
      </c>
    </row>
    <row r="70" spans="2:8" s="1" customFormat="1" ht="25.5" customHeight="1" thickBot="1">
      <c r="B70" s="288" t="s">
        <v>8</v>
      </c>
      <c r="C70" s="287"/>
      <c r="H70" s="621">
        <f>SUM(H67:H69)</f>
        <v>92485601.5</v>
      </c>
    </row>
    <row r="71" spans="2:9" s="1" customFormat="1" ht="25.5" customHeight="1" thickTop="1">
      <c r="B71" s="288"/>
      <c r="H71" s="293"/>
      <c r="I71" s="287"/>
    </row>
    <row r="72" spans="2:9" s="1" customFormat="1" ht="25.5" customHeight="1">
      <c r="B72" s="288"/>
      <c r="H72" s="293"/>
      <c r="I72" s="287"/>
    </row>
    <row r="73" spans="2:9" s="1" customFormat="1" ht="25.5" customHeight="1">
      <c r="B73" s="288"/>
      <c r="H73" s="293"/>
      <c r="I73" s="287"/>
    </row>
    <row r="74" spans="2:9" s="1" customFormat="1" ht="25.5" customHeight="1">
      <c r="B74" s="288"/>
      <c r="H74" s="293"/>
      <c r="I74" s="287"/>
    </row>
    <row r="75" spans="1:12" s="1" customFormat="1" ht="25.5" customHeight="1">
      <c r="A75" s="491" t="s">
        <v>275</v>
      </c>
      <c r="B75" s="174"/>
      <c r="C75" s="108"/>
      <c r="D75" s="108"/>
      <c r="E75" s="108"/>
      <c r="F75" s="108"/>
      <c r="G75" s="108"/>
      <c r="H75" s="108"/>
      <c r="I75" s="108"/>
      <c r="J75" s="175"/>
      <c r="K75" s="174"/>
      <c r="L75" s="174"/>
    </row>
    <row r="76" spans="1:12" s="84" customFormat="1" ht="25.5" customHeight="1">
      <c r="A76" s="491" t="s">
        <v>276</v>
      </c>
      <c r="B76" s="174"/>
      <c r="C76" s="108"/>
      <c r="D76" s="108"/>
      <c r="E76" s="108"/>
      <c r="F76" s="108"/>
      <c r="G76" s="108"/>
      <c r="H76" s="108"/>
      <c r="I76" s="108"/>
      <c r="J76" s="175"/>
      <c r="K76" s="87"/>
      <c r="L76" s="87"/>
    </row>
    <row r="77" spans="1:10" ht="25.5" customHeight="1">
      <c r="A77" s="108" t="s">
        <v>346</v>
      </c>
      <c r="B77" s="108"/>
      <c r="C77" s="108"/>
      <c r="D77" s="108"/>
      <c r="E77" s="108"/>
      <c r="F77" s="108"/>
      <c r="G77" s="108"/>
      <c r="H77" s="108"/>
      <c r="I77" s="108"/>
      <c r="J77" s="108"/>
    </row>
    <row r="78" spans="1:10" ht="25.5" customHeight="1">
      <c r="A78" s="108"/>
      <c r="B78" s="108"/>
      <c r="C78" s="108"/>
      <c r="D78" s="108"/>
      <c r="E78" s="108"/>
      <c r="F78" s="108"/>
      <c r="G78" s="108"/>
      <c r="H78" s="108"/>
      <c r="I78" s="108"/>
      <c r="J78" s="108"/>
    </row>
    <row r="79" spans="1:10" ht="25.5" customHeight="1">
      <c r="A79" s="70" t="s">
        <v>217</v>
      </c>
      <c r="B79" s="108"/>
      <c r="C79" s="108"/>
      <c r="D79" s="108"/>
      <c r="E79" s="108"/>
      <c r="F79" s="108"/>
      <c r="G79" s="108"/>
      <c r="H79" s="108"/>
      <c r="I79" s="108"/>
      <c r="J79" s="108"/>
    </row>
    <row r="80" spans="2:11" s="1" customFormat="1" ht="25.5" customHeight="1">
      <c r="B80" s="286" t="s">
        <v>292</v>
      </c>
      <c r="C80" s="287"/>
      <c r="G80" s="287"/>
      <c r="H80" s="287"/>
      <c r="I80" s="291"/>
      <c r="K80" s="287"/>
    </row>
    <row r="81" spans="1:11" s="1" customFormat="1" ht="25.5" customHeight="1">
      <c r="A81" s="286"/>
      <c r="B81" s="287"/>
      <c r="C81" s="287"/>
      <c r="G81" s="287"/>
      <c r="H81" s="376" t="s">
        <v>910</v>
      </c>
      <c r="I81" s="291"/>
      <c r="K81" s="287"/>
    </row>
    <row r="82" spans="1:9" s="1" customFormat="1" ht="25.5" customHeight="1">
      <c r="A82" s="287"/>
      <c r="B82" s="287"/>
      <c r="C82" s="287"/>
      <c r="G82" s="287"/>
      <c r="H82" s="376" t="s">
        <v>911</v>
      </c>
      <c r="I82" s="272"/>
    </row>
    <row r="83" spans="1:9" s="1" customFormat="1" ht="25.5" customHeight="1">
      <c r="A83" s="287"/>
      <c r="B83" s="287"/>
      <c r="C83" s="287"/>
      <c r="G83" s="296"/>
      <c r="H83" s="377" t="s">
        <v>390</v>
      </c>
      <c r="I83" s="297"/>
    </row>
    <row r="84" spans="1:9" s="1" customFormat="1" ht="25.5" customHeight="1">
      <c r="A84" s="287"/>
      <c r="B84" s="288"/>
      <c r="C84" s="287"/>
      <c r="G84" s="287"/>
      <c r="H84" s="289" t="s">
        <v>650</v>
      </c>
      <c r="I84" s="287"/>
    </row>
    <row r="85" spans="1:9" s="1" customFormat="1" ht="25.5" customHeight="1">
      <c r="A85" s="287"/>
      <c r="B85" s="287" t="s">
        <v>923</v>
      </c>
      <c r="C85" s="287"/>
      <c r="G85" s="287"/>
      <c r="H85" s="289">
        <v>4</v>
      </c>
      <c r="I85" s="287"/>
    </row>
    <row r="86" spans="1:9" s="1" customFormat="1" ht="25.5" customHeight="1">
      <c r="A86" s="287"/>
      <c r="B86" s="287" t="s">
        <v>924</v>
      </c>
      <c r="C86" s="287"/>
      <c r="G86" s="287"/>
      <c r="H86" s="289">
        <v>6</v>
      </c>
      <c r="I86" s="287"/>
    </row>
    <row r="87" spans="1:9" s="1" customFormat="1" ht="25.5" customHeight="1">
      <c r="A87" s="287"/>
      <c r="B87" s="287" t="s">
        <v>925</v>
      </c>
      <c r="C87" s="287"/>
      <c r="G87" s="287"/>
      <c r="H87" s="289" t="s">
        <v>929</v>
      </c>
      <c r="I87" s="287"/>
    </row>
    <row r="88" spans="1:9" s="1" customFormat="1" ht="25.5" customHeight="1">
      <c r="A88" s="287"/>
      <c r="B88" s="287" t="s">
        <v>930</v>
      </c>
      <c r="C88" s="287"/>
      <c r="G88" s="287"/>
      <c r="H88" s="289" t="s">
        <v>332</v>
      </c>
      <c r="I88" s="287"/>
    </row>
    <row r="89" spans="1:8" s="84" customFormat="1" ht="25.5" customHeight="1">
      <c r="A89" s="67"/>
      <c r="B89" s="148" t="s">
        <v>931</v>
      </c>
      <c r="C89" s="148"/>
      <c r="D89" s="148"/>
      <c r="E89" s="148"/>
      <c r="F89" s="68"/>
      <c r="H89" s="197"/>
    </row>
    <row r="90" spans="1:10" s="84" customFormat="1" ht="25.5" customHeight="1">
      <c r="A90" s="67"/>
      <c r="B90" s="148" t="s">
        <v>333</v>
      </c>
      <c r="C90" s="148"/>
      <c r="D90" s="148"/>
      <c r="E90" s="148"/>
      <c r="F90" s="68"/>
      <c r="H90" s="197"/>
      <c r="J90" s="197"/>
    </row>
    <row r="91" spans="1:10" s="266" customFormat="1" ht="25.5" customHeight="1">
      <c r="A91" s="89"/>
      <c r="B91" s="89"/>
      <c r="C91" s="89"/>
      <c r="D91" s="89"/>
      <c r="E91" s="89"/>
      <c r="F91" s="89"/>
      <c r="G91" s="89"/>
      <c r="H91" s="89"/>
      <c r="I91" s="89"/>
      <c r="J91" s="89"/>
    </row>
    <row r="92" spans="1:8" s="1" customFormat="1" ht="25.5" customHeight="1">
      <c r="A92" s="104" t="s">
        <v>218</v>
      </c>
      <c r="B92" s="69"/>
      <c r="C92" s="69"/>
      <c r="D92" s="69"/>
      <c r="E92" s="69"/>
      <c r="F92" s="69"/>
      <c r="G92" s="69"/>
      <c r="H92" s="69"/>
    </row>
    <row r="93" spans="1:8" s="1" customFormat="1" ht="25.5" customHeight="1">
      <c r="A93" s="69"/>
      <c r="B93" s="128" t="s">
        <v>294</v>
      </c>
      <c r="C93" s="69"/>
      <c r="D93" s="69"/>
      <c r="E93" s="69"/>
      <c r="F93" s="69"/>
      <c r="G93" s="69"/>
      <c r="H93" s="69"/>
    </row>
    <row r="94" spans="1:8" s="1" customFormat="1" ht="25.5" customHeight="1">
      <c r="A94" s="128" t="s">
        <v>293</v>
      </c>
      <c r="B94" s="69"/>
      <c r="C94" s="69"/>
      <c r="D94" s="69"/>
      <c r="E94" s="69"/>
      <c r="F94" s="69"/>
      <c r="G94" s="69"/>
      <c r="H94" s="69"/>
    </row>
    <row r="95" spans="1:8" s="1" customFormat="1" ht="25.5" customHeight="1">
      <c r="A95" s="128" t="s">
        <v>988</v>
      </c>
      <c r="B95" s="69"/>
      <c r="C95" s="69"/>
      <c r="D95" s="69"/>
      <c r="E95" s="69"/>
      <c r="F95" s="69"/>
      <c r="G95" s="69"/>
      <c r="H95" s="69"/>
    </row>
    <row r="96" s="1" customFormat="1" ht="25.5" customHeight="1">
      <c r="A96" s="1" t="s">
        <v>75</v>
      </c>
    </row>
    <row r="97" s="1" customFormat="1" ht="25.5" customHeight="1">
      <c r="A97" s="1" t="s">
        <v>970</v>
      </c>
    </row>
    <row r="98" s="1" customFormat="1" ht="25.5" customHeight="1"/>
    <row r="99" spans="1:10" s="243" customFormat="1" ht="25.5" customHeight="1">
      <c r="A99" s="104" t="s">
        <v>219</v>
      </c>
      <c r="B99" s="68"/>
      <c r="C99" s="68"/>
      <c r="D99" s="68"/>
      <c r="E99" s="68"/>
      <c r="F99" s="68"/>
      <c r="G99" s="68"/>
      <c r="H99" s="68"/>
      <c r="I99" s="68"/>
      <c r="J99" s="68"/>
    </row>
    <row r="100" spans="2:10" s="243" customFormat="1" ht="25.5" customHeight="1">
      <c r="B100" s="89" t="s">
        <v>9</v>
      </c>
      <c r="C100" s="89"/>
      <c r="D100" s="89"/>
      <c r="E100" s="89"/>
      <c r="F100" s="89"/>
      <c r="G100" s="89"/>
      <c r="H100" s="89"/>
      <c r="I100" s="89"/>
      <c r="J100" s="89"/>
    </row>
    <row r="101" spans="1:10" s="243" customFormat="1" ht="25.5" customHeight="1">
      <c r="A101" s="89" t="s">
        <v>972</v>
      </c>
      <c r="B101" s="89"/>
      <c r="C101" s="89"/>
      <c r="D101" s="89"/>
      <c r="E101" s="89"/>
      <c r="F101" s="89"/>
      <c r="G101" s="89"/>
      <c r="H101" s="89"/>
      <c r="I101" s="89"/>
      <c r="J101" s="89"/>
    </row>
    <row r="102" spans="1:10" s="84" customFormat="1" ht="25.5" customHeight="1">
      <c r="A102" s="89" t="s">
        <v>971</v>
      </c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1:10" s="84" customFormat="1" ht="25.5" customHeight="1">
      <c r="A103" s="89"/>
      <c r="B103" s="89"/>
      <c r="C103" s="89"/>
      <c r="D103" s="89"/>
      <c r="E103" s="89"/>
      <c r="F103" s="89"/>
      <c r="G103" s="89"/>
      <c r="H103" s="89"/>
      <c r="I103" s="89"/>
      <c r="J103" s="89"/>
    </row>
    <row r="104" spans="1:10" s="84" customFormat="1" ht="24.75" customHeight="1">
      <c r="A104" s="104" t="s">
        <v>220</v>
      </c>
      <c r="B104" s="89"/>
      <c r="C104" s="89"/>
      <c r="D104" s="89"/>
      <c r="E104" s="89"/>
      <c r="F104" s="89"/>
      <c r="G104" s="89"/>
      <c r="H104" s="89"/>
      <c r="I104" s="89"/>
      <c r="J104" s="89"/>
    </row>
    <row r="105" spans="2:10" s="84" customFormat="1" ht="24.75" customHeight="1">
      <c r="B105" s="89" t="s">
        <v>10</v>
      </c>
      <c r="C105" s="89"/>
      <c r="D105" s="89"/>
      <c r="E105" s="89"/>
      <c r="F105" s="89"/>
      <c r="G105" s="89"/>
      <c r="H105" s="89"/>
      <c r="I105" s="89"/>
      <c r="J105" s="89"/>
    </row>
    <row r="106" spans="1:10" s="84" customFormat="1" ht="24.75" customHeight="1">
      <c r="A106" s="89" t="s">
        <v>973</v>
      </c>
      <c r="B106" s="89"/>
      <c r="C106" s="89"/>
      <c r="D106" s="89"/>
      <c r="E106" s="89"/>
      <c r="F106" s="89"/>
      <c r="G106" s="89"/>
      <c r="H106" s="89"/>
      <c r="I106" s="89"/>
      <c r="J106" s="89"/>
    </row>
    <row r="107" spans="1:10" s="84" customFormat="1" ht="24.75" customHeight="1">
      <c r="A107" s="89"/>
      <c r="B107" s="89"/>
      <c r="C107" s="89"/>
      <c r="D107" s="89"/>
      <c r="E107" s="89"/>
      <c r="F107" s="89"/>
      <c r="G107" s="89"/>
      <c r="H107" s="89"/>
      <c r="I107" s="89"/>
      <c r="J107" s="89"/>
    </row>
    <row r="108" spans="1:10" s="84" customFormat="1" ht="24.75" customHeight="1">
      <c r="A108" s="89"/>
      <c r="B108" s="89"/>
      <c r="C108" s="89"/>
      <c r="D108" s="89"/>
      <c r="E108" s="89"/>
      <c r="F108" s="89"/>
      <c r="G108" s="89"/>
      <c r="H108" s="89"/>
      <c r="I108" s="89"/>
      <c r="J108" s="89"/>
    </row>
    <row r="109" spans="1:10" s="84" customFormat="1" ht="24.75" customHeight="1">
      <c r="A109" s="89"/>
      <c r="B109" s="89"/>
      <c r="C109" s="89"/>
      <c r="D109" s="89"/>
      <c r="E109" s="89"/>
      <c r="F109" s="89"/>
      <c r="G109" s="89"/>
      <c r="H109" s="89"/>
      <c r="I109" s="89"/>
      <c r="J109" s="89"/>
    </row>
    <row r="110" spans="1:10" s="84" customFormat="1" ht="25.5" customHeight="1">
      <c r="A110" s="89"/>
      <c r="B110" s="89"/>
      <c r="C110" s="89"/>
      <c r="D110" s="89"/>
      <c r="E110" s="89"/>
      <c r="F110" s="89"/>
      <c r="G110" s="89"/>
      <c r="H110" s="89"/>
      <c r="I110" s="89"/>
      <c r="J110" s="89"/>
    </row>
    <row r="111" spans="1:12" s="84" customFormat="1" ht="25.5" customHeight="1">
      <c r="A111" s="491" t="s">
        <v>275</v>
      </c>
      <c r="B111" s="174"/>
      <c r="C111" s="108"/>
      <c r="D111" s="108"/>
      <c r="E111" s="108"/>
      <c r="F111" s="108"/>
      <c r="G111" s="108"/>
      <c r="H111" s="108"/>
      <c r="I111" s="108"/>
      <c r="J111" s="175"/>
      <c r="K111" s="174"/>
      <c r="L111" s="174"/>
    </row>
    <row r="112" spans="1:12" s="84" customFormat="1" ht="25.5" customHeight="1">
      <c r="A112" s="491" t="s">
        <v>276</v>
      </c>
      <c r="B112" s="174"/>
      <c r="C112" s="108"/>
      <c r="D112" s="108"/>
      <c r="E112" s="108"/>
      <c r="F112" s="108"/>
      <c r="G112" s="108"/>
      <c r="H112" s="108"/>
      <c r="I112" s="108"/>
      <c r="J112" s="175"/>
      <c r="K112" s="87"/>
      <c r="L112" s="87"/>
    </row>
    <row r="113" spans="1:10" s="84" customFormat="1" ht="24.75" customHeight="1">
      <c r="A113" s="108" t="s">
        <v>985</v>
      </c>
      <c r="B113" s="108"/>
      <c r="C113" s="108"/>
      <c r="D113" s="108"/>
      <c r="E113" s="108"/>
      <c r="F113" s="108"/>
      <c r="G113" s="108"/>
      <c r="H113" s="108"/>
      <c r="I113" s="108"/>
      <c r="J113" s="108"/>
    </row>
    <row r="114" spans="1:10" s="84" customFormat="1" ht="23.25" customHeight="1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</row>
    <row r="115" spans="1:10" s="84" customFormat="1" ht="23.25" customHeight="1">
      <c r="A115" s="245" t="s">
        <v>227</v>
      </c>
      <c r="B115" s="108"/>
      <c r="C115" s="108"/>
      <c r="D115" s="108"/>
      <c r="E115" s="108"/>
      <c r="F115" s="108"/>
      <c r="G115" s="108"/>
      <c r="H115" s="108"/>
      <c r="I115" s="108"/>
      <c r="J115" s="108"/>
    </row>
    <row r="116" spans="1:10" s="84" customFormat="1" ht="23.25" customHeight="1">
      <c r="A116" s="108"/>
      <c r="B116" s="576" t="s">
        <v>174</v>
      </c>
      <c r="C116" s="108"/>
      <c r="D116" s="108"/>
      <c r="E116" s="108"/>
      <c r="F116" s="108"/>
      <c r="G116" s="108"/>
      <c r="H116" s="108"/>
      <c r="I116" s="108"/>
      <c r="J116" s="108"/>
    </row>
    <row r="117" spans="1:10" s="84" customFormat="1" ht="23.25" customHeight="1">
      <c r="A117" s="108"/>
      <c r="B117" s="108"/>
      <c r="C117" s="108"/>
      <c r="D117" s="108"/>
      <c r="E117" s="108"/>
      <c r="F117" s="108"/>
      <c r="G117" s="108"/>
      <c r="H117" s="247"/>
      <c r="J117" s="247" t="s">
        <v>573</v>
      </c>
    </row>
    <row r="118" spans="1:10" s="84" customFormat="1" ht="23.25" customHeight="1">
      <c r="A118" s="108"/>
      <c r="B118" s="108"/>
      <c r="C118" s="108"/>
      <c r="D118" s="108"/>
      <c r="E118" s="108"/>
      <c r="F118" s="108"/>
      <c r="G118" s="108"/>
      <c r="H118" s="120"/>
      <c r="I118" s="214" t="s">
        <v>805</v>
      </c>
      <c r="J118" s="104"/>
    </row>
    <row r="119" spans="1:10" s="84" customFormat="1" ht="23.25" customHeight="1">
      <c r="A119" s="108"/>
      <c r="B119" s="108"/>
      <c r="C119" s="108"/>
      <c r="D119" s="108"/>
      <c r="E119" s="108"/>
      <c r="F119" s="108"/>
      <c r="G119" s="108"/>
      <c r="H119" s="216"/>
      <c r="I119" s="217" t="s">
        <v>356</v>
      </c>
      <c r="J119" s="158"/>
    </row>
    <row r="120" spans="1:10" s="84" customFormat="1" ht="23.25" customHeight="1">
      <c r="A120" s="108"/>
      <c r="B120" s="108"/>
      <c r="C120" s="108"/>
      <c r="D120" s="108"/>
      <c r="E120" s="108"/>
      <c r="F120" s="108"/>
      <c r="G120" s="108"/>
      <c r="H120" s="191" t="s">
        <v>995</v>
      </c>
      <c r="I120" s="155"/>
      <c r="J120" s="191" t="s">
        <v>969</v>
      </c>
    </row>
    <row r="121" spans="1:10" s="84" customFormat="1" ht="23.25" customHeight="1">
      <c r="A121" s="108"/>
      <c r="B121" s="108"/>
      <c r="C121" s="108"/>
      <c r="D121" s="108"/>
      <c r="E121" s="108"/>
      <c r="F121" s="108"/>
      <c r="G121" s="108"/>
      <c r="H121" s="577"/>
      <c r="I121" s="108"/>
      <c r="J121" s="577" t="s">
        <v>175</v>
      </c>
    </row>
    <row r="122" spans="1:10" s="84" customFormat="1" ht="23.25" customHeight="1">
      <c r="A122" s="108"/>
      <c r="B122" s="578" t="s">
        <v>176</v>
      </c>
      <c r="C122" s="108"/>
      <c r="D122" s="108"/>
      <c r="E122" s="108"/>
      <c r="F122" s="108"/>
      <c r="G122" s="108"/>
      <c r="H122" s="108"/>
      <c r="I122" s="108"/>
      <c r="J122" s="108"/>
    </row>
    <row r="123" spans="1:10" s="84" customFormat="1" ht="23.25" customHeight="1">
      <c r="A123" s="108"/>
      <c r="B123" s="576" t="s">
        <v>177</v>
      </c>
      <c r="C123" s="108"/>
      <c r="D123" s="108"/>
      <c r="E123" s="108"/>
      <c r="F123" s="108"/>
      <c r="G123" s="108"/>
      <c r="H123" s="645">
        <v>0</v>
      </c>
      <c r="I123" s="647"/>
      <c r="J123" s="645">
        <v>0</v>
      </c>
    </row>
    <row r="124" spans="1:10" s="84" customFormat="1" ht="23.25" customHeight="1">
      <c r="A124" s="108"/>
      <c r="B124" s="578" t="s">
        <v>178</v>
      </c>
      <c r="C124" s="108"/>
      <c r="D124" s="108"/>
      <c r="E124" s="108"/>
      <c r="F124" s="108"/>
      <c r="G124" s="108"/>
      <c r="H124" s="647"/>
      <c r="I124" s="647"/>
      <c r="J124" s="647"/>
    </row>
    <row r="125" spans="1:10" s="84" customFormat="1" ht="23.25" customHeight="1">
      <c r="A125" s="108"/>
      <c r="B125" s="576" t="s">
        <v>179</v>
      </c>
      <c r="C125" s="108"/>
      <c r="D125" s="108"/>
      <c r="E125" s="108"/>
      <c r="F125" s="108"/>
      <c r="G125" s="108"/>
      <c r="H125" s="647"/>
      <c r="I125" s="647"/>
      <c r="J125" s="647"/>
    </row>
    <row r="126" spans="1:10" s="84" customFormat="1" ht="23.25" customHeight="1">
      <c r="A126" s="108"/>
      <c r="B126" s="579" t="s">
        <v>180</v>
      </c>
      <c r="C126" s="108"/>
      <c r="D126" s="108"/>
      <c r="E126" s="108"/>
      <c r="F126" s="108"/>
      <c r="G126" s="108"/>
      <c r="H126" s="645">
        <f>-26809312.89+36893882.21</f>
        <v>10084569.32</v>
      </c>
      <c r="I126" s="648"/>
      <c r="J126" s="648">
        <f>-75920329.59+6932460.81</f>
        <v>-68987868.78</v>
      </c>
    </row>
    <row r="127" spans="1:10" s="84" customFormat="1" ht="23.25" customHeight="1" thickBot="1">
      <c r="A127" s="108"/>
      <c r="B127" s="576" t="s">
        <v>181</v>
      </c>
      <c r="C127" s="108"/>
      <c r="D127" s="108"/>
      <c r="E127" s="108"/>
      <c r="F127" s="108"/>
      <c r="G127" s="108"/>
      <c r="H127" s="646">
        <f>SUM(H123:H126)</f>
        <v>10084569.32</v>
      </c>
      <c r="I127" s="648"/>
      <c r="J127" s="646">
        <f>SUM(J123:J126)</f>
        <v>-68987868.78</v>
      </c>
    </row>
    <row r="128" spans="1:10" s="84" customFormat="1" ht="23.25" customHeight="1" thickTop="1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</row>
    <row r="129" spans="1:10" s="84" customFormat="1" ht="23.25" customHeight="1">
      <c r="A129" s="108"/>
      <c r="B129" s="108"/>
      <c r="C129" s="108"/>
      <c r="D129" s="108"/>
      <c r="E129" s="108"/>
      <c r="F129" s="108"/>
      <c r="G129" s="108"/>
      <c r="H129" s="247"/>
      <c r="J129" s="247" t="s">
        <v>573</v>
      </c>
    </row>
    <row r="130" spans="1:10" s="84" customFormat="1" ht="23.25" customHeight="1">
      <c r="A130" s="108"/>
      <c r="B130" s="108"/>
      <c r="C130" s="108"/>
      <c r="D130" s="108"/>
      <c r="E130" s="108"/>
      <c r="F130" s="108"/>
      <c r="G130" s="108"/>
      <c r="H130" s="120"/>
      <c r="I130" s="215" t="s">
        <v>389</v>
      </c>
      <c r="J130" s="104"/>
    </row>
    <row r="131" spans="1:10" s="84" customFormat="1" ht="23.25" customHeight="1">
      <c r="A131" s="108"/>
      <c r="B131" s="108"/>
      <c r="C131" s="108"/>
      <c r="D131" s="108"/>
      <c r="E131" s="108"/>
      <c r="F131" s="108"/>
      <c r="G131" s="108"/>
      <c r="H131" s="216"/>
      <c r="I131" s="217" t="s">
        <v>356</v>
      </c>
      <c r="J131" s="158"/>
    </row>
    <row r="132" spans="1:10" s="84" customFormat="1" ht="23.25" customHeight="1">
      <c r="A132" s="108"/>
      <c r="B132" s="108"/>
      <c r="C132" s="108"/>
      <c r="D132" s="108"/>
      <c r="E132" s="108"/>
      <c r="F132" s="108"/>
      <c r="G132" s="108"/>
      <c r="H132" s="191" t="s">
        <v>995</v>
      </c>
      <c r="I132" s="155"/>
      <c r="J132" s="191" t="s">
        <v>969</v>
      </c>
    </row>
    <row r="133" spans="1:10" s="84" customFormat="1" ht="23.25" customHeight="1">
      <c r="A133" s="108"/>
      <c r="B133" s="108"/>
      <c r="C133" s="108"/>
      <c r="D133" s="108"/>
      <c r="E133" s="108"/>
      <c r="F133" s="108"/>
      <c r="G133" s="108"/>
      <c r="H133" s="577"/>
      <c r="I133" s="108"/>
      <c r="J133" s="577" t="s">
        <v>175</v>
      </c>
    </row>
    <row r="134" spans="1:10" s="84" customFormat="1" ht="23.25" customHeight="1">
      <c r="A134" s="108"/>
      <c r="B134" s="578" t="s">
        <v>176</v>
      </c>
      <c r="C134" s="108"/>
      <c r="D134" s="108"/>
      <c r="E134" s="108"/>
      <c r="F134" s="108"/>
      <c r="G134" s="108"/>
      <c r="H134" s="108"/>
      <c r="I134" s="108"/>
      <c r="J134" s="108"/>
    </row>
    <row r="135" spans="1:10" s="84" customFormat="1" ht="23.25" customHeight="1">
      <c r="A135" s="108"/>
      <c r="B135" s="576" t="s">
        <v>177</v>
      </c>
      <c r="C135" s="108"/>
      <c r="D135" s="108"/>
      <c r="E135" s="108"/>
      <c r="F135" s="108"/>
      <c r="G135" s="108"/>
      <c r="H135" s="645">
        <v>0</v>
      </c>
      <c r="I135" s="647"/>
      <c r="J135" s="645">
        <v>0</v>
      </c>
    </row>
    <row r="136" spans="1:10" s="84" customFormat="1" ht="23.25" customHeight="1">
      <c r="A136" s="108"/>
      <c r="B136" s="578" t="s">
        <v>178</v>
      </c>
      <c r="C136" s="108"/>
      <c r="D136" s="108"/>
      <c r="E136" s="108"/>
      <c r="F136" s="108"/>
      <c r="G136" s="108"/>
      <c r="H136" s="647"/>
      <c r="I136" s="647"/>
      <c r="J136" s="647"/>
    </row>
    <row r="137" spans="1:10" s="84" customFormat="1" ht="23.25" customHeight="1">
      <c r="A137" s="108"/>
      <c r="B137" s="576" t="s">
        <v>179</v>
      </c>
      <c r="C137" s="108"/>
      <c r="D137" s="108"/>
      <c r="E137" s="108"/>
      <c r="F137" s="108"/>
      <c r="G137" s="108"/>
      <c r="H137" s="647"/>
      <c r="I137" s="647"/>
      <c r="J137" s="647"/>
    </row>
    <row r="138" spans="1:10" s="84" customFormat="1" ht="23.25" customHeight="1">
      <c r="A138" s="108"/>
      <c r="B138" s="579" t="s">
        <v>180</v>
      </c>
      <c r="C138" s="108"/>
      <c r="D138" s="108"/>
      <c r="E138" s="108"/>
      <c r="F138" s="108"/>
      <c r="G138" s="108"/>
      <c r="H138" s="645">
        <v>2353894.67</v>
      </c>
      <c r="I138" s="648"/>
      <c r="J138" s="648">
        <v>10202238.6</v>
      </c>
    </row>
    <row r="139" spans="1:10" s="84" customFormat="1" ht="23.25" customHeight="1" thickBot="1">
      <c r="A139" s="108"/>
      <c r="B139" s="576" t="s">
        <v>181</v>
      </c>
      <c r="C139" s="108"/>
      <c r="D139" s="108"/>
      <c r="E139" s="108"/>
      <c r="F139" s="108"/>
      <c r="G139" s="108"/>
      <c r="H139" s="646">
        <f>SUM(H135:H138)</f>
        <v>2353894.67</v>
      </c>
      <c r="I139" s="648"/>
      <c r="J139" s="646">
        <f>SUM(J135:J138)</f>
        <v>10202238.6</v>
      </c>
    </row>
    <row r="140" spans="1:10" s="84" customFormat="1" ht="23.25" customHeight="1" thickTop="1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</row>
    <row r="141" spans="1:10" s="84" customFormat="1" ht="23.25" customHeight="1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</row>
    <row r="142" spans="1:10" s="84" customFormat="1" ht="23.25" customHeight="1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</row>
    <row r="143" spans="1:10" s="84" customFormat="1" ht="23.25" customHeight="1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</row>
    <row r="144" spans="1:10" s="84" customFormat="1" ht="23.25" customHeight="1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</row>
    <row r="145" spans="1:10" s="84" customFormat="1" ht="23.25" customHeight="1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</row>
    <row r="146" spans="1:10" s="84" customFormat="1" ht="23.25" customHeight="1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</row>
    <row r="147" spans="1:10" s="84" customFormat="1" ht="23.25" customHeight="1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</row>
    <row r="148" spans="1:12" s="84" customFormat="1" ht="23.25" customHeight="1">
      <c r="A148" s="491" t="s">
        <v>275</v>
      </c>
      <c r="B148" s="174"/>
      <c r="C148" s="108"/>
      <c r="D148" s="108"/>
      <c r="E148" s="108"/>
      <c r="F148" s="108"/>
      <c r="G148" s="108"/>
      <c r="H148" s="108"/>
      <c r="I148" s="108"/>
      <c r="J148" s="175"/>
      <c r="K148" s="174"/>
      <c r="L148" s="174"/>
    </row>
    <row r="149" spans="1:12" s="84" customFormat="1" ht="23.25" customHeight="1">
      <c r="A149" s="491" t="s">
        <v>276</v>
      </c>
      <c r="B149" s="174"/>
      <c r="C149" s="108"/>
      <c r="D149" s="108"/>
      <c r="E149" s="108"/>
      <c r="F149" s="108"/>
      <c r="G149" s="108"/>
      <c r="H149" s="108"/>
      <c r="I149" s="108"/>
      <c r="J149" s="175"/>
      <c r="K149" s="87"/>
      <c r="L149" s="87"/>
    </row>
    <row r="150" spans="1:10" s="84" customFormat="1" ht="23.25" customHeight="1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</row>
    <row r="151" spans="1:10" s="84" customFormat="1" ht="23.25" customHeight="1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</row>
    <row r="152" spans="1:10" s="84" customFormat="1" ht="25.5" customHeight="1">
      <c r="A152" s="67"/>
      <c r="B152" s="67"/>
      <c r="J152" s="92"/>
    </row>
    <row r="153" spans="1:10" s="84" customFormat="1" ht="24.75" customHeight="1">
      <c r="A153" s="108" t="s">
        <v>32</v>
      </c>
      <c r="B153" s="108"/>
      <c r="C153" s="108"/>
      <c r="D153" s="108"/>
      <c r="E153" s="108"/>
      <c r="F153" s="108"/>
      <c r="G153" s="108"/>
      <c r="H153" s="108"/>
      <c r="I153" s="108"/>
      <c r="J153" s="108"/>
    </row>
    <row r="154" spans="1:10" s="84" customFormat="1" ht="24.75" customHeight="1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</row>
    <row r="155" spans="1:10" s="84" customFormat="1" ht="23.25" customHeight="1">
      <c r="A155" s="245" t="s">
        <v>228</v>
      </c>
      <c r="B155" s="246"/>
      <c r="C155" s="89"/>
      <c r="D155" s="89"/>
      <c r="E155" s="89"/>
      <c r="F155" s="89"/>
      <c r="G155" s="89"/>
      <c r="H155" s="89"/>
      <c r="I155" s="89"/>
      <c r="J155" s="89"/>
    </row>
    <row r="156" spans="1:10" s="84" customFormat="1" ht="23.25" customHeight="1">
      <c r="A156" s="246"/>
      <c r="B156" s="246" t="s">
        <v>295</v>
      </c>
      <c r="C156" s="89"/>
      <c r="D156" s="89"/>
      <c r="E156" s="89"/>
      <c r="F156" s="89"/>
      <c r="G156" s="89"/>
      <c r="H156" s="89"/>
      <c r="I156" s="89"/>
      <c r="J156" s="89"/>
    </row>
    <row r="157" spans="1:10" s="84" customFormat="1" ht="23.25" customHeight="1">
      <c r="A157" s="89"/>
      <c r="B157" s="246"/>
      <c r="C157" s="246"/>
      <c r="D157" s="246"/>
      <c r="E157" s="246"/>
      <c r="F157" s="247"/>
      <c r="G157" s="246"/>
      <c r="H157" s="247"/>
      <c r="J157" s="247" t="s">
        <v>573</v>
      </c>
    </row>
    <row r="158" spans="1:10" s="84" customFormat="1" ht="23.25" customHeight="1">
      <c r="A158" s="89"/>
      <c r="B158" s="246"/>
      <c r="C158" s="246"/>
      <c r="D158" s="218"/>
      <c r="E158" s="215"/>
      <c r="F158" s="392"/>
      <c r="G158" s="245"/>
      <c r="H158" s="120"/>
      <c r="I158" s="214" t="s">
        <v>805</v>
      </c>
      <c r="J158" s="104"/>
    </row>
    <row r="159" spans="1:10" s="84" customFormat="1" ht="23.25" customHeight="1">
      <c r="A159" s="89"/>
      <c r="B159" s="246"/>
      <c r="C159" s="246"/>
      <c r="D159" s="218"/>
      <c r="E159" s="215"/>
      <c r="F159" s="392"/>
      <c r="G159" s="248"/>
      <c r="H159" s="120"/>
      <c r="I159" s="215" t="s">
        <v>390</v>
      </c>
      <c r="J159" s="104"/>
    </row>
    <row r="160" spans="1:12" ht="23.25" customHeight="1">
      <c r="A160" s="89"/>
      <c r="B160" s="246"/>
      <c r="C160" s="246"/>
      <c r="D160" s="218"/>
      <c r="E160" s="215"/>
      <c r="F160" s="392"/>
      <c r="G160" s="248"/>
      <c r="H160" s="216"/>
      <c r="I160" s="217" t="s">
        <v>356</v>
      </c>
      <c r="J160" s="158"/>
      <c r="K160" s="84"/>
      <c r="L160" s="84"/>
    </row>
    <row r="161" spans="1:10" s="84" customFormat="1" ht="23.25" customHeight="1">
      <c r="A161" s="89"/>
      <c r="B161" s="246"/>
      <c r="C161" s="246"/>
      <c r="D161" s="393"/>
      <c r="E161" s="394"/>
      <c r="F161" s="393"/>
      <c r="G161" s="218"/>
      <c r="H161" s="191" t="s">
        <v>995</v>
      </c>
      <c r="I161" s="155"/>
      <c r="J161" s="191" t="s">
        <v>969</v>
      </c>
    </row>
    <row r="162" spans="1:10" s="84" customFormat="1" ht="23.25" customHeight="1">
      <c r="A162" s="246" t="s">
        <v>370</v>
      </c>
      <c r="B162" s="246"/>
      <c r="D162" s="363"/>
      <c r="E162" s="262"/>
      <c r="F162" s="363"/>
      <c r="G162" s="260"/>
      <c r="H162" s="630">
        <v>347388374.08</v>
      </c>
      <c r="I162" s="631"/>
      <c r="J162" s="630">
        <v>275884964.13</v>
      </c>
    </row>
    <row r="163" spans="1:10" s="84" customFormat="1" ht="23.25" customHeight="1">
      <c r="A163" s="246" t="s">
        <v>743</v>
      </c>
      <c r="B163" s="246"/>
      <c r="D163" s="363"/>
      <c r="E163" s="262"/>
      <c r="F163" s="363"/>
      <c r="G163" s="260"/>
      <c r="H163" s="630">
        <v>117255379.41</v>
      </c>
      <c r="I163" s="631"/>
      <c r="J163" s="630">
        <v>118288591.82</v>
      </c>
    </row>
    <row r="164" spans="1:10" s="84" customFormat="1" ht="23.25" customHeight="1">
      <c r="A164" s="246" t="s">
        <v>434</v>
      </c>
      <c r="B164" s="246"/>
      <c r="D164" s="363"/>
      <c r="E164" s="262"/>
      <c r="F164" s="363"/>
      <c r="G164" s="260"/>
      <c r="H164" s="630">
        <v>21699373.37</v>
      </c>
      <c r="I164" s="631"/>
      <c r="J164" s="630">
        <v>15629454.28</v>
      </c>
    </row>
    <row r="165" spans="1:10" s="84" customFormat="1" ht="23.25" customHeight="1">
      <c r="A165" s="246" t="s">
        <v>954</v>
      </c>
      <c r="B165" s="246"/>
      <c r="D165" s="363"/>
      <c r="E165" s="262"/>
      <c r="F165" s="363"/>
      <c r="G165" s="260"/>
      <c r="H165" s="630">
        <v>0</v>
      </c>
      <c r="I165" s="631"/>
      <c r="J165" s="630">
        <v>55126079.78</v>
      </c>
    </row>
    <row r="166" spans="1:10" s="84" customFormat="1" ht="23.25" customHeight="1">
      <c r="A166" s="246" t="s">
        <v>367</v>
      </c>
      <c r="B166" s="246"/>
      <c r="D166" s="363"/>
      <c r="E166" s="262"/>
      <c r="F166" s="363"/>
      <c r="G166" s="260"/>
      <c r="H166" s="630">
        <v>0</v>
      </c>
      <c r="I166" s="631"/>
      <c r="J166" s="630">
        <v>9388626.41</v>
      </c>
    </row>
    <row r="167" spans="1:12" s="84" customFormat="1" ht="23.25" customHeight="1">
      <c r="A167" s="246" t="s">
        <v>435</v>
      </c>
      <c r="B167" s="246"/>
      <c r="D167" s="363"/>
      <c r="E167" s="262"/>
      <c r="F167" s="363"/>
      <c r="G167" s="260"/>
      <c r="H167" s="630">
        <v>19068866.680000003</v>
      </c>
      <c r="I167" s="631"/>
      <c r="J167" s="630">
        <v>19219044.68</v>
      </c>
      <c r="L167" s="244"/>
    </row>
    <row r="168" spans="1:12" s="84" customFormat="1" ht="23.25" customHeight="1">
      <c r="A168" s="246" t="s">
        <v>371</v>
      </c>
      <c r="B168" s="246"/>
      <c r="D168" s="363"/>
      <c r="E168" s="262"/>
      <c r="F168" s="363"/>
      <c r="G168" s="260"/>
      <c r="H168" s="638">
        <v>31240427.81</v>
      </c>
      <c r="I168" s="631"/>
      <c r="J168" s="630">
        <f>26429966.25+174000</f>
        <v>26603966.25</v>
      </c>
      <c r="L168" s="244"/>
    </row>
    <row r="169" spans="1:12" s="84" customFormat="1" ht="23.25" customHeight="1">
      <c r="A169" s="246" t="s">
        <v>372</v>
      </c>
      <c r="B169" s="246"/>
      <c r="D169" s="363"/>
      <c r="E169" s="262"/>
      <c r="F169" s="363"/>
      <c r="G169" s="260"/>
      <c r="H169" s="630">
        <v>26222209.69</v>
      </c>
      <c r="I169" s="631"/>
      <c r="J169" s="630">
        <v>21287605.89</v>
      </c>
      <c r="L169" s="249"/>
    </row>
    <row r="170" spans="1:12" s="84" customFormat="1" ht="23.25" customHeight="1">
      <c r="A170" s="246" t="s">
        <v>992</v>
      </c>
      <c r="B170" s="246"/>
      <c r="D170" s="261"/>
      <c r="E170" s="262"/>
      <c r="F170" s="261"/>
      <c r="G170" s="260"/>
      <c r="H170" s="630">
        <v>9749587.59</v>
      </c>
      <c r="I170" s="631"/>
      <c r="J170" s="630">
        <v>10100896.11</v>
      </c>
      <c r="L170" s="244"/>
    </row>
    <row r="171" spans="1:12" s="84" customFormat="1" ht="15.75" customHeight="1">
      <c r="A171" s="246"/>
      <c r="B171" s="246"/>
      <c r="D171" s="363"/>
      <c r="E171" s="262"/>
      <c r="F171" s="363"/>
      <c r="G171" s="260"/>
      <c r="H171" s="363"/>
      <c r="I171" s="262"/>
      <c r="J171" s="363"/>
      <c r="L171" s="244"/>
    </row>
    <row r="172" spans="1:12" s="93" customFormat="1" ht="24.75" customHeight="1">
      <c r="A172" s="132" t="s">
        <v>229</v>
      </c>
      <c r="C172" s="133"/>
      <c r="D172" s="261"/>
      <c r="E172" s="262"/>
      <c r="F172" s="261"/>
      <c r="G172" s="369"/>
      <c r="H172" s="244"/>
      <c r="I172" s="370"/>
      <c r="J172" s="371"/>
      <c r="L172" s="244"/>
    </row>
    <row r="173" spans="2:12" s="93" customFormat="1" ht="24.75" customHeight="1">
      <c r="B173" s="134" t="s">
        <v>296</v>
      </c>
      <c r="C173" s="133"/>
      <c r="F173" s="84"/>
      <c r="G173" s="133"/>
      <c r="H173" s="249"/>
      <c r="J173" s="84"/>
      <c r="L173" s="244"/>
    </row>
    <row r="174" spans="1:10" s="93" customFormat="1" ht="24.75" customHeight="1">
      <c r="A174" s="93" t="s">
        <v>428</v>
      </c>
      <c r="C174" s="133"/>
      <c r="F174" s="84"/>
      <c r="G174" s="133"/>
      <c r="H174" s="244"/>
      <c r="J174" s="84"/>
    </row>
    <row r="175" spans="3:10" s="93" customFormat="1" ht="15.75" customHeight="1">
      <c r="C175" s="133"/>
      <c r="F175" s="84"/>
      <c r="G175" s="133"/>
      <c r="H175" s="244"/>
      <c r="J175" s="84"/>
    </row>
    <row r="176" spans="1:10" s="93" customFormat="1" ht="24.75" customHeight="1">
      <c r="A176" s="132" t="s">
        <v>230</v>
      </c>
      <c r="C176" s="133"/>
      <c r="F176" s="84"/>
      <c r="G176" s="133"/>
      <c r="H176" s="171"/>
      <c r="J176" s="84"/>
    </row>
    <row r="177" spans="2:10" s="93" customFormat="1" ht="24.75" customHeight="1">
      <c r="B177" s="134" t="s">
        <v>297</v>
      </c>
      <c r="C177" s="133"/>
      <c r="F177" s="84"/>
      <c r="G177" s="133"/>
      <c r="H177" s="171"/>
      <c r="J177" s="84"/>
    </row>
    <row r="178" spans="1:10" s="93" customFormat="1" ht="24.75" customHeight="1">
      <c r="A178" s="93" t="s">
        <v>429</v>
      </c>
      <c r="C178" s="133"/>
      <c r="F178" s="84"/>
      <c r="G178" s="133"/>
      <c r="H178" s="84"/>
      <c r="J178" s="84"/>
    </row>
    <row r="179" ht="15.75" customHeight="1"/>
    <row r="180" spans="1:8" s="195" customFormat="1" ht="24.75" customHeight="1">
      <c r="A180" s="220" t="s">
        <v>231</v>
      </c>
      <c r="B180" s="130"/>
      <c r="C180" s="130"/>
      <c r="D180" s="130"/>
      <c r="E180" s="130"/>
      <c r="F180" s="130"/>
      <c r="G180" s="130"/>
      <c r="H180" s="221"/>
    </row>
    <row r="181" spans="1:8" s="131" customFormat="1" ht="24.75" customHeight="1">
      <c r="A181" s="130" t="s">
        <v>407</v>
      </c>
      <c r="B181" s="130" t="s">
        <v>298</v>
      </c>
      <c r="D181" s="219"/>
      <c r="E181" s="219"/>
      <c r="F181" s="219"/>
      <c r="G181" s="219"/>
      <c r="H181" s="219"/>
    </row>
    <row r="182" spans="1:8" s="131" customFormat="1" ht="24.75" customHeight="1">
      <c r="A182" s="130" t="s">
        <v>421</v>
      </c>
      <c r="B182" s="219"/>
      <c r="C182" s="219"/>
      <c r="D182" s="219"/>
      <c r="E182" s="219"/>
      <c r="F182" s="219"/>
      <c r="G182" s="219"/>
      <c r="H182" s="219"/>
    </row>
    <row r="183" ht="15.75" customHeight="1"/>
    <row r="184" spans="1:10" s="84" customFormat="1" ht="23.25">
      <c r="A184" s="86" t="s">
        <v>232</v>
      </c>
      <c r="B184" s="67"/>
      <c r="C184" s="67"/>
      <c r="D184" s="67"/>
      <c r="E184" s="67"/>
      <c r="F184" s="68"/>
      <c r="G184" s="67"/>
      <c r="H184" s="67"/>
      <c r="I184" s="67"/>
      <c r="J184" s="67"/>
    </row>
    <row r="185" spans="1:10" s="84" customFormat="1" ht="22.5" customHeight="1">
      <c r="A185" s="67" t="s">
        <v>255</v>
      </c>
      <c r="B185" s="67"/>
      <c r="C185" s="67"/>
      <c r="D185" s="67"/>
      <c r="E185" s="67"/>
      <c r="F185" s="68"/>
      <c r="G185" s="67"/>
      <c r="H185" s="67"/>
      <c r="I185" s="67"/>
      <c r="J185" s="67"/>
    </row>
    <row r="186" spans="1:10" s="84" customFormat="1" ht="22.5" customHeight="1">
      <c r="A186" s="67" t="s">
        <v>256</v>
      </c>
      <c r="B186" s="67"/>
      <c r="C186" s="67"/>
      <c r="D186" s="67"/>
      <c r="E186" s="67"/>
      <c r="F186" s="68"/>
      <c r="G186" s="67"/>
      <c r="H186" s="67"/>
      <c r="I186" s="67"/>
      <c r="J186" s="67"/>
    </row>
    <row r="187" spans="1:10" s="84" customFormat="1" ht="22.5" customHeight="1">
      <c r="A187" s="67" t="s">
        <v>233</v>
      </c>
      <c r="B187" s="67"/>
      <c r="C187" s="67"/>
      <c r="D187" s="67"/>
      <c r="E187" s="67"/>
      <c r="F187" s="68"/>
      <c r="G187" s="67"/>
      <c r="H187" s="67"/>
      <c r="I187" s="67"/>
      <c r="J187" s="67"/>
    </row>
    <row r="188" spans="1:10" s="84" customFormat="1" ht="22.5" customHeight="1">
      <c r="A188" s="67" t="s">
        <v>21</v>
      </c>
      <c r="B188" s="67"/>
      <c r="C188" s="67"/>
      <c r="D188" s="67"/>
      <c r="E188" s="67"/>
      <c r="F188" s="68"/>
      <c r="G188" s="67"/>
      <c r="H188" s="67"/>
      <c r="I188" s="67"/>
      <c r="J188" s="67"/>
    </row>
    <row r="189" spans="1:10" s="84" customFormat="1" ht="22.5" customHeight="1">
      <c r="A189" s="129" t="s">
        <v>22</v>
      </c>
      <c r="B189" s="67"/>
      <c r="C189" s="67"/>
      <c r="D189" s="67"/>
      <c r="E189" s="67"/>
      <c r="F189" s="68"/>
      <c r="G189" s="67"/>
      <c r="H189" s="67"/>
      <c r="I189" s="67"/>
      <c r="J189" s="67"/>
    </row>
    <row r="190" spans="1:10" s="84" customFormat="1" ht="22.5" customHeight="1">
      <c r="A190" s="129"/>
      <c r="B190" s="67"/>
      <c r="C190" s="67"/>
      <c r="D190" s="67"/>
      <c r="E190" s="67"/>
      <c r="F190" s="68"/>
      <c r="G190" s="67"/>
      <c r="H190" s="67"/>
      <c r="I190" s="67"/>
      <c r="J190" s="67"/>
    </row>
    <row r="191" spans="1:10" s="84" customFormat="1" ht="22.5" customHeight="1">
      <c r="A191" s="129"/>
      <c r="B191" s="67"/>
      <c r="C191" s="67"/>
      <c r="D191" s="67"/>
      <c r="E191" s="67"/>
      <c r="F191" s="68"/>
      <c r="G191" s="67"/>
      <c r="H191" s="67"/>
      <c r="I191" s="67"/>
      <c r="J191" s="67"/>
    </row>
    <row r="192" spans="1:12" s="84" customFormat="1" ht="22.5" customHeight="1">
      <c r="A192" s="491" t="s">
        <v>275</v>
      </c>
      <c r="B192" s="174"/>
      <c r="C192" s="108"/>
      <c r="D192" s="108"/>
      <c r="E192" s="108"/>
      <c r="F192" s="108"/>
      <c r="G192" s="108"/>
      <c r="H192" s="108"/>
      <c r="I192" s="108"/>
      <c r="J192" s="175"/>
      <c r="K192" s="174"/>
      <c r="L192" s="174"/>
    </row>
    <row r="193" spans="1:12" s="84" customFormat="1" ht="24.75" customHeight="1">
      <c r="A193" s="491" t="s">
        <v>276</v>
      </c>
      <c r="B193" s="174"/>
      <c r="C193" s="108"/>
      <c r="D193" s="108"/>
      <c r="E193" s="108"/>
      <c r="F193" s="108"/>
      <c r="G193" s="108"/>
      <c r="H193" s="108"/>
      <c r="I193" s="108"/>
      <c r="J193" s="175"/>
      <c r="K193" s="87"/>
      <c r="L193" s="87"/>
    </row>
    <row r="194" spans="1:10" s="84" customFormat="1" ht="22.5" customHeight="1">
      <c r="A194" s="85" t="s">
        <v>34</v>
      </c>
      <c r="B194" s="85"/>
      <c r="C194" s="85"/>
      <c r="D194" s="85"/>
      <c r="E194" s="85"/>
      <c r="F194" s="85"/>
      <c r="G194" s="85"/>
      <c r="H194" s="85"/>
      <c r="I194" s="85"/>
      <c r="J194" s="85"/>
    </row>
    <row r="195" spans="1:10" s="84" customFormat="1" ht="22.5" customHeight="1">
      <c r="A195" s="85"/>
      <c r="B195" s="85"/>
      <c r="C195" s="85"/>
      <c r="D195" s="85"/>
      <c r="E195" s="85"/>
      <c r="F195" s="85"/>
      <c r="G195" s="85"/>
      <c r="H195" s="85"/>
      <c r="I195" s="85"/>
      <c r="J195" s="85"/>
    </row>
    <row r="196" spans="1:10" s="84" customFormat="1" ht="22.5" customHeight="1">
      <c r="A196" s="86" t="s">
        <v>232</v>
      </c>
      <c r="B196" s="85"/>
      <c r="C196" s="85"/>
      <c r="D196" s="85"/>
      <c r="E196" s="85"/>
      <c r="F196" s="85"/>
      <c r="G196" s="85"/>
      <c r="H196" s="85"/>
      <c r="I196" s="85"/>
      <c r="J196" s="85"/>
    </row>
    <row r="197" spans="1:6" s="67" customFormat="1" ht="22.5" customHeight="1">
      <c r="A197" s="67" t="s">
        <v>234</v>
      </c>
      <c r="F197" s="68"/>
    </row>
    <row r="198" spans="1:6" s="67" customFormat="1" ht="22.5" customHeight="1">
      <c r="A198" s="67" t="s">
        <v>334</v>
      </c>
      <c r="F198" s="68"/>
    </row>
    <row r="199" spans="1:6" s="67" customFormat="1" ht="22.5" customHeight="1">
      <c r="A199" s="67" t="s">
        <v>235</v>
      </c>
      <c r="F199" s="68"/>
    </row>
    <row r="200" spans="1:6" s="67" customFormat="1" ht="22.5" customHeight="1">
      <c r="A200" s="67" t="s">
        <v>422</v>
      </c>
      <c r="F200" s="68"/>
    </row>
    <row r="201" spans="1:6" s="67" customFormat="1" ht="22.5" customHeight="1">
      <c r="A201" s="67" t="s">
        <v>423</v>
      </c>
      <c r="F201" s="68"/>
    </row>
    <row r="202" spans="1:6" s="67" customFormat="1" ht="22.5" customHeight="1">
      <c r="A202" s="67" t="s">
        <v>424</v>
      </c>
      <c r="F202" s="68"/>
    </row>
    <row r="203" spans="1:6" s="67" customFormat="1" ht="22.5" customHeight="1">
      <c r="A203" s="129" t="s">
        <v>23</v>
      </c>
      <c r="F203" s="68"/>
    </row>
    <row r="204" spans="1:6" s="67" customFormat="1" ht="22.5" customHeight="1">
      <c r="A204" s="67" t="s">
        <v>24</v>
      </c>
      <c r="F204" s="68"/>
    </row>
    <row r="205" spans="1:6" s="67" customFormat="1" ht="22.5" customHeight="1">
      <c r="A205" s="67" t="s">
        <v>25</v>
      </c>
      <c r="F205" s="68"/>
    </row>
    <row r="206" spans="1:6" s="67" customFormat="1" ht="22.5" customHeight="1">
      <c r="A206" s="67" t="s">
        <v>26</v>
      </c>
      <c r="F206" s="68"/>
    </row>
    <row r="207" spans="1:6" s="67" customFormat="1" ht="22.5" customHeight="1">
      <c r="A207" s="129" t="s">
        <v>27</v>
      </c>
      <c r="F207" s="68"/>
    </row>
    <row r="208" spans="1:6" s="67" customFormat="1" ht="22.5" customHeight="1">
      <c r="A208" s="67" t="s">
        <v>28</v>
      </c>
      <c r="F208" s="68"/>
    </row>
    <row r="209" spans="1:6" s="67" customFormat="1" ht="22.5" customHeight="1">
      <c r="A209" s="67" t="s">
        <v>329</v>
      </c>
      <c r="F209" s="68"/>
    </row>
    <row r="210" spans="1:6" s="67" customFormat="1" ht="22.5" customHeight="1">
      <c r="A210" s="67" t="s">
        <v>29</v>
      </c>
      <c r="F210" s="68"/>
    </row>
    <row r="211" spans="1:6" s="67" customFormat="1" ht="22.5" customHeight="1">
      <c r="A211" s="67" t="s">
        <v>327</v>
      </c>
      <c r="F211" s="68"/>
    </row>
    <row r="212" spans="1:6" s="67" customFormat="1" ht="22.5" customHeight="1">
      <c r="A212" s="67" t="s">
        <v>236</v>
      </c>
      <c r="F212" s="68"/>
    </row>
    <row r="213" spans="1:6" s="67" customFormat="1" ht="22.5" customHeight="1">
      <c r="A213" s="67" t="s">
        <v>76</v>
      </c>
      <c r="F213" s="68"/>
    </row>
    <row r="214" spans="2:6" s="67" customFormat="1" ht="22.5" customHeight="1">
      <c r="B214" s="67" t="s">
        <v>77</v>
      </c>
      <c r="F214" s="68"/>
    </row>
    <row r="215" s="67" customFormat="1" ht="22.5" customHeight="1">
      <c r="F215" s="68"/>
    </row>
    <row r="216" spans="1:6" s="67" customFormat="1" ht="22.5" customHeight="1">
      <c r="A216" s="67" t="s">
        <v>237</v>
      </c>
      <c r="F216" s="68"/>
    </row>
    <row r="217" spans="1:6" s="67" customFormat="1" ht="22.5" customHeight="1">
      <c r="A217" s="67" t="s">
        <v>806</v>
      </c>
      <c r="F217" s="68"/>
    </row>
    <row r="218" spans="6:10" s="67" customFormat="1" ht="22.5" customHeight="1">
      <c r="F218" s="68"/>
      <c r="H218" s="146"/>
      <c r="I218" s="87"/>
      <c r="J218" s="137" t="s">
        <v>573</v>
      </c>
    </row>
    <row r="219" spans="2:10" s="67" customFormat="1" ht="22.5" customHeight="1">
      <c r="B219" s="86" t="s">
        <v>580</v>
      </c>
      <c r="C219" s="86"/>
      <c r="F219" s="88" t="s">
        <v>774</v>
      </c>
      <c r="H219" s="191" t="s">
        <v>995</v>
      </c>
      <c r="I219" s="155"/>
      <c r="J219" s="191" t="s">
        <v>996</v>
      </c>
    </row>
    <row r="220" spans="2:10" s="67" customFormat="1" ht="22.5" customHeight="1">
      <c r="B220" s="67" t="s">
        <v>618</v>
      </c>
      <c r="F220" s="68" t="s">
        <v>506</v>
      </c>
      <c r="H220" s="528">
        <v>88000000</v>
      </c>
      <c r="I220" s="528"/>
      <c r="J220" s="528">
        <v>108000000</v>
      </c>
    </row>
    <row r="221" spans="2:10" s="67" customFormat="1" ht="22.5" customHeight="1">
      <c r="B221" s="67" t="s">
        <v>619</v>
      </c>
      <c r="F221" s="68" t="s">
        <v>506</v>
      </c>
      <c r="H221" s="528">
        <v>16000000</v>
      </c>
      <c r="I221" s="528"/>
      <c r="J221" s="528">
        <v>16000000</v>
      </c>
    </row>
    <row r="222" spans="2:10" s="67" customFormat="1" ht="22.5" customHeight="1">
      <c r="B222" s="67" t="s">
        <v>620</v>
      </c>
      <c r="F222" s="68" t="s">
        <v>506</v>
      </c>
      <c r="H222" s="528">
        <v>12000000</v>
      </c>
      <c r="I222" s="528"/>
      <c r="J222" s="528">
        <v>12000000</v>
      </c>
    </row>
    <row r="223" spans="2:10" s="67" customFormat="1" ht="22.5" customHeight="1">
      <c r="B223" s="67" t="s">
        <v>622</v>
      </c>
      <c r="F223" s="68" t="s">
        <v>506</v>
      </c>
      <c r="H223" s="528">
        <v>5000000</v>
      </c>
      <c r="I223" s="528"/>
      <c r="J223" s="528">
        <v>5000000</v>
      </c>
    </row>
    <row r="224" spans="2:10" s="67" customFormat="1" ht="22.5" customHeight="1">
      <c r="B224" s="68"/>
      <c r="C224" s="89" t="s">
        <v>569</v>
      </c>
      <c r="F224" s="68"/>
      <c r="H224" s="529">
        <f>SUM(H220:H223)</f>
        <v>121000000</v>
      </c>
      <c r="I224" s="528"/>
      <c r="J224" s="529">
        <f>SUM(J220:J223)</f>
        <v>141000000</v>
      </c>
    </row>
    <row r="225" spans="2:10" s="632" customFormat="1" ht="22.5" customHeight="1">
      <c r="B225" s="633"/>
      <c r="C225" s="634"/>
      <c r="F225" s="633"/>
      <c r="H225" s="635"/>
      <c r="I225" s="636"/>
      <c r="J225" s="635"/>
    </row>
    <row r="226" spans="2:10" s="632" customFormat="1" ht="22.5" customHeight="1">
      <c r="B226" s="633"/>
      <c r="C226" s="634"/>
      <c r="F226" s="633"/>
      <c r="H226" s="635"/>
      <c r="I226" s="636"/>
      <c r="J226" s="635"/>
    </row>
    <row r="227" spans="2:10" s="632" customFormat="1" ht="22.5" customHeight="1">
      <c r="B227" s="633"/>
      <c r="C227" s="634"/>
      <c r="F227" s="633"/>
      <c r="H227" s="635"/>
      <c r="I227" s="636"/>
      <c r="J227" s="635"/>
    </row>
    <row r="228" spans="1:12" s="632" customFormat="1" ht="22.5" customHeight="1">
      <c r="A228" s="491" t="s">
        <v>275</v>
      </c>
      <c r="B228" s="174"/>
      <c r="C228" s="108"/>
      <c r="D228" s="108"/>
      <c r="E228" s="108"/>
      <c r="F228" s="108"/>
      <c r="G228" s="108"/>
      <c r="H228" s="108"/>
      <c r="I228" s="108"/>
      <c r="J228" s="175"/>
      <c r="K228" s="174"/>
      <c r="L228" s="174"/>
    </row>
    <row r="229" spans="1:12" s="84" customFormat="1" ht="22.5" customHeight="1">
      <c r="A229" s="491" t="s">
        <v>276</v>
      </c>
      <c r="B229" s="174"/>
      <c r="C229" s="108"/>
      <c r="D229" s="108"/>
      <c r="E229" s="108"/>
      <c r="F229" s="108"/>
      <c r="G229" s="108"/>
      <c r="H229" s="108"/>
      <c r="I229" s="108"/>
      <c r="J229" s="175"/>
      <c r="K229" s="87"/>
      <c r="L229" s="87"/>
    </row>
    <row r="230" spans="1:10" s="84" customFormat="1" ht="27.75" customHeight="1">
      <c r="A230" s="85" t="s">
        <v>222</v>
      </c>
      <c r="B230" s="85"/>
      <c r="C230" s="85"/>
      <c r="D230" s="85"/>
      <c r="E230" s="85"/>
      <c r="F230" s="85"/>
      <c r="G230" s="85"/>
      <c r="H230" s="85"/>
      <c r="I230" s="85"/>
      <c r="J230" s="85"/>
    </row>
    <row r="231" spans="1:10" s="84" customFormat="1" ht="27.7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</row>
    <row r="232" spans="1:10" s="84" customFormat="1" ht="27.75" customHeight="1">
      <c r="A232" s="86" t="s">
        <v>238</v>
      </c>
      <c r="B232" s="68"/>
      <c r="C232" s="68"/>
      <c r="D232" s="68"/>
      <c r="E232" s="68"/>
      <c r="F232" s="68"/>
      <c r="G232" s="68"/>
      <c r="H232" s="68"/>
      <c r="I232" s="68"/>
      <c r="J232" s="68"/>
    </row>
    <row r="233" spans="1:10" s="84" customFormat="1" ht="27.75" customHeight="1">
      <c r="A233" s="86"/>
      <c r="B233" s="68"/>
      <c r="C233" s="68"/>
      <c r="D233" s="68"/>
      <c r="E233" s="68"/>
      <c r="F233" s="68"/>
      <c r="G233" s="67"/>
      <c r="H233" s="146"/>
      <c r="I233" s="87"/>
      <c r="J233" s="137" t="s">
        <v>573</v>
      </c>
    </row>
    <row r="234" spans="2:10" s="67" customFormat="1" ht="27.75" customHeight="1">
      <c r="B234" s="86" t="s">
        <v>786</v>
      </c>
      <c r="C234" s="86"/>
      <c r="F234" s="88" t="s">
        <v>774</v>
      </c>
      <c r="H234" s="191" t="s">
        <v>995</v>
      </c>
      <c r="I234" s="155"/>
      <c r="J234" s="191" t="s">
        <v>996</v>
      </c>
    </row>
    <row r="235" spans="2:10" s="67" customFormat="1" ht="27.75" customHeight="1">
      <c r="B235" s="67" t="s">
        <v>621</v>
      </c>
      <c r="F235" s="68" t="s">
        <v>496</v>
      </c>
      <c r="H235" s="363">
        <v>3600000</v>
      </c>
      <c r="I235" s="257"/>
      <c r="J235" s="363">
        <v>3600000</v>
      </c>
    </row>
    <row r="236" spans="1:10" s="67" customFormat="1" ht="27.75" customHeight="1">
      <c r="A236" s="84"/>
      <c r="B236" s="67" t="s">
        <v>784</v>
      </c>
      <c r="D236" s="84"/>
      <c r="E236" s="84"/>
      <c r="F236" s="68" t="s">
        <v>811</v>
      </c>
      <c r="G236" s="84"/>
      <c r="H236" s="363">
        <v>10000000</v>
      </c>
      <c r="I236" s="263"/>
      <c r="J236" s="363">
        <v>10000000</v>
      </c>
    </row>
    <row r="237" spans="1:10" s="84" customFormat="1" ht="27.75" customHeight="1">
      <c r="A237" s="87"/>
      <c r="B237" s="67"/>
      <c r="C237" s="67" t="s">
        <v>569</v>
      </c>
      <c r="D237" s="87"/>
      <c r="E237" s="87"/>
      <c r="F237" s="143"/>
      <c r="G237" s="87"/>
      <c r="H237" s="361">
        <f>SUM(H235:H236)</f>
        <v>13600000</v>
      </c>
      <c r="I237" s="263"/>
      <c r="J237" s="361">
        <f>SUM(J235:J236)</f>
        <v>13600000</v>
      </c>
    </row>
    <row r="238" spans="2:10" ht="27.75" customHeight="1" thickBot="1">
      <c r="B238" s="67" t="s">
        <v>623</v>
      </c>
      <c r="C238" s="67"/>
      <c r="H238" s="362">
        <f>+H224+H237</f>
        <v>134600000</v>
      </c>
      <c r="I238" s="263"/>
      <c r="J238" s="362">
        <f>+J224+J237</f>
        <v>154600000</v>
      </c>
    </row>
    <row r="239" spans="2:3" ht="27.75" customHeight="1" thickTop="1">
      <c r="B239" s="67" t="s">
        <v>30</v>
      </c>
      <c r="C239" s="67"/>
    </row>
    <row r="240" spans="1:10" ht="27.75" customHeight="1">
      <c r="A240" s="67" t="s">
        <v>31</v>
      </c>
      <c r="B240" s="67"/>
      <c r="C240" s="67"/>
      <c r="D240" s="67"/>
      <c r="E240" s="67"/>
      <c r="F240" s="68"/>
      <c r="G240" s="67"/>
      <c r="H240" s="67"/>
      <c r="I240" s="67"/>
      <c r="J240" s="67"/>
    </row>
    <row r="241" spans="2:3" ht="27.75" customHeight="1">
      <c r="B241" s="67" t="s">
        <v>299</v>
      </c>
      <c r="C241" s="67"/>
    </row>
    <row r="242" spans="1:10" ht="27.75" customHeight="1">
      <c r="A242" s="67" t="s">
        <v>961</v>
      </c>
      <c r="B242" s="67"/>
      <c r="C242" s="67"/>
      <c r="D242" s="67"/>
      <c r="E242" s="67"/>
      <c r="F242" s="68"/>
      <c r="G242" s="67"/>
      <c r="H242" s="67"/>
      <c r="I242" s="67"/>
      <c r="J242" s="67"/>
    </row>
    <row r="243" spans="1:10" ht="27.75" customHeight="1">
      <c r="A243" s="67" t="s">
        <v>430</v>
      </c>
      <c r="B243" s="67"/>
      <c r="C243" s="67"/>
      <c r="D243" s="67"/>
      <c r="E243" s="67"/>
      <c r="F243" s="68"/>
      <c r="G243" s="67"/>
      <c r="H243" s="67"/>
      <c r="I243" s="67"/>
      <c r="J243" s="67"/>
    </row>
    <row r="244" ht="27.75" customHeight="1">
      <c r="B244" s="67" t="s">
        <v>391</v>
      </c>
    </row>
    <row r="245" spans="2:3" ht="27.75" customHeight="1">
      <c r="B245" s="68" t="s">
        <v>590</v>
      </c>
      <c r="C245" s="67" t="s">
        <v>928</v>
      </c>
    </row>
    <row r="246" spans="2:3" ht="27.75" customHeight="1">
      <c r="B246" s="68" t="s">
        <v>396</v>
      </c>
      <c r="C246" s="67" t="s">
        <v>392</v>
      </c>
    </row>
    <row r="247" spans="1:10" s="67" customFormat="1" ht="27.75" customHeight="1">
      <c r="A247" s="87"/>
      <c r="B247" s="68" t="s">
        <v>397</v>
      </c>
      <c r="C247" s="67" t="s">
        <v>393</v>
      </c>
      <c r="D247" s="87"/>
      <c r="E247" s="87"/>
      <c r="F247" s="143"/>
      <c r="G247" s="87"/>
      <c r="H247" s="87"/>
      <c r="I247" s="87"/>
      <c r="J247" s="87"/>
    </row>
    <row r="248" spans="2:3" ht="27.75" customHeight="1">
      <c r="B248" s="68" t="s">
        <v>398</v>
      </c>
      <c r="C248" s="67" t="s">
        <v>394</v>
      </c>
    </row>
    <row r="249" spans="1:10" s="67" customFormat="1" ht="27.75" customHeight="1">
      <c r="A249" s="87"/>
      <c r="B249" s="68" t="s">
        <v>399</v>
      </c>
      <c r="C249" s="67" t="s">
        <v>395</v>
      </c>
      <c r="D249" s="87"/>
      <c r="E249" s="87"/>
      <c r="F249" s="143"/>
      <c r="G249" s="87"/>
      <c r="H249" s="87"/>
      <c r="I249" s="87"/>
      <c r="J249" s="87"/>
    </row>
    <row r="250" spans="1:10" s="67" customFormat="1" ht="27.75" customHeight="1">
      <c r="A250" s="87"/>
      <c r="B250" s="68" t="s">
        <v>497</v>
      </c>
      <c r="C250" s="177" t="s">
        <v>499</v>
      </c>
      <c r="D250" s="87"/>
      <c r="E250" s="87"/>
      <c r="F250" s="143"/>
      <c r="G250" s="87"/>
      <c r="H250" s="87"/>
      <c r="I250" s="87"/>
      <c r="J250" s="87"/>
    </row>
    <row r="251" spans="1:10" s="67" customFormat="1" ht="27.75" customHeight="1">
      <c r="A251" s="87"/>
      <c r="B251" s="68"/>
      <c r="C251" s="177"/>
      <c r="D251" s="87"/>
      <c r="E251" s="87"/>
      <c r="F251" s="143"/>
      <c r="G251" s="87"/>
      <c r="H251" s="87"/>
      <c r="I251" s="87"/>
      <c r="J251" s="87"/>
    </row>
    <row r="252" spans="1:10" s="67" customFormat="1" ht="27.75" customHeight="1">
      <c r="A252" s="87"/>
      <c r="B252" s="68"/>
      <c r="C252" s="177"/>
      <c r="D252" s="87"/>
      <c r="E252" s="87"/>
      <c r="F252" s="143"/>
      <c r="G252" s="87"/>
      <c r="H252" s="87"/>
      <c r="I252" s="87"/>
      <c r="J252" s="87"/>
    </row>
    <row r="253" spans="1:10" s="67" customFormat="1" ht="27.75" customHeight="1">
      <c r="A253" s="87"/>
      <c r="B253" s="68"/>
      <c r="C253" s="177"/>
      <c r="D253" s="87"/>
      <c r="E253" s="87"/>
      <c r="F253" s="143"/>
      <c r="G253" s="87"/>
      <c r="H253" s="87"/>
      <c r="I253" s="87"/>
      <c r="J253" s="87"/>
    </row>
    <row r="254" spans="1:10" s="67" customFormat="1" ht="27.75" customHeight="1">
      <c r="A254" s="87"/>
      <c r="B254" s="68"/>
      <c r="C254" s="177"/>
      <c r="D254" s="87"/>
      <c r="E254" s="87"/>
      <c r="F254" s="143"/>
      <c r="G254" s="87"/>
      <c r="H254" s="87"/>
      <c r="I254" s="87"/>
      <c r="J254" s="87"/>
    </row>
    <row r="255" spans="1:10" s="67" customFormat="1" ht="27.75" customHeight="1">
      <c r="A255" s="87"/>
      <c r="B255" s="68"/>
      <c r="C255" s="177"/>
      <c r="D255" s="87"/>
      <c r="E255" s="87"/>
      <c r="F255" s="143"/>
      <c r="G255" s="87"/>
      <c r="H255" s="87"/>
      <c r="I255" s="87"/>
      <c r="J255" s="87"/>
    </row>
    <row r="256" spans="1:12" s="67" customFormat="1" ht="27.75" customHeight="1">
      <c r="A256" s="491" t="s">
        <v>275</v>
      </c>
      <c r="B256" s="174"/>
      <c r="C256" s="108"/>
      <c r="D256" s="108"/>
      <c r="E256" s="108"/>
      <c r="F256" s="108"/>
      <c r="G256" s="108"/>
      <c r="H256" s="108"/>
      <c r="I256" s="108"/>
      <c r="J256" s="175"/>
      <c r="K256" s="174"/>
      <c r="L256" s="174"/>
    </row>
    <row r="257" spans="1:10" ht="27.75" customHeight="1">
      <c r="A257" s="491" t="s">
        <v>276</v>
      </c>
      <c r="B257" s="174"/>
      <c r="C257" s="108"/>
      <c r="D257" s="108"/>
      <c r="E257" s="108"/>
      <c r="F257" s="108"/>
      <c r="G257" s="108"/>
      <c r="H257" s="108"/>
      <c r="I257" s="108"/>
      <c r="J257" s="175"/>
    </row>
    <row r="258" ht="27.75" customHeight="1"/>
  </sheetData>
  <sheetProtection/>
  <mergeCells count="4">
    <mergeCell ref="H45:J45"/>
    <mergeCell ref="G44:J44"/>
    <mergeCell ref="G22:J22"/>
    <mergeCell ref="H23:J23"/>
  </mergeCells>
  <printOptions horizontalCentered="1"/>
  <pageMargins left="0.5905511811023623" right="0.15748031496062992" top="0.5905511811023623" bottom="0.3937007874015748" header="0.2362204724409449" footer="0.1968503937007874"/>
  <pageSetup horizontalDpi="600" verticalDpi="600" orientation="portrait" paperSize="9" scale="84" r:id="rId1"/>
  <rowBreaks count="6" manualBreakCount="6">
    <brk id="38" max="13" man="1"/>
    <brk id="76" max="255" man="1"/>
    <brk id="112" max="255" man="1"/>
    <brk id="152" max="255" man="1"/>
    <brk id="193" max="255" man="1"/>
    <brk id="22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6"/>
  <sheetViews>
    <sheetView view="pageBreakPreview" zoomScale="110" zoomScaleSheetLayoutView="110" zoomScalePageLayoutView="0" workbookViewId="0" topLeftCell="A1">
      <selection activeCell="C58" sqref="C58"/>
    </sheetView>
  </sheetViews>
  <sheetFormatPr defaultColWidth="9.140625" defaultRowHeight="25.5" customHeight="1"/>
  <cols>
    <col min="1" max="1" width="7.57421875" style="1" customWidth="1"/>
    <col min="2" max="2" width="5.8515625" style="1" customWidth="1"/>
    <col min="3" max="3" width="27.140625" style="1" customWidth="1"/>
    <col min="4" max="4" width="17.7109375" style="1" customWidth="1"/>
    <col min="5" max="5" width="1.7109375" style="1" customWidth="1"/>
    <col min="6" max="6" width="17.7109375" style="1" customWidth="1"/>
    <col min="7" max="7" width="1.7109375" style="1" customWidth="1"/>
    <col min="8" max="8" width="17.7109375" style="1" customWidth="1"/>
    <col min="9" max="9" width="1.7109375" style="1" customWidth="1"/>
    <col min="10" max="10" width="19.140625" style="1" customWidth="1"/>
    <col min="11" max="11" width="5.8515625" style="1" customWidth="1"/>
    <col min="12" max="12" width="0.85546875" style="1" customWidth="1"/>
    <col min="13" max="16384" width="9.140625" style="1" customWidth="1"/>
  </cols>
  <sheetData>
    <row r="1" spans="1:11" ht="25.5" customHeight="1">
      <c r="A1" s="683" t="s">
        <v>975</v>
      </c>
      <c r="B1" s="683"/>
      <c r="C1" s="683"/>
      <c r="D1" s="683"/>
      <c r="E1" s="683"/>
      <c r="F1" s="683"/>
      <c r="G1" s="683"/>
      <c r="H1" s="683"/>
      <c r="I1" s="683"/>
      <c r="J1" s="683"/>
      <c r="K1" s="69"/>
    </row>
    <row r="2" spans="1:11" ht="25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ht="25.5" customHeight="1">
      <c r="A3" s="70" t="s">
        <v>239</v>
      </c>
    </row>
    <row r="4" spans="1:2" ht="25.5" customHeight="1">
      <c r="A4" s="1" t="s">
        <v>626</v>
      </c>
      <c r="B4" s="1" t="s">
        <v>300</v>
      </c>
    </row>
    <row r="5" ht="25.5" customHeight="1">
      <c r="A5" s="1" t="s">
        <v>301</v>
      </c>
    </row>
    <row r="6" ht="25.5" customHeight="1">
      <c r="B6" s="1" t="s">
        <v>11</v>
      </c>
    </row>
    <row r="7" spans="1:10" ht="25.5" customHeight="1">
      <c r="A7" s="1" t="s">
        <v>809</v>
      </c>
      <c r="J7" s="72" t="s">
        <v>573</v>
      </c>
    </row>
    <row r="8" spans="2:10" s="81" customFormat="1" ht="25.5" customHeight="1">
      <c r="B8" s="65"/>
      <c r="C8" s="73"/>
      <c r="D8" s="73"/>
      <c r="E8" s="74"/>
      <c r="F8" s="74"/>
      <c r="G8" s="74"/>
      <c r="H8" s="82"/>
      <c r="I8" s="82" t="s">
        <v>805</v>
      </c>
      <c r="J8" s="82"/>
    </row>
    <row r="9" spans="2:11" s="81" customFormat="1" ht="25.5" customHeight="1">
      <c r="B9" s="65"/>
      <c r="C9" s="73"/>
      <c r="D9" s="73"/>
      <c r="E9" s="74"/>
      <c r="F9" s="74"/>
      <c r="G9" s="74"/>
      <c r="H9" s="682" t="s">
        <v>390</v>
      </c>
      <c r="I9" s="682"/>
      <c r="J9" s="682"/>
      <c r="K9" s="73"/>
    </row>
    <row r="10" spans="1:10" ht="25.5" customHeight="1">
      <c r="A10" s="70" t="s">
        <v>627</v>
      </c>
      <c r="H10" s="338" t="s">
        <v>995</v>
      </c>
      <c r="I10" s="76"/>
      <c r="J10" s="75" t="s">
        <v>996</v>
      </c>
    </row>
    <row r="11" spans="2:10" ht="25.5" customHeight="1">
      <c r="B11" s="106" t="s">
        <v>989</v>
      </c>
      <c r="C11" s="106"/>
      <c r="D11" s="106"/>
      <c r="E11" s="106"/>
      <c r="F11" s="106"/>
      <c r="G11" s="106"/>
      <c r="H11" s="381">
        <f>403216530.02+1798386.23</f>
        <v>405014916.25</v>
      </c>
      <c r="I11" s="374"/>
      <c r="J11" s="381">
        <v>244700134.15</v>
      </c>
    </row>
    <row r="12" spans="2:10" ht="25.5" customHeight="1">
      <c r="B12" s="106" t="s">
        <v>987</v>
      </c>
      <c r="C12" s="106"/>
      <c r="D12" s="106"/>
      <c r="E12" s="106"/>
      <c r="F12" s="106"/>
      <c r="G12" s="106"/>
      <c r="H12" s="381">
        <f>215274111.72-35000</f>
        <v>215239111.72</v>
      </c>
      <c r="I12" s="374"/>
      <c r="J12" s="381">
        <v>238641938.05</v>
      </c>
    </row>
    <row r="13" spans="2:10" ht="25.5" customHeight="1">
      <c r="B13" s="106" t="s">
        <v>926</v>
      </c>
      <c r="C13" s="106"/>
      <c r="D13" s="106"/>
      <c r="E13" s="106"/>
      <c r="F13" s="106"/>
      <c r="G13" s="106"/>
      <c r="H13" s="637">
        <f>38273987.97+51400</f>
        <v>38325387.97</v>
      </c>
      <c r="I13" s="374"/>
      <c r="J13" s="381">
        <v>36758263.3</v>
      </c>
    </row>
    <row r="14" spans="2:10" ht="25.5" customHeight="1">
      <c r="B14" s="106"/>
      <c r="C14" s="106"/>
      <c r="D14" s="106"/>
      <c r="E14" s="106"/>
      <c r="F14" s="106"/>
      <c r="G14" s="106"/>
      <c r="H14" s="383"/>
      <c r="I14" s="374"/>
      <c r="J14" s="383"/>
    </row>
    <row r="15" spans="4:11" ht="25.5" customHeight="1">
      <c r="D15" s="340"/>
      <c r="E15" s="199"/>
      <c r="F15" s="342"/>
      <c r="G15" s="83"/>
      <c r="H15" s="340"/>
      <c r="I15" s="199"/>
      <c r="J15" s="72" t="s">
        <v>573</v>
      </c>
      <c r="K15" s="340"/>
    </row>
    <row r="16" spans="4:11" ht="25.5" customHeight="1">
      <c r="D16" s="83"/>
      <c r="E16" s="79" t="s">
        <v>805</v>
      </c>
      <c r="F16" s="269"/>
      <c r="G16" s="269"/>
      <c r="K16" s="78"/>
    </row>
    <row r="17" spans="4:11" ht="25.5" customHeight="1">
      <c r="D17" s="78"/>
      <c r="E17" s="79" t="s">
        <v>390</v>
      </c>
      <c r="F17" s="78"/>
      <c r="G17" s="79"/>
      <c r="K17" s="83"/>
    </row>
    <row r="18" spans="4:10" ht="25.5" customHeight="1">
      <c r="D18" s="295"/>
      <c r="E18" s="357" t="s">
        <v>356</v>
      </c>
      <c r="F18" s="270"/>
      <c r="G18" s="339"/>
      <c r="H18" s="273"/>
      <c r="I18" s="274" t="s">
        <v>878</v>
      </c>
      <c r="J18" s="273"/>
    </row>
    <row r="19" spans="4:10" ht="25.5" customHeight="1">
      <c r="D19" s="338" t="s">
        <v>995</v>
      </c>
      <c r="E19" s="76"/>
      <c r="F19" s="338" t="s">
        <v>969</v>
      </c>
      <c r="G19" s="75"/>
      <c r="H19" s="160"/>
      <c r="I19" s="160"/>
      <c r="J19" s="160"/>
    </row>
    <row r="20" spans="1:11" ht="25.5" customHeight="1">
      <c r="A20" s="372" t="s">
        <v>628</v>
      </c>
      <c r="B20" s="106"/>
      <c r="C20" s="106"/>
      <c r="D20" s="126"/>
      <c r="E20" s="127"/>
      <c r="F20" s="126"/>
      <c r="G20" s="65"/>
      <c r="H20" s="311"/>
      <c r="I20" s="311"/>
      <c r="J20" s="311"/>
      <c r="K20" s="106"/>
    </row>
    <row r="21" spans="1:11" ht="25.5" customHeight="1">
      <c r="A21" s="106"/>
      <c r="B21" s="106" t="s">
        <v>629</v>
      </c>
      <c r="C21" s="106"/>
      <c r="D21" s="381">
        <v>203424.71</v>
      </c>
      <c r="E21" s="127"/>
      <c r="F21" s="381">
        <v>225636.19</v>
      </c>
      <c r="G21" s="341"/>
      <c r="H21" s="311" t="s">
        <v>879</v>
      </c>
      <c r="I21" s="311"/>
      <c r="J21" s="311"/>
      <c r="K21" s="341"/>
    </row>
    <row r="22" spans="1:11" ht="25.5" customHeight="1">
      <c r="A22" s="106"/>
      <c r="B22" s="106" t="s">
        <v>630</v>
      </c>
      <c r="C22" s="106"/>
      <c r="D22" s="381">
        <v>404480975.28</v>
      </c>
      <c r="E22" s="127"/>
      <c r="F22" s="381">
        <v>326074579.2</v>
      </c>
      <c r="G22" s="198"/>
      <c r="H22" s="311" t="s">
        <v>880</v>
      </c>
      <c r="I22" s="311"/>
      <c r="J22" s="311"/>
      <c r="K22" s="341"/>
    </row>
    <row r="23" spans="1:11" ht="25.5" customHeight="1">
      <c r="A23" s="106"/>
      <c r="B23" s="106"/>
      <c r="C23" s="106"/>
      <c r="D23" s="341"/>
      <c r="E23" s="341"/>
      <c r="F23" s="341"/>
      <c r="G23" s="341"/>
      <c r="H23" s="311" t="s">
        <v>881</v>
      </c>
      <c r="I23" s="311"/>
      <c r="J23" s="311"/>
      <c r="K23" s="341"/>
    </row>
    <row r="24" spans="1:11" ht="25.5" customHeight="1">
      <c r="A24" s="106"/>
      <c r="B24" s="106"/>
      <c r="C24" s="106"/>
      <c r="D24" s="341"/>
      <c r="E24" s="341"/>
      <c r="F24" s="341"/>
      <c r="G24" s="341"/>
      <c r="H24" s="311" t="s">
        <v>882</v>
      </c>
      <c r="I24" s="311"/>
      <c r="J24" s="311"/>
      <c r="K24" s="341"/>
    </row>
    <row r="25" spans="1:11" ht="25.5" customHeight="1">
      <c r="A25" s="106"/>
      <c r="B25" s="106"/>
      <c r="C25" s="106"/>
      <c r="D25" s="341"/>
      <c r="E25" s="341"/>
      <c r="F25" s="341"/>
      <c r="G25" s="341"/>
      <c r="H25" s="311" t="s">
        <v>883</v>
      </c>
      <c r="I25" s="311"/>
      <c r="J25" s="311"/>
      <c r="K25" s="341"/>
    </row>
    <row r="26" spans="1:11" ht="25.5" customHeight="1">
      <c r="A26" s="106"/>
      <c r="B26" s="106"/>
      <c r="C26" s="106"/>
      <c r="D26" s="341"/>
      <c r="E26" s="341"/>
      <c r="F26" s="341"/>
      <c r="G26" s="341"/>
      <c r="H26" s="277" t="s">
        <v>884</v>
      </c>
      <c r="I26" s="311"/>
      <c r="J26" s="311"/>
      <c r="K26" s="341"/>
    </row>
    <row r="27" spans="1:11" ht="25.5" customHeight="1">
      <c r="A27" s="106"/>
      <c r="B27" s="106" t="s">
        <v>631</v>
      </c>
      <c r="C27" s="106"/>
      <c r="D27" s="381">
        <v>23118610.69</v>
      </c>
      <c r="E27" s="127"/>
      <c r="F27" s="381">
        <v>23253143.69</v>
      </c>
      <c r="G27" s="198"/>
      <c r="H27" s="311" t="s">
        <v>962</v>
      </c>
      <c r="I27" s="311"/>
      <c r="J27" s="311"/>
      <c r="K27" s="341"/>
    </row>
    <row r="28" spans="1:11" ht="25.5" customHeight="1">
      <c r="A28" s="106"/>
      <c r="B28" s="106" t="s">
        <v>632</v>
      </c>
      <c r="C28" s="106"/>
      <c r="D28" s="381">
        <v>5198000</v>
      </c>
      <c r="E28" s="127"/>
      <c r="F28" s="381">
        <v>6296957.17</v>
      </c>
      <c r="G28" s="198"/>
      <c r="H28" s="275" t="s">
        <v>885</v>
      </c>
      <c r="I28" s="311"/>
      <c r="J28" s="311"/>
      <c r="K28" s="341"/>
    </row>
    <row r="29" spans="1:11" ht="25.5" customHeight="1">
      <c r="A29" s="106"/>
      <c r="B29" s="106"/>
      <c r="C29" s="106"/>
      <c r="D29" s="341"/>
      <c r="E29" s="341"/>
      <c r="F29" s="341"/>
      <c r="G29" s="341"/>
      <c r="H29" s="275" t="s">
        <v>886</v>
      </c>
      <c r="I29" s="311"/>
      <c r="J29" s="311"/>
      <c r="K29" s="341"/>
    </row>
    <row r="30" spans="1:11" ht="25.5" customHeight="1">
      <c r="A30" s="106"/>
      <c r="B30" s="106" t="s">
        <v>633</v>
      </c>
      <c r="C30" s="106"/>
      <c r="D30" s="381">
        <v>19273079.94</v>
      </c>
      <c r="E30" s="127"/>
      <c r="F30" s="381">
        <v>16266822.61</v>
      </c>
      <c r="G30" s="198"/>
      <c r="H30" s="311" t="s">
        <v>887</v>
      </c>
      <c r="I30" s="311"/>
      <c r="J30" s="311"/>
      <c r="K30" s="341"/>
    </row>
    <row r="31" spans="1:11" ht="25.5" customHeight="1">
      <c r="A31" s="106"/>
      <c r="B31" s="106"/>
      <c r="C31" s="106"/>
      <c r="D31" s="341"/>
      <c r="E31" s="341"/>
      <c r="F31" s="341"/>
      <c r="G31" s="341"/>
      <c r="H31" s="275" t="s">
        <v>888</v>
      </c>
      <c r="I31" s="311"/>
      <c r="J31" s="311"/>
      <c r="K31" s="341"/>
    </row>
    <row r="32" spans="1:11" ht="25.5" customHeight="1">
      <c r="A32" s="106"/>
      <c r="B32" s="106" t="s">
        <v>634</v>
      </c>
      <c r="C32" s="106"/>
      <c r="D32" s="381">
        <v>14531799.23</v>
      </c>
      <c r="E32" s="127"/>
      <c r="F32" s="381">
        <v>12828704</v>
      </c>
      <c r="G32" s="198"/>
      <c r="H32" s="275" t="s">
        <v>302</v>
      </c>
      <c r="I32" s="311"/>
      <c r="J32" s="311"/>
      <c r="K32" s="341"/>
    </row>
    <row r="33" spans="1:11" ht="25.5" customHeight="1">
      <c r="A33" s="106"/>
      <c r="B33" s="106"/>
      <c r="C33" s="106"/>
      <c r="D33" s="198"/>
      <c r="E33" s="198"/>
      <c r="F33" s="198"/>
      <c r="G33" s="106"/>
      <c r="H33" s="275" t="s">
        <v>889</v>
      </c>
      <c r="I33" s="311"/>
      <c r="J33" s="311"/>
      <c r="K33" s="341"/>
    </row>
    <row r="34" spans="2:11" ht="23.25">
      <c r="B34" s="106" t="s">
        <v>635</v>
      </c>
      <c r="C34" s="106"/>
      <c r="D34" s="381">
        <v>7912595.05</v>
      </c>
      <c r="E34" s="127"/>
      <c r="F34" s="381">
        <v>6905490.62</v>
      </c>
      <c r="G34" s="198"/>
      <c r="H34" s="277" t="s">
        <v>890</v>
      </c>
      <c r="I34" s="311"/>
      <c r="J34" s="311"/>
      <c r="K34" s="341"/>
    </row>
    <row r="35" spans="2:11" ht="23.25">
      <c r="B35" s="106"/>
      <c r="C35" s="106"/>
      <c r="D35" s="198"/>
      <c r="E35" s="198"/>
      <c r="F35" s="198"/>
      <c r="G35" s="106"/>
      <c r="H35" s="277" t="s">
        <v>303</v>
      </c>
      <c r="I35" s="311"/>
      <c r="J35" s="311"/>
      <c r="K35" s="341"/>
    </row>
    <row r="36" spans="2:11" ht="23.25">
      <c r="B36" s="106"/>
      <c r="C36" s="106"/>
      <c r="D36" s="198"/>
      <c r="E36" s="198"/>
      <c r="F36" s="198"/>
      <c r="G36" s="106"/>
      <c r="H36" s="277" t="s">
        <v>304</v>
      </c>
      <c r="I36" s="311"/>
      <c r="J36" s="311"/>
      <c r="K36" s="341"/>
    </row>
    <row r="37" spans="2:11" ht="23.25">
      <c r="B37" s="106"/>
      <c r="C37" s="106"/>
      <c r="D37" s="198"/>
      <c r="E37" s="198"/>
      <c r="F37" s="198"/>
      <c r="G37" s="106"/>
      <c r="H37" s="277"/>
      <c r="I37" s="311"/>
      <c r="J37" s="311"/>
      <c r="K37" s="341"/>
    </row>
    <row r="38" spans="1:10" ht="25.5" customHeight="1">
      <c r="A38" s="85" t="s">
        <v>277</v>
      </c>
      <c r="B38" s="85"/>
      <c r="C38" s="85"/>
      <c r="D38" s="85"/>
      <c r="E38" s="85"/>
      <c r="F38" s="85"/>
      <c r="G38" s="85"/>
      <c r="H38" s="85"/>
      <c r="I38" s="85"/>
      <c r="J38" s="85"/>
    </row>
    <row r="39" spans="1:10" ht="25.5" customHeight="1">
      <c r="A39" s="85" t="s">
        <v>278</v>
      </c>
      <c r="B39" s="85"/>
      <c r="C39" s="85"/>
      <c r="D39" s="85"/>
      <c r="E39" s="85"/>
      <c r="F39" s="85"/>
      <c r="G39" s="85"/>
      <c r="H39" s="85"/>
      <c r="I39" s="85"/>
      <c r="J39" s="85"/>
    </row>
    <row r="40" spans="1:11" ht="28.5" customHeight="1">
      <c r="A40" s="683" t="s">
        <v>35</v>
      </c>
      <c r="B40" s="683"/>
      <c r="C40" s="683"/>
      <c r="D40" s="683"/>
      <c r="E40" s="683"/>
      <c r="F40" s="683"/>
      <c r="G40" s="683"/>
      <c r="H40" s="683"/>
      <c r="I40" s="683"/>
      <c r="J40" s="683"/>
      <c r="K40" s="69"/>
    </row>
    <row r="41" spans="1:11" ht="21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0" ht="26.25" customHeight="1">
      <c r="A42" s="70" t="s">
        <v>240</v>
      </c>
      <c r="B42" s="149"/>
      <c r="C42" s="149"/>
      <c r="D42" s="149"/>
      <c r="E42" s="149"/>
      <c r="F42" s="149"/>
      <c r="G42" s="149"/>
      <c r="H42" s="170"/>
      <c r="J42" s="72" t="s">
        <v>573</v>
      </c>
    </row>
    <row r="43" spans="1:11" ht="23.25">
      <c r="A43" s="70"/>
      <c r="B43" s="149"/>
      <c r="C43" s="149"/>
      <c r="D43" s="269" t="s">
        <v>805</v>
      </c>
      <c r="E43" s="269"/>
      <c r="F43" s="269"/>
      <c r="G43" s="149"/>
      <c r="K43" s="78"/>
    </row>
    <row r="44" spans="1:11" ht="23.25">
      <c r="A44" s="70"/>
      <c r="B44" s="149"/>
      <c r="C44" s="149"/>
      <c r="D44" s="684" t="s">
        <v>390</v>
      </c>
      <c r="E44" s="684"/>
      <c r="F44" s="684"/>
      <c r="G44" s="149"/>
      <c r="K44" s="83"/>
    </row>
    <row r="45" spans="1:10" ht="23.25">
      <c r="A45" s="70"/>
      <c r="B45" s="149"/>
      <c r="C45" s="149"/>
      <c r="D45" s="270" t="s">
        <v>356</v>
      </c>
      <c r="E45" s="270"/>
      <c r="F45" s="270"/>
      <c r="G45" s="149"/>
      <c r="H45" s="273"/>
      <c r="I45" s="274" t="s">
        <v>878</v>
      </c>
      <c r="J45" s="273"/>
    </row>
    <row r="46" spans="1:10" ht="23.25">
      <c r="A46" s="70"/>
      <c r="B46" s="149"/>
      <c r="C46" s="149"/>
      <c r="D46" s="338" t="s">
        <v>995</v>
      </c>
      <c r="E46" s="76"/>
      <c r="F46" s="338" t="s">
        <v>969</v>
      </c>
      <c r="G46" s="149"/>
      <c r="H46" s="160"/>
      <c r="I46" s="160"/>
      <c r="J46" s="160"/>
    </row>
    <row r="47" spans="1:10" ht="23.25">
      <c r="A47" s="70" t="s">
        <v>908</v>
      </c>
      <c r="B47" s="149"/>
      <c r="C47" s="149"/>
      <c r="D47" s="149"/>
      <c r="E47" s="149"/>
      <c r="F47" s="149"/>
      <c r="G47" s="149"/>
      <c r="H47" s="160"/>
      <c r="I47" s="160"/>
      <c r="J47" s="160"/>
    </row>
    <row r="48" spans="2:11" ht="23.25">
      <c r="B48" s="106" t="s">
        <v>810</v>
      </c>
      <c r="C48" s="106"/>
      <c r="D48" s="381">
        <v>6390928.29</v>
      </c>
      <c r="E48" s="127"/>
      <c r="F48" s="381">
        <v>6018765.26</v>
      </c>
      <c r="G48" s="198"/>
      <c r="H48" s="311" t="s">
        <v>891</v>
      </c>
      <c r="I48" s="311"/>
      <c r="J48" s="311"/>
      <c r="K48" s="341"/>
    </row>
    <row r="49" spans="2:11" ht="23.25">
      <c r="B49" s="106"/>
      <c r="C49" s="106"/>
      <c r="D49" s="198"/>
      <c r="E49" s="198"/>
      <c r="F49" s="198"/>
      <c r="G49" s="106"/>
      <c r="H49" s="277" t="s">
        <v>892</v>
      </c>
      <c r="I49" s="311"/>
      <c r="J49" s="311"/>
      <c r="K49" s="341"/>
    </row>
    <row r="50" spans="2:11" ht="23.25">
      <c r="B50" s="106" t="s">
        <v>787</v>
      </c>
      <c r="C50" s="106"/>
      <c r="D50" s="381">
        <v>11513265</v>
      </c>
      <c r="E50" s="127"/>
      <c r="F50" s="381">
        <v>7599345</v>
      </c>
      <c r="G50" s="198"/>
      <c r="H50" s="311" t="s">
        <v>893</v>
      </c>
      <c r="I50" s="311"/>
      <c r="J50" s="311"/>
      <c r="K50" s="341"/>
    </row>
    <row r="51" spans="2:11" ht="23.25">
      <c r="B51" s="106" t="s">
        <v>357</v>
      </c>
      <c r="C51" s="106"/>
      <c r="D51" s="530">
        <v>0</v>
      </c>
      <c r="E51" s="127"/>
      <c r="F51" s="383">
        <v>84500</v>
      </c>
      <c r="G51" s="198"/>
      <c r="H51" s="311" t="s">
        <v>939</v>
      </c>
      <c r="I51" s="311"/>
      <c r="J51" s="311"/>
      <c r="K51" s="341"/>
    </row>
    <row r="52" spans="2:11" ht="23.25">
      <c r="B52" s="106" t="s">
        <v>358</v>
      </c>
      <c r="C52" s="106"/>
      <c r="D52" s="559"/>
      <c r="E52" s="198"/>
      <c r="F52" s="198"/>
      <c r="G52" s="106"/>
      <c r="H52" s="106"/>
      <c r="I52" s="373"/>
      <c r="J52" s="373"/>
      <c r="K52" s="340"/>
    </row>
    <row r="53" spans="2:11" ht="23.25">
      <c r="B53" s="106" t="s">
        <v>940</v>
      </c>
      <c r="C53" s="106"/>
      <c r="D53" s="543">
        <v>0</v>
      </c>
      <c r="E53" s="127"/>
      <c r="F53" s="560">
        <v>18085000</v>
      </c>
      <c r="G53" s="198"/>
      <c r="H53" s="311" t="s">
        <v>894</v>
      </c>
      <c r="I53" s="373"/>
      <c r="J53" s="373"/>
      <c r="K53" s="340"/>
    </row>
    <row r="54" spans="2:11" ht="23.25">
      <c r="B54" s="106" t="s">
        <v>951</v>
      </c>
      <c r="C54" s="106"/>
      <c r="D54" s="531">
        <v>0</v>
      </c>
      <c r="E54" s="127"/>
      <c r="F54" s="381">
        <v>56096762.12</v>
      </c>
      <c r="G54" s="198"/>
      <c r="H54" s="311" t="s">
        <v>963</v>
      </c>
      <c r="I54" s="373"/>
      <c r="J54" s="373"/>
      <c r="K54" s="340"/>
    </row>
    <row r="55" spans="4:11" ht="23.25">
      <c r="D55" s="340"/>
      <c r="E55" s="199"/>
      <c r="F55" s="340"/>
      <c r="G55" s="83"/>
      <c r="H55" s="311"/>
      <c r="I55" s="278"/>
      <c r="J55" s="72" t="s">
        <v>573</v>
      </c>
      <c r="K55" s="340"/>
    </row>
    <row r="56" spans="4:11" ht="23.25">
      <c r="D56" s="271" t="s">
        <v>910</v>
      </c>
      <c r="E56" s="271"/>
      <c r="F56" s="271"/>
      <c r="G56" s="78"/>
      <c r="H56" s="271"/>
      <c r="I56" s="271"/>
      <c r="J56" s="271"/>
      <c r="K56" s="340"/>
    </row>
    <row r="57" spans="4:11" ht="23.25">
      <c r="D57" s="271" t="s">
        <v>911</v>
      </c>
      <c r="E57" s="271"/>
      <c r="F57" s="271"/>
      <c r="G57" s="79"/>
      <c r="H57" s="684" t="s">
        <v>389</v>
      </c>
      <c r="I57" s="684"/>
      <c r="J57" s="684"/>
      <c r="K57" s="340"/>
    </row>
    <row r="58" spans="2:11" ht="23.25">
      <c r="B58" s="69"/>
      <c r="C58" s="69"/>
      <c r="D58" s="270" t="s">
        <v>356</v>
      </c>
      <c r="E58" s="270"/>
      <c r="F58" s="270"/>
      <c r="G58" s="73"/>
      <c r="H58" s="682" t="s">
        <v>356</v>
      </c>
      <c r="I58" s="682"/>
      <c r="J58" s="682"/>
      <c r="K58" s="271"/>
    </row>
    <row r="59" spans="4:11" ht="23.25">
      <c r="D59" s="338" t="s">
        <v>995</v>
      </c>
      <c r="E59" s="76"/>
      <c r="F59" s="338" t="s">
        <v>969</v>
      </c>
      <c r="G59" s="73"/>
      <c r="H59" s="338" t="s">
        <v>995</v>
      </c>
      <c r="I59" s="76"/>
      <c r="J59" s="338" t="s">
        <v>969</v>
      </c>
      <c r="K59" s="80"/>
    </row>
    <row r="60" spans="2:10" ht="23.25">
      <c r="B60" s="1" t="s">
        <v>636</v>
      </c>
      <c r="D60" s="380">
        <v>68112824.98</v>
      </c>
      <c r="E60" s="127"/>
      <c r="F60" s="380">
        <v>72029030.5</v>
      </c>
      <c r="G60" s="83"/>
      <c r="H60" s="381">
        <v>185162824.98</v>
      </c>
      <c r="I60" s="127"/>
      <c r="J60" s="381">
        <v>142739030.5</v>
      </c>
    </row>
    <row r="61" spans="4:10" ht="23.25">
      <c r="D61" s="380"/>
      <c r="E61" s="127"/>
      <c r="F61" s="381"/>
      <c r="G61" s="83"/>
      <c r="H61" s="381"/>
      <c r="I61" s="127"/>
      <c r="J61" s="381"/>
    </row>
    <row r="62" spans="2:11" ht="23.25">
      <c r="B62" s="1" t="s">
        <v>260</v>
      </c>
      <c r="K62" s="71"/>
    </row>
    <row r="63" spans="1:11" ht="23.25">
      <c r="A63" s="1" t="s">
        <v>284</v>
      </c>
      <c r="K63" s="71"/>
    </row>
    <row r="64" ht="23.25">
      <c r="A64" s="1" t="s">
        <v>259</v>
      </c>
    </row>
    <row r="65" spans="4:10" ht="23.25">
      <c r="D65" s="380"/>
      <c r="E65" s="127"/>
      <c r="F65" s="381"/>
      <c r="G65" s="83"/>
      <c r="H65" s="381"/>
      <c r="I65" s="127"/>
      <c r="J65" s="381"/>
    </row>
    <row r="66" spans="1:10" ht="23.25">
      <c r="A66" s="1" t="s">
        <v>809</v>
      </c>
      <c r="D66" s="83"/>
      <c r="E66" s="79" t="s">
        <v>805</v>
      </c>
      <c r="F66" s="269"/>
      <c r="J66" s="72" t="s">
        <v>573</v>
      </c>
    </row>
    <row r="67" spans="4:7" ht="23.25">
      <c r="D67" s="78"/>
      <c r="E67" s="79" t="s">
        <v>390</v>
      </c>
      <c r="F67" s="78"/>
      <c r="G67" s="74"/>
    </row>
    <row r="68" spans="4:10" ht="23.25">
      <c r="D68" s="295"/>
      <c r="E68" s="357" t="s">
        <v>356</v>
      </c>
      <c r="F68" s="270"/>
      <c r="G68" s="74"/>
      <c r="H68" s="273"/>
      <c r="I68" s="274" t="s">
        <v>878</v>
      </c>
      <c r="J68" s="273"/>
    </row>
    <row r="69" spans="4:10" ht="23.25">
      <c r="D69" s="338" t="s">
        <v>995</v>
      </c>
      <c r="E69" s="76"/>
      <c r="F69" s="338" t="s">
        <v>969</v>
      </c>
      <c r="G69" s="74"/>
      <c r="H69" s="160"/>
      <c r="I69" s="160"/>
      <c r="J69" s="160"/>
    </row>
    <row r="70" spans="1:10" ht="23.25">
      <c r="A70" s="70" t="s">
        <v>637</v>
      </c>
      <c r="H70" s="160"/>
      <c r="I70" s="160"/>
      <c r="J70" s="160"/>
    </row>
    <row r="71" spans="2:10" ht="23.25">
      <c r="B71" s="106" t="s">
        <v>359</v>
      </c>
      <c r="C71" s="106"/>
      <c r="D71" s="381">
        <v>452957420.19</v>
      </c>
      <c r="E71" s="127"/>
      <c r="F71" s="381">
        <v>381783904.64</v>
      </c>
      <c r="G71" s="106"/>
      <c r="H71" s="311" t="s">
        <v>895</v>
      </c>
      <c r="I71" s="311"/>
      <c r="J71" s="311"/>
    </row>
    <row r="72" spans="2:10" ht="23.25">
      <c r="B72" s="106"/>
      <c r="C72" s="106"/>
      <c r="D72" s="198"/>
      <c r="E72" s="198"/>
      <c r="F72" s="198"/>
      <c r="G72" s="106"/>
      <c r="H72" s="311" t="s">
        <v>896</v>
      </c>
      <c r="I72" s="311"/>
      <c r="J72" s="311"/>
    </row>
    <row r="73" spans="2:10" ht="23.25">
      <c r="B73" s="106" t="s">
        <v>360</v>
      </c>
      <c r="C73" s="106"/>
      <c r="D73" s="381">
        <v>3096644.5</v>
      </c>
      <c r="E73" s="127"/>
      <c r="F73" s="381">
        <v>2314684.3</v>
      </c>
      <c r="G73" s="106"/>
      <c r="H73" s="311" t="s">
        <v>897</v>
      </c>
      <c r="I73" s="311"/>
      <c r="J73" s="311"/>
    </row>
    <row r="74" spans="2:10" ht="26.25" customHeight="1">
      <c r="B74" s="106" t="s">
        <v>638</v>
      </c>
      <c r="C74" s="106"/>
      <c r="D74" s="381">
        <v>5359230.25</v>
      </c>
      <c r="E74" s="127"/>
      <c r="F74" s="381">
        <v>3737077.12</v>
      </c>
      <c r="G74" s="106"/>
      <c r="H74" s="311" t="s">
        <v>898</v>
      </c>
      <c r="I74" s="311"/>
      <c r="J74" s="311"/>
    </row>
    <row r="75" spans="2:10" ht="26.25" customHeight="1">
      <c r="B75" s="106"/>
      <c r="C75" s="106"/>
      <c r="D75" s="106"/>
      <c r="E75" s="106"/>
      <c r="F75" s="106"/>
      <c r="G75" s="106"/>
      <c r="H75" s="311" t="s">
        <v>305</v>
      </c>
      <c r="I75" s="311"/>
      <c r="J75" s="311"/>
    </row>
    <row r="76" spans="2:10" ht="29.25" customHeight="1">
      <c r="B76" s="106" t="s">
        <v>639</v>
      </c>
      <c r="C76" s="106"/>
      <c r="D76" s="381">
        <v>3318201.4</v>
      </c>
      <c r="E76" s="127"/>
      <c r="F76" s="381">
        <v>2338033</v>
      </c>
      <c r="G76" s="106"/>
      <c r="H76" s="311" t="s">
        <v>899</v>
      </c>
      <c r="I76" s="311"/>
      <c r="J76" s="311"/>
    </row>
    <row r="77" spans="2:10" ht="29.25" customHeight="1">
      <c r="B77" s="106"/>
      <c r="C77" s="106"/>
      <c r="D77" s="198"/>
      <c r="E77" s="198"/>
      <c r="F77" s="198"/>
      <c r="G77" s="106"/>
      <c r="H77" s="311" t="s">
        <v>900</v>
      </c>
      <c r="I77" s="311"/>
      <c r="J77" s="311"/>
    </row>
    <row r="78" spans="2:10" ht="23.25">
      <c r="B78" s="106"/>
      <c r="C78" s="106"/>
      <c r="D78" s="381"/>
      <c r="E78" s="127"/>
      <c r="F78" s="381"/>
      <c r="G78" s="106"/>
      <c r="H78" s="311"/>
      <c r="I78" s="311"/>
      <c r="J78" s="311"/>
    </row>
    <row r="79" spans="2:10" ht="23.25">
      <c r="B79" s="106"/>
      <c r="C79" s="106"/>
      <c r="D79" s="381"/>
      <c r="E79" s="127"/>
      <c r="F79" s="381"/>
      <c r="G79" s="106"/>
      <c r="H79" s="311"/>
      <c r="I79" s="311"/>
      <c r="J79" s="311"/>
    </row>
    <row r="80" spans="1:10" ht="23.25">
      <c r="A80" s="85" t="s">
        <v>277</v>
      </c>
      <c r="B80" s="85"/>
      <c r="C80" s="85"/>
      <c r="D80" s="85"/>
      <c r="E80" s="85"/>
      <c r="F80" s="85"/>
      <c r="G80" s="85"/>
      <c r="H80" s="85"/>
      <c r="I80" s="85"/>
      <c r="J80" s="85"/>
    </row>
    <row r="81" spans="1:11" s="65" customFormat="1" ht="26.25" customHeight="1">
      <c r="A81" s="85" t="s">
        <v>278</v>
      </c>
      <c r="B81" s="85"/>
      <c r="C81" s="85"/>
      <c r="D81" s="85"/>
      <c r="E81" s="85"/>
      <c r="F81" s="85"/>
      <c r="G81" s="85"/>
      <c r="H81" s="85"/>
      <c r="I81" s="85"/>
      <c r="J81" s="85"/>
      <c r="K81" s="68"/>
    </row>
    <row r="82" spans="1:11" ht="29.25" customHeight="1">
      <c r="A82" s="683" t="s">
        <v>223</v>
      </c>
      <c r="B82" s="683"/>
      <c r="C82" s="683"/>
      <c r="D82" s="683"/>
      <c r="E82" s="683"/>
      <c r="F82" s="683"/>
      <c r="G82" s="683"/>
      <c r="H82" s="683"/>
      <c r="I82" s="683"/>
      <c r="J82" s="683"/>
      <c r="K82" s="69"/>
    </row>
    <row r="83" spans="1:11" ht="18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29.25" customHeight="1">
      <c r="A84" s="70" t="s">
        <v>240</v>
      </c>
      <c r="B84" s="69"/>
      <c r="C84" s="69"/>
      <c r="D84" s="149"/>
      <c r="E84" s="149"/>
      <c r="F84" s="149"/>
      <c r="G84" s="149"/>
      <c r="H84" s="170"/>
      <c r="J84" s="72" t="s">
        <v>573</v>
      </c>
      <c r="K84" s="69"/>
    </row>
    <row r="85" spans="4:6" ht="29.25" customHeight="1">
      <c r="D85" s="83"/>
      <c r="E85" s="79" t="s">
        <v>805</v>
      </c>
      <c r="F85" s="269"/>
    </row>
    <row r="86" spans="4:7" ht="29.25" customHeight="1">
      <c r="D86" s="78"/>
      <c r="E86" s="79" t="s">
        <v>390</v>
      </c>
      <c r="F86" s="78"/>
      <c r="G86" s="74"/>
    </row>
    <row r="87" spans="4:10" ht="29.25" customHeight="1">
      <c r="D87" s="295"/>
      <c r="E87" s="357" t="s">
        <v>356</v>
      </c>
      <c r="F87" s="270"/>
      <c r="G87" s="74"/>
      <c r="H87" s="273"/>
      <c r="I87" s="274" t="s">
        <v>878</v>
      </c>
      <c r="J87" s="273"/>
    </row>
    <row r="88" spans="4:10" ht="29.25" customHeight="1">
      <c r="D88" s="338" t="s">
        <v>995</v>
      </c>
      <c r="E88" s="76"/>
      <c r="F88" s="338" t="s">
        <v>969</v>
      </c>
      <c r="G88" s="74"/>
      <c r="H88" s="378"/>
      <c r="I88" s="379"/>
      <c r="J88" s="378"/>
    </row>
    <row r="89" spans="2:10" ht="29.25" customHeight="1">
      <c r="B89" s="106" t="s">
        <v>565</v>
      </c>
      <c r="C89" s="106"/>
      <c r="D89" s="381">
        <v>17980092.91</v>
      </c>
      <c r="E89" s="127"/>
      <c r="F89" s="381">
        <v>10840985.96</v>
      </c>
      <c r="G89" s="106"/>
      <c r="H89" s="311" t="s">
        <v>903</v>
      </c>
      <c r="I89" s="311"/>
      <c r="J89" s="311"/>
    </row>
    <row r="90" spans="2:10" ht="29.25" customHeight="1">
      <c r="B90" s="106" t="s">
        <v>566</v>
      </c>
      <c r="C90" s="106"/>
      <c r="D90" s="381">
        <v>4868732</v>
      </c>
      <c r="E90" s="127"/>
      <c r="F90" s="381">
        <v>4704159.83</v>
      </c>
      <c r="G90" s="106"/>
      <c r="H90" s="311" t="s">
        <v>904</v>
      </c>
      <c r="I90" s="311"/>
      <c r="J90" s="311"/>
    </row>
    <row r="91" spans="2:10" ht="29.25" customHeight="1">
      <c r="B91" s="106" t="s">
        <v>567</v>
      </c>
      <c r="C91" s="106"/>
      <c r="D91" s="381">
        <v>1701083</v>
      </c>
      <c r="E91" s="127"/>
      <c r="F91" s="381">
        <v>1941041.75</v>
      </c>
      <c r="G91" s="106"/>
      <c r="H91" s="311"/>
      <c r="I91" s="311"/>
      <c r="J91" s="311"/>
    </row>
    <row r="92" spans="2:10" ht="29.25" customHeight="1">
      <c r="B92" s="106" t="s">
        <v>778</v>
      </c>
      <c r="C92" s="106"/>
      <c r="D92" s="381">
        <v>214938350.21</v>
      </c>
      <c r="E92" s="127"/>
      <c r="F92" s="381">
        <v>73465867.13</v>
      </c>
      <c r="G92" s="106"/>
      <c r="H92" s="311" t="s">
        <v>901</v>
      </c>
      <c r="I92" s="311"/>
      <c r="J92" s="311"/>
    </row>
    <row r="93" spans="2:10" ht="29.25" customHeight="1">
      <c r="B93" s="106"/>
      <c r="C93" s="106"/>
      <c r="D93" s="198"/>
      <c r="E93" s="198"/>
      <c r="F93" s="198"/>
      <c r="G93" s="106"/>
      <c r="H93" s="311" t="s">
        <v>902</v>
      </c>
      <c r="I93" s="311"/>
      <c r="J93" s="311"/>
    </row>
    <row r="94" spans="2:10" ht="29.25" customHeight="1">
      <c r="B94" s="106" t="s">
        <v>368</v>
      </c>
      <c r="C94" s="106"/>
      <c r="D94" s="561">
        <v>0</v>
      </c>
      <c r="E94" s="127"/>
      <c r="F94" s="381">
        <v>3080</v>
      </c>
      <c r="G94" s="106"/>
      <c r="H94" s="311" t="s">
        <v>941</v>
      </c>
      <c r="I94" s="311"/>
      <c r="J94" s="311"/>
    </row>
    <row r="95" spans="2:10" ht="29.25" customHeight="1">
      <c r="B95" s="106"/>
      <c r="C95" s="106"/>
      <c r="D95" s="201"/>
      <c r="E95" s="198"/>
      <c r="F95" s="201"/>
      <c r="G95" s="106"/>
      <c r="H95" s="311" t="s">
        <v>942</v>
      </c>
      <c r="I95" s="311"/>
      <c r="J95" s="311"/>
    </row>
    <row r="96" spans="2:10" ht="29.25" customHeight="1">
      <c r="B96" s="106" t="s">
        <v>568</v>
      </c>
      <c r="C96" s="106"/>
      <c r="D96" s="381">
        <v>11825631.49</v>
      </c>
      <c r="E96" s="127"/>
      <c r="F96" s="381">
        <v>11508063.81</v>
      </c>
      <c r="G96" s="106"/>
      <c r="H96" s="311" t="s">
        <v>903</v>
      </c>
      <c r="I96" s="311"/>
      <c r="J96" s="311"/>
    </row>
    <row r="97" spans="2:10" ht="29.25" customHeight="1">
      <c r="B97" s="106" t="s">
        <v>772</v>
      </c>
      <c r="C97" s="106"/>
      <c r="D97" s="381">
        <v>1364095.39</v>
      </c>
      <c r="E97" s="127"/>
      <c r="F97" s="381">
        <v>1307631.29</v>
      </c>
      <c r="G97" s="106"/>
      <c r="H97" s="311" t="s">
        <v>904</v>
      </c>
      <c r="I97" s="311"/>
      <c r="J97" s="311"/>
    </row>
    <row r="98" spans="2:10" ht="23.25">
      <c r="B98" s="106"/>
      <c r="C98" s="106"/>
      <c r="D98" s="381"/>
      <c r="E98" s="127"/>
      <c r="F98" s="381"/>
      <c r="G98" s="106"/>
      <c r="H98" s="311"/>
      <c r="I98" s="311"/>
      <c r="J98" s="311"/>
    </row>
    <row r="99" spans="2:10" ht="30" customHeight="1">
      <c r="B99" s="1" t="s">
        <v>33</v>
      </c>
      <c r="H99" s="71"/>
      <c r="I99" s="71"/>
      <c r="J99" s="77"/>
    </row>
    <row r="100" ht="30" customHeight="1">
      <c r="A100" s="1" t="s">
        <v>369</v>
      </c>
    </row>
    <row r="101" spans="1:11" ht="30" customHeight="1">
      <c r="A101" s="1" t="s">
        <v>316</v>
      </c>
      <c r="K101" s="66"/>
    </row>
    <row r="102" ht="23.25">
      <c r="K102" s="66"/>
    </row>
    <row r="103" spans="1:11" ht="23.25">
      <c r="A103" s="1" t="s">
        <v>917</v>
      </c>
      <c r="B103" s="1" t="s">
        <v>264</v>
      </c>
      <c r="K103" s="66"/>
    </row>
    <row r="104" spans="10:11" ht="23.25">
      <c r="J104" s="72" t="s">
        <v>573</v>
      </c>
      <c r="K104" s="66"/>
    </row>
    <row r="105" spans="7:11" ht="23.25">
      <c r="G105" s="78"/>
      <c r="H105" s="83"/>
      <c r="I105" s="79" t="s">
        <v>805</v>
      </c>
      <c r="J105" s="269"/>
      <c r="K105" s="340"/>
    </row>
    <row r="106" spans="7:11" ht="23.25">
      <c r="G106" s="79"/>
      <c r="H106" s="78"/>
      <c r="I106" s="79" t="s">
        <v>390</v>
      </c>
      <c r="J106" s="78"/>
      <c r="K106" s="340"/>
    </row>
    <row r="107" spans="2:11" ht="23.25">
      <c r="B107" s="69"/>
      <c r="C107" s="69"/>
      <c r="G107" s="73"/>
      <c r="H107" s="295"/>
      <c r="I107" s="357" t="s">
        <v>356</v>
      </c>
      <c r="J107" s="270"/>
      <c r="K107" s="271"/>
    </row>
    <row r="108" spans="7:11" ht="23.25">
      <c r="G108" s="73"/>
      <c r="H108" s="338" t="s">
        <v>995</v>
      </c>
      <c r="I108" s="76"/>
      <c r="J108" s="338" t="s">
        <v>969</v>
      </c>
      <c r="K108" s="80"/>
    </row>
    <row r="109" ht="23.25">
      <c r="K109" s="83"/>
    </row>
    <row r="110" spans="1:10" ht="25.5" customHeight="1">
      <c r="A110" s="315"/>
      <c r="B110" s="106" t="s">
        <v>262</v>
      </c>
      <c r="C110" s="106"/>
      <c r="G110" s="650"/>
      <c r="H110" s="649">
        <v>363338750</v>
      </c>
      <c r="I110" s="650"/>
      <c r="J110" s="649">
        <v>17670000</v>
      </c>
    </row>
    <row r="111" spans="1:10" ht="25.5" customHeight="1">
      <c r="A111" s="315"/>
      <c r="B111" s="106" t="s">
        <v>263</v>
      </c>
      <c r="C111" s="106"/>
      <c r="G111" s="650"/>
      <c r="H111" s="651">
        <v>0</v>
      </c>
      <c r="I111" s="650"/>
      <c r="J111" s="649">
        <v>126779000</v>
      </c>
    </row>
    <row r="112" spans="8:11" ht="29.25" customHeight="1">
      <c r="H112" s="170"/>
      <c r="I112" s="83"/>
      <c r="J112" s="72"/>
      <c r="K112" s="83"/>
    </row>
    <row r="113" spans="8:11" ht="29.25" customHeight="1">
      <c r="H113" s="170"/>
      <c r="I113" s="83"/>
      <c r="J113" s="72"/>
      <c r="K113" s="83"/>
    </row>
    <row r="114" spans="4:10" ht="29.25" customHeight="1">
      <c r="D114" s="201"/>
      <c r="E114" s="201"/>
      <c r="F114" s="201"/>
      <c r="G114" s="201"/>
      <c r="H114" s="160"/>
      <c r="I114" s="276"/>
      <c r="J114" s="276"/>
    </row>
    <row r="115" spans="1:10" ht="29.25" customHeight="1">
      <c r="A115" s="85" t="s">
        <v>279</v>
      </c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1" s="65" customFormat="1" ht="29.25" customHeight="1">
      <c r="A116" s="85" t="s">
        <v>278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68"/>
    </row>
  </sheetData>
  <sheetProtection/>
  <mergeCells count="7">
    <mergeCell ref="H58:J58"/>
    <mergeCell ref="A1:J1"/>
    <mergeCell ref="A40:J40"/>
    <mergeCell ref="A82:J82"/>
    <mergeCell ref="D44:F44"/>
    <mergeCell ref="H9:J9"/>
    <mergeCell ref="H57:J57"/>
  </mergeCells>
  <printOptions/>
  <pageMargins left="0.7" right="0.1968503937007874" top="0.5905511811023623" bottom="0.5118110236220472" header="0.4724409448818898" footer="0.35433070866141736"/>
  <pageSetup horizontalDpi="600" verticalDpi="600" orientation="portrait" paperSize="9" scale="80" r:id="rId2"/>
  <rowBreaks count="1" manualBreakCount="1">
    <brk id="81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V25"/>
  <sheetViews>
    <sheetView zoomScalePageLayoutView="0" workbookViewId="0" topLeftCell="A9">
      <selection activeCell="T22" sqref="T22"/>
    </sheetView>
  </sheetViews>
  <sheetFormatPr defaultColWidth="9.140625" defaultRowHeight="24" customHeight="1"/>
  <cols>
    <col min="1" max="1" width="28.57421875" style="113" customWidth="1"/>
    <col min="2" max="2" width="6.57421875" style="113" customWidth="1"/>
    <col min="3" max="3" width="0.85546875" style="113" customWidth="1"/>
    <col min="4" max="4" width="10.7109375" style="113" customWidth="1"/>
    <col min="5" max="5" width="0.85546875" style="113" customWidth="1"/>
    <col min="6" max="6" width="11.7109375" style="113" customWidth="1"/>
    <col min="7" max="7" width="0.85546875" style="113" customWidth="1"/>
    <col min="8" max="8" width="10.7109375" style="113" customWidth="1"/>
    <col min="9" max="9" width="0.85546875" style="113" customWidth="1"/>
    <col min="10" max="10" width="11.7109375" style="113" customWidth="1"/>
    <col min="11" max="11" width="0.85546875" style="113" customWidth="1"/>
    <col min="12" max="12" width="10.7109375" style="113" customWidth="1"/>
    <col min="13" max="13" width="0.85546875" style="113" customWidth="1"/>
    <col min="14" max="14" width="11.7109375" style="113" customWidth="1"/>
    <col min="15" max="15" width="1.28515625" style="113" customWidth="1"/>
    <col min="16" max="16" width="10.7109375" style="113" customWidth="1"/>
    <col min="17" max="17" width="0.85546875" style="113" customWidth="1"/>
    <col min="18" max="18" width="11.7109375" style="113" customWidth="1"/>
    <col min="19" max="19" width="1.28515625" style="113" customWidth="1"/>
    <col min="20" max="20" width="11.7109375" style="113" customWidth="1"/>
    <col min="21" max="21" width="1.1484375" style="113" customWidth="1"/>
    <col min="22" max="22" width="11.7109375" style="113" customWidth="1"/>
    <col min="23" max="23" width="1.421875" style="113" customWidth="1"/>
    <col min="24" max="16384" width="9.140625" style="113" customWidth="1"/>
  </cols>
  <sheetData>
    <row r="1" spans="1:22" ht="24" customHeight="1">
      <c r="A1" s="112" t="s">
        <v>224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3" ht="24" customHeight="1">
      <c r="A3" s="346" t="s">
        <v>241</v>
      </c>
    </row>
    <row r="4" ht="24" customHeight="1">
      <c r="A4" s="113" t="s">
        <v>257</v>
      </c>
    </row>
    <row r="5" ht="24" customHeight="1">
      <c r="V5" s="114" t="s">
        <v>624</v>
      </c>
    </row>
    <row r="6" spans="4:22" ht="24" customHeight="1">
      <c r="D6" s="115" t="s">
        <v>320</v>
      </c>
      <c r="E6" s="115"/>
      <c r="F6" s="115"/>
      <c r="H6" s="115" t="s">
        <v>625</v>
      </c>
      <c r="I6" s="115"/>
      <c r="J6" s="115"/>
      <c r="L6" s="115" t="s">
        <v>492</v>
      </c>
      <c r="M6" s="115"/>
      <c r="N6" s="115"/>
      <c r="P6" s="115" t="s">
        <v>319</v>
      </c>
      <c r="Q6" s="115"/>
      <c r="R6" s="115"/>
      <c r="S6" s="387"/>
      <c r="T6" s="115" t="s">
        <v>569</v>
      </c>
      <c r="U6" s="115"/>
      <c r="V6" s="115"/>
    </row>
    <row r="7" spans="4:22" ht="24" customHeight="1">
      <c r="D7" s="395" t="s">
        <v>67</v>
      </c>
      <c r="E7" s="265"/>
      <c r="F7" s="395" t="s">
        <v>974</v>
      </c>
      <c r="G7" s="119"/>
      <c r="H7" s="395" t="s">
        <v>67</v>
      </c>
      <c r="I7" s="265"/>
      <c r="J7" s="395" t="s">
        <v>974</v>
      </c>
      <c r="K7" s="119"/>
      <c r="L7" s="395" t="s">
        <v>67</v>
      </c>
      <c r="M7" s="265"/>
      <c r="N7" s="395" t="s">
        <v>974</v>
      </c>
      <c r="O7" s="119"/>
      <c r="P7" s="395" t="s">
        <v>67</v>
      </c>
      <c r="Q7" s="265"/>
      <c r="R7" s="395" t="s">
        <v>974</v>
      </c>
      <c r="S7" s="264"/>
      <c r="T7" s="395" t="s">
        <v>67</v>
      </c>
      <c r="U7" s="265"/>
      <c r="V7" s="395" t="s">
        <v>974</v>
      </c>
    </row>
    <row r="8" spans="1:22" ht="24" customHeight="1">
      <c r="A8" s="113" t="s">
        <v>824</v>
      </c>
      <c r="D8" s="118">
        <v>358357</v>
      </c>
      <c r="E8" s="118"/>
      <c r="F8" s="118">
        <v>404310</v>
      </c>
      <c r="G8" s="118"/>
      <c r="H8" s="118">
        <v>589233</v>
      </c>
      <c r="I8" s="118"/>
      <c r="J8" s="118">
        <v>509613</v>
      </c>
      <c r="K8" s="118"/>
      <c r="L8" s="196">
        <v>87315</v>
      </c>
      <c r="M8" s="118"/>
      <c r="N8" s="196">
        <v>118085</v>
      </c>
      <c r="O8" s="118"/>
      <c r="P8" s="196">
        <v>0</v>
      </c>
      <c r="Q8" s="118"/>
      <c r="R8" s="118">
        <v>56097</v>
      </c>
      <c r="S8" s="196"/>
      <c r="T8" s="118">
        <f>D8+H8+L8+P8</f>
        <v>1034905</v>
      </c>
      <c r="U8" s="118"/>
      <c r="V8" s="118">
        <f>F8+J8+N8+R8</f>
        <v>1088105</v>
      </c>
    </row>
    <row r="9" spans="1:22" ht="24" customHeight="1">
      <c r="A9" s="113" t="s">
        <v>825</v>
      </c>
      <c r="D9" s="117">
        <v>-24109</v>
      </c>
      <c r="E9" s="116"/>
      <c r="F9" s="117">
        <v>-4323</v>
      </c>
      <c r="G9" s="116"/>
      <c r="H9" s="117">
        <v>-537117</v>
      </c>
      <c r="I9" s="116"/>
      <c r="J9" s="117">
        <v>-464712</v>
      </c>
      <c r="K9" s="116"/>
      <c r="L9" s="117">
        <v>-16310</v>
      </c>
      <c r="M9" s="116"/>
      <c r="N9" s="117">
        <v>-16226</v>
      </c>
      <c r="O9" s="116"/>
      <c r="P9" s="117">
        <v>0</v>
      </c>
      <c r="Q9" s="116"/>
      <c r="R9" s="117">
        <v>-55126</v>
      </c>
      <c r="S9" s="118"/>
      <c r="T9" s="117">
        <f>D9+H9+L9+P9</f>
        <v>-577536</v>
      </c>
      <c r="U9" s="116"/>
      <c r="V9" s="117">
        <f>F9+J9+N9+R9</f>
        <v>-540387</v>
      </c>
    </row>
    <row r="10" spans="1:22" ht="24" customHeight="1">
      <c r="A10" s="113" t="s">
        <v>826</v>
      </c>
      <c r="D10" s="229">
        <f>SUM(D8:D9)</f>
        <v>334248</v>
      </c>
      <c r="E10" s="118"/>
      <c r="F10" s="118">
        <f>+F8+F9</f>
        <v>399987</v>
      </c>
      <c r="G10" s="118"/>
      <c r="H10" s="229">
        <f>SUM(H8:H9)</f>
        <v>52116</v>
      </c>
      <c r="I10" s="118"/>
      <c r="J10" s="118">
        <f>+J8+J9</f>
        <v>44901</v>
      </c>
      <c r="K10" s="118"/>
      <c r="L10" s="360">
        <f>SUM(L8:L9)</f>
        <v>71005</v>
      </c>
      <c r="M10" s="118"/>
      <c r="N10" s="196">
        <f>SUM(N8:N9)</f>
        <v>101859</v>
      </c>
      <c r="O10" s="118"/>
      <c r="P10" s="360">
        <f>SUM(P8:P9)</f>
        <v>0</v>
      </c>
      <c r="Q10" s="118"/>
      <c r="R10" s="196">
        <f>SUM(R8:R9)</f>
        <v>971</v>
      </c>
      <c r="S10" s="196"/>
      <c r="T10" s="229">
        <f>D10+H10+L10+P10</f>
        <v>457369</v>
      </c>
      <c r="U10" s="118"/>
      <c r="V10" s="118">
        <f>+V8+V9</f>
        <v>547718</v>
      </c>
    </row>
    <row r="11" spans="1:22" ht="24" customHeight="1">
      <c r="A11" s="113" t="s">
        <v>827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>
        <v>-95829</v>
      </c>
      <c r="U11" s="118"/>
      <c r="V11" s="118">
        <v>-92587</v>
      </c>
    </row>
    <row r="12" spans="1:22" ht="24" customHeight="1">
      <c r="A12" s="113" t="s">
        <v>828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>
        <v>-13733</v>
      </c>
      <c r="U12" s="118"/>
      <c r="V12" s="118">
        <v>-11952</v>
      </c>
    </row>
    <row r="13" spans="1:22" ht="24" customHeight="1">
      <c r="A13" s="162" t="s">
        <v>287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>
        <v>-10085</v>
      </c>
      <c r="U13" s="118"/>
      <c r="V13" s="118">
        <v>68988</v>
      </c>
    </row>
    <row r="14" spans="1:22" ht="24" customHeight="1" thickBot="1">
      <c r="A14" s="113" t="s">
        <v>829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59">
        <f>SUM(T10:T13)</f>
        <v>337722</v>
      </c>
      <c r="U14" s="116"/>
      <c r="V14" s="159">
        <f>SUM(V10:V13)</f>
        <v>512167</v>
      </c>
    </row>
    <row r="15" spans="1:22" ht="24" customHeight="1" thickTop="1">
      <c r="A15" s="113" t="s">
        <v>830</v>
      </c>
      <c r="D15" s="118">
        <v>178079</v>
      </c>
      <c r="E15" s="118"/>
      <c r="F15" s="118">
        <v>155704</v>
      </c>
      <c r="G15" s="118"/>
      <c r="H15" s="118">
        <v>709474</v>
      </c>
      <c r="I15" s="118"/>
      <c r="J15" s="118">
        <v>613273</v>
      </c>
      <c r="K15" s="118"/>
      <c r="L15" s="118">
        <v>201162</v>
      </c>
      <c r="M15" s="118"/>
      <c r="N15" s="118">
        <v>204477</v>
      </c>
      <c r="O15" s="118"/>
      <c r="P15" s="118">
        <v>0</v>
      </c>
      <c r="Q15" s="118"/>
      <c r="R15" s="118">
        <v>0</v>
      </c>
      <c r="S15" s="118"/>
      <c r="T15" s="230">
        <f>D15+H15+L15</f>
        <v>1088715</v>
      </c>
      <c r="U15" s="116"/>
      <c r="V15" s="116">
        <f>F15+J15+N15+R15</f>
        <v>973454</v>
      </c>
    </row>
    <row r="16" spans="1:22" ht="24" customHeight="1">
      <c r="A16" s="113" t="s">
        <v>831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6"/>
      <c r="P16" s="118"/>
      <c r="Q16" s="118"/>
      <c r="R16" s="118"/>
      <c r="S16" s="118"/>
      <c r="T16" s="116">
        <v>18863688</v>
      </c>
      <c r="U16" s="116"/>
      <c r="V16" s="116">
        <f>16500466+189840-10202</f>
        <v>16680104</v>
      </c>
    </row>
    <row r="17" spans="1:22" ht="24" customHeight="1" thickBot="1">
      <c r="A17" s="113" t="s">
        <v>832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6"/>
      <c r="P17" s="118"/>
      <c r="Q17" s="118"/>
      <c r="R17" s="118"/>
      <c r="S17" s="118"/>
      <c r="T17" s="159">
        <f>SUM(T15:T16)</f>
        <v>19952403</v>
      </c>
      <c r="U17" s="116"/>
      <c r="V17" s="159">
        <f>SUM(V15:V16)</f>
        <v>17653558</v>
      </c>
    </row>
    <row r="18" spans="1:22" ht="24" customHeight="1" thickTop="1">
      <c r="A18" s="113" t="s">
        <v>833</v>
      </c>
      <c r="D18" s="118">
        <v>15600</v>
      </c>
      <c r="E18" s="118"/>
      <c r="F18" s="118">
        <v>15600</v>
      </c>
      <c r="G18" s="118"/>
      <c r="H18" s="118">
        <v>276892</v>
      </c>
      <c r="I18" s="118"/>
      <c r="J18" s="118">
        <v>250203</v>
      </c>
      <c r="K18" s="118"/>
      <c r="L18" s="118">
        <v>67546</v>
      </c>
      <c r="M18" s="118"/>
      <c r="N18" s="118">
        <v>57063</v>
      </c>
      <c r="O18" s="118"/>
      <c r="P18" s="118">
        <v>939</v>
      </c>
      <c r="Q18" s="118"/>
      <c r="R18" s="118">
        <v>871</v>
      </c>
      <c r="S18" s="118"/>
      <c r="T18" s="230">
        <f>D18+H18+L18+P18</f>
        <v>360977</v>
      </c>
      <c r="U18" s="116"/>
      <c r="V18" s="116">
        <f>F18+J18+N18+R18</f>
        <v>323737</v>
      </c>
    </row>
    <row r="19" spans="1:22" ht="24" customHeight="1">
      <c r="A19" s="113" t="s">
        <v>834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>
        <v>4342862</v>
      </c>
      <c r="U19" s="116"/>
      <c r="V19" s="116">
        <f>1461398+6933+36894+2003993+115644</f>
        <v>3624862</v>
      </c>
    </row>
    <row r="20" spans="1:22" ht="24" customHeight="1" thickBot="1">
      <c r="A20" s="113" t="s">
        <v>835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59">
        <f>SUM(T18:T19)</f>
        <v>4703839</v>
      </c>
      <c r="U20" s="116"/>
      <c r="V20" s="159">
        <f>SUM(V18:V19)</f>
        <v>3948599</v>
      </c>
    </row>
    <row r="21" spans="20:22" ht="24" customHeight="1" thickTop="1">
      <c r="T21" s="119"/>
      <c r="V21" s="119"/>
    </row>
    <row r="22" spans="20:22" ht="24" customHeight="1">
      <c r="T22" s="119"/>
      <c r="V22" s="119"/>
    </row>
    <row r="23" spans="1:22" ht="24" customHeight="1">
      <c r="A23" s="112" t="s">
        <v>379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387"/>
      <c r="U23" s="112"/>
      <c r="V23" s="387"/>
    </row>
    <row r="24" spans="1:22" ht="24" customHeight="1">
      <c r="A24" s="112" t="s">
        <v>278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387"/>
      <c r="U24" s="112"/>
      <c r="V24" s="387"/>
    </row>
    <row r="25" ht="24" customHeight="1">
      <c r="D25" s="160"/>
    </row>
  </sheetData>
  <sheetProtection/>
  <printOptions/>
  <pageMargins left="0.5905511811023623" right="0.15748031496062992" top="0.5118110236220472" bottom="0.31496062992125984" header="0.2362204724409449" footer="0.275590551181102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V24"/>
  <sheetViews>
    <sheetView zoomScalePageLayoutView="0" workbookViewId="0" topLeftCell="A9">
      <selection activeCell="J19" sqref="J19"/>
    </sheetView>
  </sheetViews>
  <sheetFormatPr defaultColWidth="9.140625" defaultRowHeight="24" customHeight="1"/>
  <cols>
    <col min="1" max="1" width="25.28125" style="162" customWidth="1"/>
    <col min="2" max="2" width="7.57421875" style="162" customWidth="1"/>
    <col min="3" max="3" width="0.85546875" style="162" customWidth="1"/>
    <col min="4" max="4" width="10.7109375" style="162" customWidth="1"/>
    <col min="5" max="5" width="0.85546875" style="162" customWidth="1"/>
    <col min="6" max="6" width="10.8515625" style="162" customWidth="1"/>
    <col min="7" max="7" width="0.85546875" style="162" customWidth="1"/>
    <col min="8" max="8" width="10.7109375" style="162" customWidth="1"/>
    <col min="9" max="9" width="0.85546875" style="162" customWidth="1"/>
    <col min="10" max="10" width="11.7109375" style="162" customWidth="1"/>
    <col min="11" max="11" width="0.85546875" style="162" customWidth="1"/>
    <col min="12" max="12" width="10.7109375" style="162" customWidth="1"/>
    <col min="13" max="13" width="0.85546875" style="162" customWidth="1"/>
    <col min="14" max="14" width="10.8515625" style="162" customWidth="1"/>
    <col min="15" max="15" width="1.28515625" style="162" customWidth="1"/>
    <col min="16" max="16" width="10.7109375" style="162" customWidth="1"/>
    <col min="17" max="17" width="0.85546875" style="162" customWidth="1"/>
    <col min="18" max="18" width="10.8515625" style="162" customWidth="1"/>
    <col min="19" max="19" width="1.28515625" style="162" customWidth="1"/>
    <col min="20" max="20" width="11.7109375" style="162" customWidth="1"/>
    <col min="21" max="21" width="1.1484375" style="162" customWidth="1"/>
    <col min="22" max="22" width="11.7109375" style="162" customWidth="1"/>
    <col min="23" max="23" width="2.00390625" style="162" customWidth="1"/>
    <col min="24" max="16384" width="9.140625" style="162" customWidth="1"/>
  </cols>
  <sheetData>
    <row r="1" spans="1:22" ht="24" customHeight="1">
      <c r="A1" s="161" t="s">
        <v>225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</row>
    <row r="3" ht="24" customHeight="1">
      <c r="A3" s="347" t="s">
        <v>242</v>
      </c>
    </row>
    <row r="4" ht="24" customHeight="1">
      <c r="A4" s="162" t="s">
        <v>258</v>
      </c>
    </row>
    <row r="5" ht="24" customHeight="1">
      <c r="V5" s="163" t="s">
        <v>624</v>
      </c>
    </row>
    <row r="6" spans="4:22" ht="24" customHeight="1">
      <c r="D6" s="164" t="s">
        <v>320</v>
      </c>
      <c r="E6" s="164"/>
      <c r="F6" s="164"/>
      <c r="H6" s="164" t="s">
        <v>625</v>
      </c>
      <c r="I6" s="164"/>
      <c r="J6" s="164"/>
      <c r="L6" s="115" t="s">
        <v>492</v>
      </c>
      <c r="M6" s="164"/>
      <c r="N6" s="164"/>
      <c r="P6" s="115" t="s">
        <v>319</v>
      </c>
      <c r="Q6" s="164"/>
      <c r="R6" s="164"/>
      <c r="T6" s="164" t="s">
        <v>569</v>
      </c>
      <c r="U6" s="164"/>
      <c r="V6" s="164"/>
    </row>
    <row r="7" spans="4:22" s="113" customFormat="1" ht="24" customHeight="1">
      <c r="D7" s="395" t="s">
        <v>67</v>
      </c>
      <c r="E7" s="265"/>
      <c r="F7" s="395" t="s">
        <v>974</v>
      </c>
      <c r="G7" s="119"/>
      <c r="H7" s="395" t="s">
        <v>67</v>
      </c>
      <c r="I7" s="265"/>
      <c r="J7" s="395" t="s">
        <v>974</v>
      </c>
      <c r="K7" s="119"/>
      <c r="L7" s="395" t="s">
        <v>67</v>
      </c>
      <c r="M7" s="265"/>
      <c r="N7" s="395" t="s">
        <v>974</v>
      </c>
      <c r="O7" s="119"/>
      <c r="P7" s="395" t="s">
        <v>67</v>
      </c>
      <c r="Q7" s="265"/>
      <c r="R7" s="395" t="s">
        <v>974</v>
      </c>
      <c r="S7" s="264"/>
      <c r="T7" s="395" t="s">
        <v>67</v>
      </c>
      <c r="U7" s="265"/>
      <c r="V7" s="395" t="s">
        <v>974</v>
      </c>
    </row>
    <row r="8" spans="1:22" ht="24" customHeight="1">
      <c r="A8" s="162" t="s">
        <v>824</v>
      </c>
      <c r="D8" s="118">
        <v>201934</v>
      </c>
      <c r="E8" s="118"/>
      <c r="F8" s="118">
        <v>147048</v>
      </c>
      <c r="G8" s="118"/>
      <c r="H8" s="118">
        <v>589233</v>
      </c>
      <c r="I8" s="118"/>
      <c r="J8" s="118">
        <v>509613</v>
      </c>
      <c r="K8" s="118"/>
      <c r="L8" s="196">
        <v>87315</v>
      </c>
      <c r="M8" s="118"/>
      <c r="N8" s="196">
        <v>118085</v>
      </c>
      <c r="O8" s="118"/>
      <c r="P8" s="196">
        <v>0</v>
      </c>
      <c r="Q8" s="118"/>
      <c r="R8" s="196">
        <v>56097</v>
      </c>
      <c r="S8" s="118"/>
      <c r="T8" s="118">
        <f>D8+H8+L8+P8</f>
        <v>878482</v>
      </c>
      <c r="U8" s="167"/>
      <c r="V8" s="167">
        <f>F8+J8+N8+R8</f>
        <v>830843</v>
      </c>
    </row>
    <row r="9" spans="1:22" ht="24" customHeight="1">
      <c r="A9" s="162" t="s">
        <v>825</v>
      </c>
      <c r="D9" s="117">
        <v>-19580</v>
      </c>
      <c r="E9" s="118"/>
      <c r="F9" s="117">
        <v>-5250</v>
      </c>
      <c r="G9" s="118"/>
      <c r="H9" s="117">
        <v>-537117</v>
      </c>
      <c r="I9" s="118"/>
      <c r="J9" s="117">
        <v>-464712</v>
      </c>
      <c r="K9" s="118"/>
      <c r="L9" s="117">
        <v>-16310</v>
      </c>
      <c r="M9" s="118"/>
      <c r="N9" s="117">
        <v>-16226</v>
      </c>
      <c r="O9" s="118"/>
      <c r="P9" s="117">
        <v>0</v>
      </c>
      <c r="Q9" s="118"/>
      <c r="R9" s="117">
        <v>-55126</v>
      </c>
      <c r="S9" s="118"/>
      <c r="T9" s="117">
        <f>D9+H9+L9+P9</f>
        <v>-573007</v>
      </c>
      <c r="U9" s="167"/>
      <c r="V9" s="166">
        <f>F9+J9+N9+R9</f>
        <v>-541314</v>
      </c>
    </row>
    <row r="10" spans="1:22" ht="24" customHeight="1">
      <c r="A10" s="162" t="s">
        <v>826</v>
      </c>
      <c r="D10" s="118">
        <f>SUM(D8:D9)</f>
        <v>182354</v>
      </c>
      <c r="E10" s="118"/>
      <c r="F10" s="118">
        <f>+F8+F9</f>
        <v>141798</v>
      </c>
      <c r="G10" s="118"/>
      <c r="H10" s="118">
        <f>SUM(H8:H9)</f>
        <v>52116</v>
      </c>
      <c r="I10" s="118"/>
      <c r="J10" s="118">
        <f>+J8+J9</f>
        <v>44901</v>
      </c>
      <c r="K10" s="118"/>
      <c r="L10" s="196">
        <f>SUM(L8:L9)</f>
        <v>71005</v>
      </c>
      <c r="M10" s="118"/>
      <c r="N10" s="196">
        <f>SUM(N8:N9)</f>
        <v>101859</v>
      </c>
      <c r="O10" s="118"/>
      <c r="P10" s="196">
        <f>SUM(P8:P9)</f>
        <v>0</v>
      </c>
      <c r="Q10" s="118"/>
      <c r="R10" s="196">
        <f>SUM(R8:R9)</f>
        <v>971</v>
      </c>
      <c r="S10" s="118"/>
      <c r="T10" s="167">
        <f>SUM(T8:T9)</f>
        <v>305475</v>
      </c>
      <c r="U10" s="167"/>
      <c r="V10" s="167">
        <f>SUM(V8:V9)</f>
        <v>289529</v>
      </c>
    </row>
    <row r="11" spans="1:22" ht="24" customHeight="1">
      <c r="A11" s="162" t="s">
        <v>827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>
        <v>-95829</v>
      </c>
      <c r="U11" s="167"/>
      <c r="V11" s="167">
        <v>-92588</v>
      </c>
    </row>
    <row r="12" spans="1:22" ht="24" customHeight="1">
      <c r="A12" s="162" t="s">
        <v>828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>
        <v>-13733</v>
      </c>
      <c r="U12" s="167"/>
      <c r="V12" s="167">
        <v>-11952</v>
      </c>
    </row>
    <row r="13" spans="1:22" ht="24" customHeight="1">
      <c r="A13" s="162" t="s">
        <v>287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>
        <v>-2354</v>
      </c>
      <c r="U13" s="167"/>
      <c r="V13" s="167">
        <v>-10202</v>
      </c>
    </row>
    <row r="14" spans="1:22" ht="24" customHeight="1" thickBot="1">
      <c r="A14" s="162" t="s">
        <v>829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6"/>
      <c r="P14" s="118"/>
      <c r="Q14" s="118"/>
      <c r="R14" s="118"/>
      <c r="S14" s="116"/>
      <c r="T14" s="168">
        <f>SUM(T10:T13)</f>
        <v>193559</v>
      </c>
      <c r="U14" s="165"/>
      <c r="V14" s="168">
        <f>SUM(V10:V13)</f>
        <v>174787</v>
      </c>
    </row>
    <row r="15" spans="1:22" ht="24" customHeight="1" thickTop="1">
      <c r="A15" s="162" t="s">
        <v>830</v>
      </c>
      <c r="D15" s="118">
        <v>178079</v>
      </c>
      <c r="E15" s="118"/>
      <c r="F15" s="118">
        <v>155704</v>
      </c>
      <c r="G15" s="118"/>
      <c r="H15" s="118">
        <v>709474</v>
      </c>
      <c r="I15" s="118"/>
      <c r="J15" s="118">
        <v>613273</v>
      </c>
      <c r="K15" s="118"/>
      <c r="L15" s="118">
        <v>201162</v>
      </c>
      <c r="M15" s="118"/>
      <c r="N15" s="118">
        <v>204477</v>
      </c>
      <c r="O15" s="118"/>
      <c r="P15" s="118">
        <v>0</v>
      </c>
      <c r="Q15" s="118"/>
      <c r="R15" s="118">
        <v>0</v>
      </c>
      <c r="S15" s="118"/>
      <c r="T15" s="118">
        <f>D15+H15+L15</f>
        <v>1088715</v>
      </c>
      <c r="U15" s="167"/>
      <c r="V15" s="167">
        <f>F15+J15+N15</f>
        <v>973454</v>
      </c>
    </row>
    <row r="16" spans="1:22" ht="24" customHeight="1">
      <c r="A16" s="162" t="s">
        <v>831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6"/>
      <c r="P16" s="118"/>
      <c r="Q16" s="118"/>
      <c r="R16" s="118"/>
      <c r="S16" s="116"/>
      <c r="T16" s="167">
        <v>9134942</v>
      </c>
      <c r="U16" s="167"/>
      <c r="V16" s="167">
        <f>7682515+195972-10202</f>
        <v>7868285</v>
      </c>
    </row>
    <row r="17" spans="1:22" ht="24" customHeight="1" thickBot="1">
      <c r="A17" s="162" t="s">
        <v>832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6"/>
      <c r="P17" s="118"/>
      <c r="Q17" s="118"/>
      <c r="R17" s="118"/>
      <c r="S17" s="116"/>
      <c r="T17" s="168">
        <f>SUM(T15:T16)</f>
        <v>10223657</v>
      </c>
      <c r="U17" s="165"/>
      <c r="V17" s="168">
        <f>SUM(V15:V16)</f>
        <v>8841739</v>
      </c>
    </row>
    <row r="18" spans="1:22" ht="24" customHeight="1" thickTop="1">
      <c r="A18" s="162" t="s">
        <v>833</v>
      </c>
      <c r="D18" s="118">
        <v>15600</v>
      </c>
      <c r="E18" s="118"/>
      <c r="F18" s="118">
        <v>15600</v>
      </c>
      <c r="G18" s="118"/>
      <c r="H18" s="118">
        <v>276892</v>
      </c>
      <c r="I18" s="118"/>
      <c r="J18" s="118">
        <v>250203</v>
      </c>
      <c r="K18" s="118"/>
      <c r="L18" s="118">
        <v>67546</v>
      </c>
      <c r="M18" s="118"/>
      <c r="N18" s="118">
        <v>57063</v>
      </c>
      <c r="O18" s="118"/>
      <c r="P18" s="118">
        <v>939</v>
      </c>
      <c r="Q18" s="118"/>
      <c r="R18" s="118">
        <v>871</v>
      </c>
      <c r="S18" s="118"/>
      <c r="T18" s="118">
        <f>D18+H18+L18+P18</f>
        <v>360977</v>
      </c>
      <c r="U18" s="167"/>
      <c r="V18" s="167">
        <f>F18+J18+N18+R18</f>
        <v>323737</v>
      </c>
    </row>
    <row r="19" spans="1:22" ht="24" customHeight="1">
      <c r="A19" s="162" t="s">
        <v>834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6"/>
      <c r="P19" s="118"/>
      <c r="Q19" s="118"/>
      <c r="R19" s="118"/>
      <c r="S19" s="116"/>
      <c r="T19" s="167">
        <v>2375936</v>
      </c>
      <c r="U19" s="167"/>
      <c r="V19" s="167">
        <f>1314226+147172+306121+49926</f>
        <v>1817445</v>
      </c>
    </row>
    <row r="20" spans="1:22" ht="24" customHeight="1" thickBot="1">
      <c r="A20" s="162" t="s">
        <v>835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59">
        <f>SUM(T18:T19)</f>
        <v>2736913</v>
      </c>
      <c r="U20" s="165"/>
      <c r="V20" s="168">
        <f>SUM(V18:V19)</f>
        <v>2141182</v>
      </c>
    </row>
    <row r="21" spans="20:22" ht="24" customHeight="1" thickTop="1">
      <c r="T21" s="167"/>
      <c r="V21" s="167"/>
    </row>
    <row r="22" spans="20:22" ht="24" customHeight="1">
      <c r="T22" s="167"/>
      <c r="V22" s="167"/>
    </row>
    <row r="23" spans="1:22" ht="24" customHeight="1">
      <c r="A23" s="112" t="s">
        <v>379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387"/>
      <c r="U23" s="112"/>
      <c r="V23" s="387"/>
    </row>
    <row r="24" spans="1:22" ht="24" customHeight="1">
      <c r="A24" s="112" t="s">
        <v>278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387"/>
      <c r="U24" s="112"/>
      <c r="V24" s="387"/>
    </row>
  </sheetData>
  <sheetProtection/>
  <printOptions/>
  <pageMargins left="0.7480314960629921" right="0.35433070866141736" top="0.55" bottom="0.31496062992125984" header="0.2362204724409449" footer="0.2755905511811024"/>
  <pageSetup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9"/>
  <sheetViews>
    <sheetView zoomScale="80" zoomScaleNormal="80" zoomScalePageLayoutView="0" workbookViewId="0" topLeftCell="A1">
      <selection activeCell="M11" sqref="M11"/>
    </sheetView>
  </sheetViews>
  <sheetFormatPr defaultColWidth="9.140625" defaultRowHeight="28.5" customHeight="1"/>
  <cols>
    <col min="1" max="6" width="9.140625" style="1" customWidth="1"/>
    <col min="7" max="7" width="17.140625" style="1" customWidth="1"/>
    <col min="8" max="8" width="1.7109375" style="1" customWidth="1"/>
    <col min="9" max="9" width="16.7109375" style="1" customWidth="1"/>
    <col min="10" max="10" width="1.7109375" style="1" customWidth="1"/>
    <col min="11" max="11" width="17.140625" style="1" customWidth="1"/>
    <col min="12" max="12" width="3.140625" style="1" customWidth="1"/>
    <col min="13" max="13" width="2.57421875" style="1" customWidth="1"/>
    <col min="14" max="16384" width="9.140625" style="1" customWidth="1"/>
  </cols>
  <sheetData>
    <row r="1" spans="1:12" ht="28.5" customHeight="1">
      <c r="A1" s="69" t="s">
        <v>226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294"/>
    </row>
    <row r="2" spans="1:12" ht="26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ht="23.25">
      <c r="A3" s="70" t="s">
        <v>243</v>
      </c>
    </row>
    <row r="4" spans="1:11" ht="23.25">
      <c r="A4" s="1" t="s">
        <v>244</v>
      </c>
      <c r="K4" s="176"/>
    </row>
    <row r="5" ht="23.25">
      <c r="A5" s="1" t="s">
        <v>307</v>
      </c>
    </row>
    <row r="6" ht="23.25">
      <c r="A6" s="1" t="s">
        <v>306</v>
      </c>
    </row>
    <row r="7" ht="23.25">
      <c r="A7" s="1" t="s">
        <v>245</v>
      </c>
    </row>
    <row r="8" ht="23.25">
      <c r="A8" s="1" t="s">
        <v>388</v>
      </c>
    </row>
    <row r="9" ht="23.25">
      <c r="A9" s="1" t="s">
        <v>246</v>
      </c>
    </row>
    <row r="10" ht="23.25">
      <c r="A10" s="1" t="s">
        <v>308</v>
      </c>
    </row>
    <row r="11" ht="23.25">
      <c r="A11" s="1" t="s">
        <v>309</v>
      </c>
    </row>
    <row r="12" ht="23.25">
      <c r="A12" s="1" t="s">
        <v>247</v>
      </c>
    </row>
    <row r="13" ht="23.25">
      <c r="A13" s="1" t="s">
        <v>310</v>
      </c>
    </row>
    <row r="14" ht="23.25">
      <c r="A14" s="1" t="s">
        <v>317</v>
      </c>
    </row>
    <row r="15" ht="23.25">
      <c r="A15" s="1" t="s">
        <v>311</v>
      </c>
    </row>
    <row r="16" ht="23.25">
      <c r="A16" s="1" t="s">
        <v>959</v>
      </c>
    </row>
    <row r="17" ht="23.25">
      <c r="A17" s="1" t="s">
        <v>958</v>
      </c>
    </row>
    <row r="18" ht="23.25">
      <c r="A18" s="1" t="s">
        <v>248</v>
      </c>
    </row>
    <row r="19" ht="23.25">
      <c r="A19" s="1" t="s">
        <v>952</v>
      </c>
    </row>
    <row r="20" ht="23.25">
      <c r="A20" s="1" t="s">
        <v>955</v>
      </c>
    </row>
    <row r="21" ht="23.25">
      <c r="A21" s="1" t="s">
        <v>953</v>
      </c>
    </row>
    <row r="22" ht="23.25">
      <c r="A22" s="1" t="s">
        <v>249</v>
      </c>
    </row>
    <row r="23" ht="23.25">
      <c r="A23" s="1" t="s">
        <v>431</v>
      </c>
    </row>
    <row r="24" ht="23.25">
      <c r="A24" s="1" t="s">
        <v>425</v>
      </c>
    </row>
    <row r="25" ht="23.25">
      <c r="A25" s="1" t="s">
        <v>432</v>
      </c>
    </row>
    <row r="26" ht="15" customHeight="1"/>
    <row r="27" spans="1:7" s="316" customFormat="1" ht="23.25">
      <c r="A27" s="407" t="s">
        <v>250</v>
      </c>
      <c r="B27" s="315"/>
      <c r="C27" s="315"/>
      <c r="D27" s="315"/>
      <c r="E27" s="315"/>
      <c r="F27" s="315"/>
      <c r="G27" s="315"/>
    </row>
    <row r="28" s="315" customFormat="1" ht="23.25">
      <c r="B28" s="315" t="s">
        <v>12</v>
      </c>
    </row>
    <row r="29" s="315" customFormat="1" ht="23.25">
      <c r="A29" s="315" t="s">
        <v>13</v>
      </c>
    </row>
    <row r="30" s="315" customFormat="1" ht="23.25">
      <c r="A30" s="315" t="s">
        <v>14</v>
      </c>
    </row>
    <row r="31" spans="1:6" s="390" customFormat="1" ht="23.25">
      <c r="A31" s="389" t="s">
        <v>991</v>
      </c>
      <c r="F31" s="391"/>
    </row>
    <row r="32" spans="1:6" s="390" customFormat="1" ht="23.25">
      <c r="A32" s="389" t="s">
        <v>990</v>
      </c>
      <c r="F32" s="391"/>
    </row>
    <row r="33" spans="1:10" s="266" customFormat="1" ht="14.2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</row>
    <row r="34" spans="1:12" s="315" customFormat="1" ht="23.25">
      <c r="A34" s="316" t="s">
        <v>251</v>
      </c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</row>
    <row r="35" s="315" customFormat="1" ht="23.25">
      <c r="B35" s="315" t="s">
        <v>78</v>
      </c>
    </row>
    <row r="36" ht="23.25"/>
    <row r="37" ht="18.75" customHeight="1"/>
    <row r="38" spans="1:12" ht="23.25">
      <c r="A38" s="657" t="s">
        <v>280</v>
      </c>
      <c r="B38" s="657"/>
      <c r="C38" s="657"/>
      <c r="D38" s="657"/>
      <c r="E38" s="657"/>
      <c r="F38" s="657"/>
      <c r="G38" s="657"/>
      <c r="H38" s="657"/>
      <c r="I38" s="657"/>
      <c r="J38" s="657"/>
      <c r="K38" s="657"/>
      <c r="L38" s="657"/>
    </row>
    <row r="39" spans="1:11" ht="23.25">
      <c r="A39" s="657" t="s">
        <v>278</v>
      </c>
      <c r="B39" s="657"/>
      <c r="C39" s="657"/>
      <c r="D39" s="657"/>
      <c r="E39" s="657"/>
      <c r="F39" s="657"/>
      <c r="G39" s="657"/>
      <c r="H39" s="657"/>
      <c r="I39" s="657"/>
      <c r="J39" s="657"/>
      <c r="K39" s="657"/>
    </row>
  </sheetData>
  <sheetProtection/>
  <printOptions horizontalCentered="1"/>
  <pageMargins left="0.3937007874015748" right="0" top="0.69" bottom="0.5" header="0.3937007874015748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SheetLayoutView="100" zoomScalePageLayoutView="0" workbookViewId="0" topLeftCell="A1">
      <selection activeCell="G33" sqref="G33"/>
    </sheetView>
  </sheetViews>
  <sheetFormatPr defaultColWidth="9.140625" defaultRowHeight="27" customHeight="1"/>
  <cols>
    <col min="1" max="1" width="9.140625" style="417" customWidth="1"/>
    <col min="2" max="2" width="2.140625" style="417" customWidth="1"/>
    <col min="3" max="4" width="9.140625" style="417" customWidth="1"/>
    <col min="5" max="5" width="11.8515625" style="417" customWidth="1"/>
    <col min="6" max="6" width="9.140625" style="417" customWidth="1"/>
    <col min="7" max="7" width="18.421875" style="417" customWidth="1"/>
    <col min="8" max="8" width="1.8515625" style="420" customWidth="1"/>
    <col min="9" max="9" width="18.421875" style="417" customWidth="1"/>
    <col min="10" max="10" width="2.140625" style="417" customWidth="1"/>
    <col min="11" max="11" width="18.421875" style="417" customWidth="1"/>
    <col min="12" max="12" width="6.28125" style="417" customWidth="1"/>
    <col min="13" max="13" width="13.8515625" style="417" bestFit="1" customWidth="1"/>
    <col min="14" max="16384" width="9.140625" style="417" customWidth="1"/>
  </cols>
  <sheetData>
    <row r="1" spans="1:11" s="426" customFormat="1" ht="24.75" customHeight="1">
      <c r="A1" s="431" t="s">
        <v>983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11" s="422" customFormat="1" ht="24.75" customHeight="1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</row>
    <row r="3" spans="1:10" s="426" customFormat="1" ht="24.75" customHeight="1">
      <c r="A3" s="434" t="s">
        <v>169</v>
      </c>
      <c r="F3" s="427"/>
      <c r="H3" s="427"/>
      <c r="J3" s="428"/>
    </row>
    <row r="4" spans="1:10" s="426" customFormat="1" ht="24.75" customHeight="1">
      <c r="A4" s="434"/>
      <c r="B4" s="421" t="s">
        <v>135</v>
      </c>
      <c r="F4" s="427"/>
      <c r="H4" s="427"/>
      <c r="J4" s="428"/>
    </row>
    <row r="5" spans="1:11" s="426" customFormat="1" ht="24.75" customHeight="1">
      <c r="A5" s="434"/>
      <c r="F5" s="427"/>
      <c r="H5" s="427"/>
      <c r="I5" s="445"/>
      <c r="J5" s="445"/>
      <c r="K5" s="444" t="s">
        <v>573</v>
      </c>
    </row>
    <row r="6" spans="1:11" s="426" customFormat="1" ht="24.75" customHeight="1">
      <c r="A6" s="434"/>
      <c r="F6" s="427"/>
      <c r="G6" s="566" t="s">
        <v>805</v>
      </c>
      <c r="H6" s="568"/>
      <c r="I6" s="566"/>
      <c r="J6" s="566"/>
      <c r="K6" s="570"/>
    </row>
    <row r="7" spans="1:11" s="426" customFormat="1" ht="24.75" customHeight="1">
      <c r="A7" s="434"/>
      <c r="F7" s="427"/>
      <c r="G7" s="451" t="s">
        <v>994</v>
      </c>
      <c r="H7" s="427"/>
      <c r="I7" s="451" t="s">
        <v>993</v>
      </c>
      <c r="J7" s="436"/>
      <c r="K7" s="451" t="s">
        <v>137</v>
      </c>
    </row>
    <row r="8" spans="1:11" s="426" customFormat="1" ht="24.75" customHeight="1">
      <c r="A8" s="434"/>
      <c r="B8" s="565" t="s">
        <v>138</v>
      </c>
      <c r="F8" s="427"/>
      <c r="G8" s="453"/>
      <c r="H8" s="427"/>
      <c r="I8" s="453"/>
      <c r="J8" s="436"/>
      <c r="K8" s="453"/>
    </row>
    <row r="9" spans="1:11" s="426" customFormat="1" ht="24.75" customHeight="1">
      <c r="A9" s="434"/>
      <c r="B9" s="569" t="s">
        <v>139</v>
      </c>
      <c r="F9" s="427"/>
      <c r="G9" s="453"/>
      <c r="H9" s="427"/>
      <c r="I9" s="453"/>
      <c r="J9" s="436"/>
      <c r="K9" s="453"/>
    </row>
    <row r="10" spans="1:11" s="426" customFormat="1" ht="24.75" customHeight="1">
      <c r="A10" s="434"/>
      <c r="B10" s="565"/>
      <c r="C10" s="426" t="s">
        <v>140</v>
      </c>
      <c r="F10" s="427"/>
      <c r="G10" s="453">
        <v>179471059.54</v>
      </c>
      <c r="H10" s="427"/>
      <c r="I10" s="453">
        <v>181824954.21</v>
      </c>
      <c r="J10" s="436"/>
      <c r="K10" s="453">
        <v>189840222.58</v>
      </c>
    </row>
    <row r="11" spans="1:11" s="426" customFormat="1" ht="24.75" customHeight="1">
      <c r="A11" s="434"/>
      <c r="B11" s="569" t="s">
        <v>141</v>
      </c>
      <c r="F11" s="427"/>
      <c r="G11" s="453"/>
      <c r="H11" s="427"/>
      <c r="I11" s="453"/>
      <c r="J11" s="436"/>
      <c r="K11" s="453"/>
    </row>
    <row r="12" spans="1:11" s="426" customFormat="1" ht="24.75" customHeight="1">
      <c r="A12" s="434"/>
      <c r="B12" s="565"/>
      <c r="C12" s="426" t="s">
        <v>142</v>
      </c>
      <c r="F12" s="427"/>
      <c r="G12" s="453">
        <f>2364000354.85+36893882.21</f>
        <v>2400894237.06</v>
      </c>
      <c r="H12" s="427"/>
      <c r="I12" s="453">
        <v>2411863492.67</v>
      </c>
      <c r="J12" s="436"/>
      <c r="K12" s="453">
        <v>2003992961.02</v>
      </c>
    </row>
    <row r="13" spans="1:11" s="426" customFormat="1" ht="24.75" customHeight="1">
      <c r="A13" s="434"/>
      <c r="B13" s="569" t="s">
        <v>143</v>
      </c>
      <c r="F13" s="427"/>
      <c r="G13" s="453"/>
      <c r="H13" s="427"/>
      <c r="I13" s="453"/>
      <c r="J13" s="436"/>
      <c r="K13" s="453"/>
    </row>
    <row r="14" spans="1:11" s="426" customFormat="1" ht="24.75" customHeight="1">
      <c r="A14" s="434"/>
      <c r="B14" s="565"/>
      <c r="C14" s="426" t="s">
        <v>144</v>
      </c>
      <c r="F14" s="427"/>
      <c r="G14" s="580">
        <v>433967652.04</v>
      </c>
      <c r="H14" s="427"/>
      <c r="I14" s="580">
        <v>452667582.3</v>
      </c>
      <c r="J14" s="436"/>
      <c r="K14" s="580">
        <v>306120921.49</v>
      </c>
    </row>
    <row r="15" spans="1:11" s="426" customFormat="1" ht="24.75" customHeight="1">
      <c r="A15" s="434"/>
      <c r="B15" s="565"/>
      <c r="C15" s="426" t="s">
        <v>171</v>
      </c>
      <c r="F15" s="427"/>
      <c r="G15" s="580">
        <v>1787455525.5</v>
      </c>
      <c r="H15" s="427"/>
      <c r="I15" s="580">
        <v>1777370956.16</v>
      </c>
      <c r="J15" s="436"/>
      <c r="K15" s="580">
        <v>1508031816.95</v>
      </c>
    </row>
    <row r="16" spans="1:11" s="426" customFormat="1" ht="24.75" customHeight="1">
      <c r="A16" s="434"/>
      <c r="F16" s="427"/>
      <c r="G16" s="453"/>
      <c r="H16" s="659"/>
      <c r="I16" s="453"/>
      <c r="J16" s="446"/>
      <c r="K16" s="453"/>
    </row>
    <row r="17" spans="1:10" s="426" customFormat="1" ht="24.75" customHeight="1">
      <c r="A17" s="434"/>
      <c r="F17" s="427"/>
      <c r="H17" s="427"/>
      <c r="J17" s="428"/>
    </row>
    <row r="18" spans="1:11" s="426" customFormat="1" ht="24.75" customHeight="1">
      <c r="A18" s="434"/>
      <c r="F18" s="427"/>
      <c r="H18" s="427"/>
      <c r="I18" s="445"/>
      <c r="J18" s="445"/>
      <c r="K18" s="444" t="s">
        <v>573</v>
      </c>
    </row>
    <row r="19" spans="1:11" s="426" customFormat="1" ht="24.75" customHeight="1">
      <c r="A19" s="434"/>
      <c r="F19" s="427"/>
      <c r="G19" s="566" t="s">
        <v>389</v>
      </c>
      <c r="H19" s="568"/>
      <c r="I19" s="567"/>
      <c r="J19" s="566"/>
      <c r="K19" s="566"/>
    </row>
    <row r="20" spans="1:11" s="426" customFormat="1" ht="24.75" customHeight="1">
      <c r="A20" s="434"/>
      <c r="F20" s="427"/>
      <c r="G20" s="451" t="s">
        <v>994</v>
      </c>
      <c r="H20" s="427"/>
      <c r="I20" s="451" t="s">
        <v>993</v>
      </c>
      <c r="J20" s="436"/>
      <c r="K20" s="451" t="s">
        <v>137</v>
      </c>
    </row>
    <row r="21" spans="1:11" s="426" customFormat="1" ht="24.75" customHeight="1">
      <c r="A21" s="434"/>
      <c r="B21" s="565" t="s">
        <v>138</v>
      </c>
      <c r="F21" s="427"/>
      <c r="G21" s="453"/>
      <c r="H21" s="427"/>
      <c r="I21" s="453"/>
      <c r="J21" s="436"/>
      <c r="K21" s="453"/>
    </row>
    <row r="22" spans="1:11" s="426" customFormat="1" ht="24.75" customHeight="1">
      <c r="A22" s="434"/>
      <c r="B22" s="569" t="s">
        <v>139</v>
      </c>
      <c r="F22" s="427"/>
      <c r="G22" s="453"/>
      <c r="H22" s="427"/>
      <c r="I22" s="453"/>
      <c r="J22" s="436"/>
      <c r="K22" s="453"/>
    </row>
    <row r="23" spans="1:13" s="426" customFormat="1" ht="24.75" customHeight="1">
      <c r="A23" s="434"/>
      <c r="B23" s="565"/>
      <c r="C23" s="426" t="s">
        <v>140</v>
      </c>
      <c r="F23" s="427"/>
      <c r="G23" s="453">
        <v>186652682.52</v>
      </c>
      <c r="H23" s="427"/>
      <c r="I23" s="453">
        <v>189006577.19</v>
      </c>
      <c r="J23" s="436"/>
      <c r="K23" s="453">
        <v>195971845.56</v>
      </c>
      <c r="M23" s="575"/>
    </row>
    <row r="24" spans="1:11" s="426" customFormat="1" ht="24.75" customHeight="1">
      <c r="A24" s="434"/>
      <c r="B24" s="569" t="s">
        <v>141</v>
      </c>
      <c r="F24" s="427"/>
      <c r="G24" s="453"/>
      <c r="H24" s="427"/>
      <c r="I24" s="453"/>
      <c r="J24" s="436"/>
      <c r="K24" s="453"/>
    </row>
    <row r="25" spans="1:13" s="426" customFormat="1" ht="24.75" customHeight="1">
      <c r="A25" s="434"/>
      <c r="B25" s="565"/>
      <c r="C25" s="426" t="s">
        <v>142</v>
      </c>
      <c r="F25" s="427"/>
      <c r="G25" s="453">
        <v>433967652.04</v>
      </c>
      <c r="H25" s="427"/>
      <c r="I25" s="453">
        <v>452667582.3</v>
      </c>
      <c r="J25" s="436"/>
      <c r="K25" s="453">
        <v>306120921.49</v>
      </c>
      <c r="M25" s="575"/>
    </row>
    <row r="26" spans="1:11" s="426" customFormat="1" ht="24.75" customHeight="1">
      <c r="A26" s="434"/>
      <c r="B26" s="569" t="s">
        <v>143</v>
      </c>
      <c r="F26" s="427"/>
      <c r="G26" s="453"/>
      <c r="H26" s="427"/>
      <c r="I26" s="453"/>
      <c r="J26" s="436"/>
      <c r="K26" s="453"/>
    </row>
    <row r="27" spans="1:13" s="426" customFormat="1" ht="24.75" customHeight="1">
      <c r="A27" s="434"/>
      <c r="B27" s="565"/>
      <c r="C27" s="426" t="s">
        <v>144</v>
      </c>
      <c r="F27" s="427"/>
      <c r="G27" s="580">
        <v>433967652.04</v>
      </c>
      <c r="H27" s="427"/>
      <c r="I27" s="580">
        <v>452667582.3</v>
      </c>
      <c r="J27" s="436"/>
      <c r="K27" s="580">
        <v>306120921.49</v>
      </c>
      <c r="M27" s="575"/>
    </row>
    <row r="28" spans="1:13" s="426" customFormat="1" ht="24.75" customHeight="1">
      <c r="A28" s="434"/>
      <c r="B28" s="565"/>
      <c r="C28" s="426" t="s">
        <v>145</v>
      </c>
      <c r="F28" s="427"/>
      <c r="G28" s="580">
        <v>186652682.52</v>
      </c>
      <c r="H28" s="427"/>
      <c r="I28" s="580">
        <v>189006557.19</v>
      </c>
      <c r="J28" s="436"/>
      <c r="K28" s="580">
        <v>195971845.56</v>
      </c>
      <c r="M28" s="575"/>
    </row>
    <row r="29" spans="1:11" s="426" customFormat="1" ht="24.75" customHeight="1">
      <c r="A29" s="434"/>
      <c r="F29" s="427"/>
      <c r="G29" s="453"/>
      <c r="H29" s="659"/>
      <c r="I29" s="453"/>
      <c r="J29" s="446"/>
      <c r="K29" s="453"/>
    </row>
    <row r="30" spans="1:11" s="426" customFormat="1" ht="24.75" customHeight="1">
      <c r="A30" s="434"/>
      <c r="F30" s="427"/>
      <c r="H30" s="427"/>
      <c r="I30" s="441"/>
      <c r="J30" s="436"/>
      <c r="K30" s="444"/>
    </row>
    <row r="31" spans="1:11" s="426" customFormat="1" ht="24.75" customHeight="1">
      <c r="A31" s="434"/>
      <c r="F31" s="427"/>
      <c r="H31" s="427"/>
      <c r="I31" s="441"/>
      <c r="J31" s="436"/>
      <c r="K31" s="444"/>
    </row>
    <row r="32" spans="1:11" s="426" customFormat="1" ht="24.75" customHeight="1">
      <c r="A32" s="434"/>
      <c r="F32" s="427"/>
      <c r="H32" s="427"/>
      <c r="I32" s="441"/>
      <c r="J32" s="436"/>
      <c r="K32" s="444"/>
    </row>
    <row r="33" spans="1:11" s="426" customFormat="1" ht="24.75" customHeight="1">
      <c r="A33" s="653"/>
      <c r="B33" s="653"/>
      <c r="C33" s="431"/>
      <c r="D33" s="653"/>
      <c r="E33" s="653"/>
      <c r="F33" s="653"/>
      <c r="G33" s="653"/>
      <c r="H33" s="653"/>
      <c r="I33" s="653"/>
      <c r="J33" s="654"/>
      <c r="K33" s="184"/>
    </row>
    <row r="34" spans="1:11" s="426" customFormat="1" ht="24.75" customHeight="1">
      <c r="A34" s="653" t="s">
        <v>266</v>
      </c>
      <c r="B34" s="653"/>
      <c r="C34" s="431"/>
      <c r="D34" s="653"/>
      <c r="E34" s="653"/>
      <c r="F34" s="653"/>
      <c r="G34" s="653"/>
      <c r="H34" s="653"/>
      <c r="I34" s="653"/>
      <c r="J34" s="654"/>
      <c r="K34" s="184"/>
    </row>
    <row r="35" spans="1:11" s="426" customFormat="1" ht="24.75" customHeight="1">
      <c r="A35" s="431" t="s">
        <v>265</v>
      </c>
      <c r="B35" s="431"/>
      <c r="C35" s="431"/>
      <c r="D35" s="431"/>
      <c r="E35" s="431"/>
      <c r="F35" s="431"/>
      <c r="G35" s="431"/>
      <c r="H35" s="652"/>
      <c r="I35" s="431"/>
      <c r="J35" s="431"/>
      <c r="K35" s="431"/>
    </row>
    <row r="36" spans="1:11" s="426" customFormat="1" ht="24.75" customHeight="1">
      <c r="A36" s="653"/>
      <c r="B36" s="653"/>
      <c r="C36" s="431"/>
      <c r="D36" s="653"/>
      <c r="E36" s="653"/>
      <c r="F36" s="653"/>
      <c r="G36" s="653"/>
      <c r="H36" s="653"/>
      <c r="I36" s="653"/>
      <c r="J36" s="654"/>
      <c r="K36" s="184"/>
    </row>
    <row r="37" spans="1:11" ht="24.75" customHeight="1">
      <c r="A37" s="431"/>
      <c r="B37" s="431"/>
      <c r="C37" s="431"/>
      <c r="D37" s="431"/>
      <c r="E37" s="431"/>
      <c r="F37" s="431"/>
      <c r="G37" s="431"/>
      <c r="H37" s="652"/>
      <c r="I37" s="431"/>
      <c r="J37" s="431"/>
      <c r="K37" s="431"/>
    </row>
    <row r="38" spans="1:12" s="426" customFormat="1" ht="24.75" customHeight="1">
      <c r="A38" s="431" t="s">
        <v>150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22"/>
    </row>
    <row r="39" spans="1:12" s="426" customFormat="1" ht="24.75" customHeight="1">
      <c r="A39" s="431"/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22"/>
    </row>
    <row r="40" spans="1:10" s="426" customFormat="1" ht="24.75" customHeight="1">
      <c r="A40" s="434" t="s">
        <v>172</v>
      </c>
      <c r="F40" s="427"/>
      <c r="H40" s="427"/>
      <c r="J40" s="428"/>
    </row>
    <row r="41" spans="1:12" s="426" customFormat="1" ht="24.75" customHeight="1">
      <c r="A41" s="431"/>
      <c r="B41" s="431"/>
      <c r="C41" s="431"/>
      <c r="D41" s="431"/>
      <c r="E41" s="431"/>
      <c r="F41" s="431"/>
      <c r="G41" s="431"/>
      <c r="H41" s="431"/>
      <c r="I41" s="431"/>
      <c r="J41" s="431"/>
      <c r="K41" s="444" t="s">
        <v>573</v>
      </c>
      <c r="L41" s="422"/>
    </row>
    <row r="42" spans="1:11" s="426" customFormat="1" ht="24.75" customHeight="1">
      <c r="A42" s="434"/>
      <c r="F42" s="427"/>
      <c r="H42" s="427"/>
      <c r="I42" s="445"/>
      <c r="J42" s="445" t="s">
        <v>910</v>
      </c>
      <c r="K42" s="573"/>
    </row>
    <row r="43" spans="1:11" s="426" customFormat="1" ht="24.75" customHeight="1">
      <c r="A43" s="434"/>
      <c r="F43" s="427"/>
      <c r="H43" s="427"/>
      <c r="I43" s="448"/>
      <c r="J43" s="448" t="s">
        <v>911</v>
      </c>
      <c r="K43" s="574"/>
    </row>
    <row r="44" spans="1:11" s="426" customFormat="1" ht="24.75" customHeight="1">
      <c r="A44" s="434"/>
      <c r="F44" s="427"/>
      <c r="H44" s="427"/>
      <c r="I44" s="451" t="s">
        <v>994</v>
      </c>
      <c r="J44" s="436"/>
      <c r="K44" s="451" t="s">
        <v>170</v>
      </c>
    </row>
    <row r="45" spans="1:10" s="426" customFormat="1" ht="24.75" customHeight="1">
      <c r="A45" s="434"/>
      <c r="B45" s="565" t="s">
        <v>146</v>
      </c>
      <c r="F45" s="427"/>
      <c r="H45" s="427"/>
      <c r="J45" s="428"/>
    </row>
    <row r="46" spans="1:11" s="426" customFormat="1" ht="24.75" customHeight="1">
      <c r="A46" s="434"/>
      <c r="C46" s="436" t="s">
        <v>147</v>
      </c>
      <c r="F46" s="427"/>
      <c r="H46" s="427"/>
      <c r="I46" s="572">
        <f>26809312.89-36893882.21</f>
        <v>-10084569.32</v>
      </c>
      <c r="J46" s="571"/>
      <c r="K46" s="572">
        <f>75920329.59-6932460.81</f>
        <v>68987868.78</v>
      </c>
    </row>
    <row r="47" spans="1:11" s="426" customFormat="1" ht="24.75" customHeight="1">
      <c r="A47" s="434"/>
      <c r="C47" s="436" t="s">
        <v>148</v>
      </c>
      <c r="F47" s="427"/>
      <c r="H47" s="427"/>
      <c r="I47" s="572">
        <v>25550944.82</v>
      </c>
      <c r="J47" s="571"/>
      <c r="K47" s="572">
        <v>76192343.68</v>
      </c>
    </row>
    <row r="48" spans="1:11" s="426" customFormat="1" ht="24.75" customHeight="1">
      <c r="A48" s="434"/>
      <c r="C48" s="436" t="s">
        <v>149</v>
      </c>
      <c r="F48" s="427"/>
      <c r="H48" s="427"/>
      <c r="I48" s="572">
        <f>+I46/494034300</f>
        <v>-0.020412690616825595</v>
      </c>
      <c r="J48" s="571"/>
      <c r="K48" s="572">
        <f>+K46/494034300</f>
        <v>0.13964186045381868</v>
      </c>
    </row>
    <row r="49" spans="1:10" s="426" customFormat="1" ht="24.75" customHeight="1">
      <c r="A49" s="434"/>
      <c r="F49" s="427"/>
      <c r="H49" s="427"/>
      <c r="J49" s="428"/>
    </row>
    <row r="50" spans="1:12" s="426" customFormat="1" ht="24.75" customHeight="1">
      <c r="A50" s="431"/>
      <c r="B50" s="431"/>
      <c r="C50" s="431"/>
      <c r="D50" s="431"/>
      <c r="E50" s="431"/>
      <c r="F50" s="431"/>
      <c r="G50" s="431"/>
      <c r="H50" s="431"/>
      <c r="I50" s="431"/>
      <c r="J50" s="431"/>
      <c r="K50" s="444" t="s">
        <v>573</v>
      </c>
      <c r="L50" s="422"/>
    </row>
    <row r="51" spans="1:11" s="426" customFormat="1" ht="24.75" customHeight="1">
      <c r="A51" s="434"/>
      <c r="F51" s="427"/>
      <c r="H51" s="427"/>
      <c r="I51" s="447"/>
      <c r="J51" s="448" t="s">
        <v>389</v>
      </c>
      <c r="K51" s="449"/>
    </row>
    <row r="52" spans="1:11" s="426" customFormat="1" ht="24.75" customHeight="1">
      <c r="A52" s="434"/>
      <c r="F52" s="427"/>
      <c r="H52" s="427"/>
      <c r="I52" s="451" t="s">
        <v>994</v>
      </c>
      <c r="J52" s="436"/>
      <c r="K52" s="451" t="s">
        <v>170</v>
      </c>
    </row>
    <row r="53" spans="1:10" s="426" customFormat="1" ht="24.75" customHeight="1">
      <c r="A53" s="434"/>
      <c r="B53" s="565" t="s">
        <v>146</v>
      </c>
      <c r="F53" s="427"/>
      <c r="H53" s="427"/>
      <c r="J53" s="428"/>
    </row>
    <row r="54" spans="1:11" s="426" customFormat="1" ht="24.75" customHeight="1">
      <c r="A54" s="434"/>
      <c r="C54" s="436" t="s">
        <v>147</v>
      </c>
      <c r="F54" s="427"/>
      <c r="H54" s="427"/>
      <c r="I54" s="572">
        <v>-2353894.67</v>
      </c>
      <c r="J54" s="572"/>
      <c r="K54" s="572">
        <v>-10202238.6</v>
      </c>
    </row>
    <row r="55" spans="1:11" s="426" customFormat="1" ht="24.75" customHeight="1">
      <c r="A55" s="434"/>
      <c r="C55" s="436" t="s">
        <v>148</v>
      </c>
      <c r="F55" s="427"/>
      <c r="H55" s="427"/>
      <c r="I55" s="572">
        <v>-18699930.26</v>
      </c>
      <c r="J55" s="571"/>
      <c r="K55" s="572">
        <v>49926071.44</v>
      </c>
    </row>
    <row r="56" spans="1:11" s="426" customFormat="1" ht="24.75" customHeight="1">
      <c r="A56" s="434"/>
      <c r="C56" s="436" t="s">
        <v>149</v>
      </c>
      <c r="F56" s="427"/>
      <c r="H56" s="427"/>
      <c r="I56" s="572">
        <f>+I54/494034300</f>
        <v>-0.004764638143545903</v>
      </c>
      <c r="J56" s="571"/>
      <c r="K56" s="572">
        <f>+K54/494034300</f>
        <v>-0.020650871002276562</v>
      </c>
    </row>
    <row r="57" spans="1:10" s="426" customFormat="1" ht="24.75" customHeight="1">
      <c r="A57" s="434"/>
      <c r="F57" s="427"/>
      <c r="H57" s="427"/>
      <c r="J57" s="428"/>
    </row>
    <row r="58" spans="1:10" s="441" customFormat="1" ht="24.75" customHeight="1">
      <c r="A58" s="435" t="s">
        <v>151</v>
      </c>
      <c r="B58" s="436"/>
      <c r="C58" s="437"/>
      <c r="D58" s="437"/>
      <c r="E58" s="438"/>
      <c r="F58" s="436"/>
      <c r="G58" s="439"/>
      <c r="H58" s="440"/>
      <c r="I58" s="439"/>
      <c r="J58" s="436"/>
    </row>
    <row r="59" spans="1:10" s="441" customFormat="1" ht="24.75" customHeight="1">
      <c r="A59" s="442"/>
      <c r="B59" s="436" t="s">
        <v>956</v>
      </c>
      <c r="C59" s="437"/>
      <c r="D59" s="437"/>
      <c r="E59" s="438"/>
      <c r="F59" s="436"/>
      <c r="G59" s="439"/>
      <c r="H59" s="440"/>
      <c r="I59" s="439"/>
      <c r="J59" s="436"/>
    </row>
    <row r="60" spans="1:11" s="441" customFormat="1" ht="24.75" customHeight="1">
      <c r="A60" s="440" t="s">
        <v>917</v>
      </c>
      <c r="B60" s="436"/>
      <c r="C60" s="437"/>
      <c r="D60" s="437"/>
      <c r="E60" s="438"/>
      <c r="F60" s="436"/>
      <c r="G60" s="443"/>
      <c r="H60" s="435"/>
      <c r="J60" s="436"/>
      <c r="K60" s="444" t="s">
        <v>573</v>
      </c>
    </row>
    <row r="61" spans="1:10" s="441" customFormat="1" ht="24.75" customHeight="1">
      <c r="A61" s="440"/>
      <c r="B61" s="436"/>
      <c r="C61" s="437"/>
      <c r="D61" s="437"/>
      <c r="E61" s="438"/>
      <c r="G61" s="445"/>
      <c r="I61" s="445"/>
      <c r="J61" s="445" t="s">
        <v>910</v>
      </c>
    </row>
    <row r="62" spans="1:10" s="441" customFormat="1" ht="24.75" customHeight="1">
      <c r="A62" s="440"/>
      <c r="B62" s="436"/>
      <c r="C62" s="437"/>
      <c r="D62" s="437"/>
      <c r="E62" s="438"/>
      <c r="G62" s="445"/>
      <c r="I62" s="445"/>
      <c r="J62" s="445" t="s">
        <v>911</v>
      </c>
    </row>
    <row r="63" spans="1:11" s="436" customFormat="1" ht="24.75" customHeight="1">
      <c r="A63" s="440"/>
      <c r="C63" s="437"/>
      <c r="D63" s="437"/>
      <c r="E63" s="438"/>
      <c r="F63" s="446"/>
      <c r="I63" s="447"/>
      <c r="J63" s="448" t="s">
        <v>390</v>
      </c>
      <c r="K63" s="449"/>
    </row>
    <row r="64" spans="1:11" s="436" customFormat="1" ht="24.75" customHeight="1">
      <c r="A64" s="440"/>
      <c r="C64" s="437"/>
      <c r="D64" s="437"/>
      <c r="E64" s="438"/>
      <c r="H64" s="450"/>
      <c r="I64" s="451" t="s">
        <v>994</v>
      </c>
      <c r="K64" s="451" t="s">
        <v>993</v>
      </c>
    </row>
    <row r="65" spans="1:11" s="436" customFormat="1" ht="24.75" customHeight="1">
      <c r="A65" s="440"/>
      <c r="B65" s="436" t="s">
        <v>918</v>
      </c>
      <c r="C65" s="437"/>
      <c r="D65" s="437"/>
      <c r="E65" s="438"/>
      <c r="H65" s="452"/>
      <c r="I65" s="453">
        <f>1977060.03-288955</f>
        <v>1688105.03</v>
      </c>
      <c r="K65" s="453">
        <v>2167279.13</v>
      </c>
    </row>
    <row r="66" spans="1:11" s="436" customFormat="1" ht="24.75" customHeight="1">
      <c r="A66" s="440"/>
      <c r="B66" s="436" t="s">
        <v>919</v>
      </c>
      <c r="C66" s="437"/>
      <c r="D66" s="437"/>
      <c r="E66" s="438"/>
      <c r="H66" s="452"/>
      <c r="I66" s="453">
        <v>2409295.7</v>
      </c>
      <c r="K66" s="453">
        <v>1579851.51</v>
      </c>
    </row>
    <row r="67" spans="1:11" s="436" customFormat="1" ht="24.75" customHeight="1">
      <c r="A67" s="440"/>
      <c r="B67" s="436" t="s">
        <v>920</v>
      </c>
      <c r="C67" s="437"/>
      <c r="D67" s="437"/>
      <c r="E67" s="438"/>
      <c r="H67" s="452"/>
      <c r="I67" s="454">
        <v>35994303.26</v>
      </c>
      <c r="K67" s="454">
        <v>54774994.77</v>
      </c>
    </row>
    <row r="68" spans="1:11" s="436" customFormat="1" ht="24.75" customHeight="1" thickBot="1">
      <c r="A68" s="440"/>
      <c r="C68" s="437" t="s">
        <v>569</v>
      </c>
      <c r="D68" s="437"/>
      <c r="E68" s="438"/>
      <c r="H68" s="452"/>
      <c r="I68" s="455">
        <f>SUM(I65:I67)</f>
        <v>40091703.989999995</v>
      </c>
      <c r="K68" s="455">
        <f>SUM(K65:K67)</f>
        <v>58522125.410000004</v>
      </c>
    </row>
    <row r="69" spans="1:11" s="436" customFormat="1" ht="24.75" customHeight="1" thickTop="1">
      <c r="A69" s="440"/>
      <c r="C69" s="437"/>
      <c r="D69" s="437"/>
      <c r="E69" s="438"/>
      <c r="H69" s="452"/>
      <c r="I69" s="453"/>
      <c r="K69" s="453"/>
    </row>
    <row r="70" spans="1:11" s="436" customFormat="1" ht="24.75" customHeight="1">
      <c r="A70" s="440"/>
      <c r="C70" s="437"/>
      <c r="D70" s="437"/>
      <c r="E70" s="438"/>
      <c r="H70" s="452"/>
      <c r="I70" s="453"/>
      <c r="K70" s="453"/>
    </row>
    <row r="71" spans="1:11" s="436" customFormat="1" ht="24.75" customHeight="1">
      <c r="A71" s="440"/>
      <c r="C71" s="437"/>
      <c r="D71" s="437"/>
      <c r="E71" s="438"/>
      <c r="H71" s="452"/>
      <c r="I71" s="453"/>
      <c r="K71" s="453"/>
    </row>
    <row r="72" spans="1:11" s="436" customFormat="1" ht="24.75" customHeight="1">
      <c r="A72" s="653" t="s">
        <v>266</v>
      </c>
      <c r="B72" s="653"/>
      <c r="C72" s="431"/>
      <c r="D72" s="653"/>
      <c r="E72" s="653"/>
      <c r="F72" s="653"/>
      <c r="G72" s="653"/>
      <c r="H72" s="653"/>
      <c r="I72" s="653"/>
      <c r="J72" s="654"/>
      <c r="K72" s="184"/>
    </row>
    <row r="73" spans="1:11" s="436" customFormat="1" ht="24.75" customHeight="1">
      <c r="A73" s="431" t="s">
        <v>265</v>
      </c>
      <c r="B73" s="431"/>
      <c r="C73" s="431"/>
      <c r="D73" s="431"/>
      <c r="E73" s="431"/>
      <c r="F73" s="431"/>
      <c r="G73" s="431"/>
      <c r="H73" s="652"/>
      <c r="I73" s="431"/>
      <c r="J73" s="431"/>
      <c r="K73" s="431"/>
    </row>
    <row r="74" spans="1:11" ht="24.75" customHeight="1">
      <c r="A74" s="431"/>
      <c r="B74" s="431"/>
      <c r="C74" s="431"/>
      <c r="D74" s="431"/>
      <c r="E74" s="431"/>
      <c r="F74" s="431"/>
      <c r="G74" s="431"/>
      <c r="H74" s="652"/>
      <c r="I74" s="431"/>
      <c r="J74" s="431"/>
      <c r="K74" s="431"/>
    </row>
    <row r="75" spans="1:12" s="426" customFormat="1" ht="24.75" customHeight="1">
      <c r="A75" s="431" t="s">
        <v>173</v>
      </c>
      <c r="B75" s="431"/>
      <c r="C75" s="431"/>
      <c r="D75" s="431"/>
      <c r="E75" s="431"/>
      <c r="F75" s="431"/>
      <c r="G75" s="431"/>
      <c r="H75" s="431"/>
      <c r="I75" s="431"/>
      <c r="J75" s="431"/>
      <c r="K75" s="431"/>
      <c r="L75" s="422"/>
    </row>
    <row r="76" spans="1:11" s="436" customFormat="1" ht="24.75" customHeight="1">
      <c r="A76" s="440"/>
      <c r="C76" s="437"/>
      <c r="D76" s="437"/>
      <c r="E76" s="438"/>
      <c r="H76" s="452"/>
      <c r="I76" s="453"/>
      <c r="K76" s="453"/>
    </row>
    <row r="77" spans="1:8" s="135" customFormat="1" ht="27.75" customHeight="1">
      <c r="A77" s="185" t="s">
        <v>152</v>
      </c>
      <c r="B77" s="186"/>
      <c r="C77" s="144"/>
      <c r="D77" s="144"/>
      <c r="E77" s="145"/>
      <c r="F77" s="145"/>
      <c r="G77" s="150"/>
      <c r="H77" s="145"/>
    </row>
    <row r="78" spans="1:5" s="232" customFormat="1" ht="27.75" customHeight="1">
      <c r="A78" s="234"/>
      <c r="B78" s="232" t="s">
        <v>80</v>
      </c>
      <c r="C78" s="235"/>
      <c r="D78" s="235"/>
      <c r="E78" s="236"/>
    </row>
    <row r="79" spans="1:11" s="232" customFormat="1" ht="27.75" customHeight="1">
      <c r="A79" s="234"/>
      <c r="C79" s="235"/>
      <c r="D79" s="235"/>
      <c r="E79" s="236"/>
      <c r="I79" s="238"/>
      <c r="J79" s="234"/>
      <c r="K79" s="239" t="s">
        <v>573</v>
      </c>
    </row>
    <row r="80" spans="1:11" s="232" customFormat="1" ht="27.75" customHeight="1">
      <c r="A80" s="234"/>
      <c r="C80" s="235"/>
      <c r="D80" s="235"/>
      <c r="E80" s="236"/>
      <c r="I80" s="238"/>
      <c r="J80" s="238" t="s">
        <v>805</v>
      </c>
      <c r="K80" s="238"/>
    </row>
    <row r="81" spans="1:11" s="232" customFormat="1" ht="27.75" customHeight="1">
      <c r="A81" s="234"/>
      <c r="C81" s="235"/>
      <c r="D81" s="235"/>
      <c r="E81" s="236"/>
      <c r="I81" s="660" t="s">
        <v>390</v>
      </c>
      <c r="J81" s="660"/>
      <c r="K81" s="660"/>
    </row>
    <row r="82" spans="1:11" s="232" customFormat="1" ht="27.75" customHeight="1">
      <c r="A82" s="234"/>
      <c r="C82" s="235"/>
      <c r="D82" s="235"/>
      <c r="E82" s="236"/>
      <c r="I82" s="191" t="s">
        <v>994</v>
      </c>
      <c r="J82" s="155"/>
      <c r="K82" s="191" t="s">
        <v>993</v>
      </c>
    </row>
    <row r="83" spans="1:11" s="232" customFormat="1" ht="27.75" customHeight="1">
      <c r="A83" s="234"/>
      <c r="B83" s="186" t="s">
        <v>966</v>
      </c>
      <c r="C83" s="190"/>
      <c r="D83" s="190"/>
      <c r="E83" s="153"/>
      <c r="F83" s="186"/>
      <c r="I83" s="624">
        <f>407350536.25-2335620</f>
        <v>405014916.25</v>
      </c>
      <c r="J83" s="624"/>
      <c r="K83" s="624">
        <v>244700134.15</v>
      </c>
    </row>
    <row r="84" spans="1:11" s="232" customFormat="1" ht="27.75" customHeight="1">
      <c r="A84" s="234"/>
      <c r="B84" s="186" t="s">
        <v>321</v>
      </c>
      <c r="C84" s="190"/>
      <c r="D84" s="190"/>
      <c r="E84" s="153"/>
      <c r="F84" s="186"/>
      <c r="I84" s="625">
        <v>-41682434.57</v>
      </c>
      <c r="J84" s="624"/>
      <c r="K84" s="625">
        <v>-41682434.57</v>
      </c>
    </row>
    <row r="85" spans="1:11" s="232" customFormat="1" ht="27.75" customHeight="1" thickBot="1">
      <c r="A85" s="234"/>
      <c r="B85" s="186"/>
      <c r="C85" s="186" t="s">
        <v>967</v>
      </c>
      <c r="D85" s="190"/>
      <c r="E85" s="153"/>
      <c r="F85" s="186"/>
      <c r="I85" s="626">
        <f>SUM(I83:I84)</f>
        <v>363332481.68</v>
      </c>
      <c r="J85" s="624"/>
      <c r="K85" s="626">
        <f>SUM(K83:K84)</f>
        <v>203017699.58</v>
      </c>
    </row>
    <row r="86" spans="1:11" s="232" customFormat="1" ht="27.75" customHeight="1" thickTop="1">
      <c r="A86" s="234"/>
      <c r="B86" s="186"/>
      <c r="C86" s="186"/>
      <c r="D86" s="190"/>
      <c r="E86" s="153"/>
      <c r="F86" s="186"/>
      <c r="I86" s="623"/>
      <c r="J86" s="622"/>
      <c r="K86" s="623"/>
    </row>
    <row r="87" spans="1:11" s="232" customFormat="1" ht="27.75" customHeight="1">
      <c r="A87" s="234"/>
      <c r="B87" s="186"/>
      <c r="C87" s="186"/>
      <c r="D87" s="190"/>
      <c r="E87" s="153"/>
      <c r="F87" s="186"/>
      <c r="I87" s="154"/>
      <c r="J87" s="186"/>
      <c r="K87" s="154"/>
    </row>
    <row r="88" spans="1:11" s="232" customFormat="1" ht="27.75" customHeight="1">
      <c r="A88" s="150" t="s">
        <v>81</v>
      </c>
      <c r="C88" s="240"/>
      <c r="D88" s="240"/>
      <c r="E88" s="241"/>
      <c r="K88" s="154"/>
    </row>
    <row r="89" spans="1:11" s="232" customFormat="1" ht="27.75" customHeight="1">
      <c r="A89" s="150"/>
      <c r="C89" s="240"/>
      <c r="D89" s="240"/>
      <c r="E89" s="241"/>
      <c r="K89" s="154"/>
    </row>
    <row r="90" spans="1:11" s="232" customFormat="1" ht="27.75" customHeight="1">
      <c r="A90" s="233"/>
      <c r="C90" s="235"/>
      <c r="D90" s="235"/>
      <c r="E90" s="236"/>
      <c r="I90" s="238"/>
      <c r="J90" s="234"/>
      <c r="K90" s="239" t="s">
        <v>573</v>
      </c>
    </row>
    <row r="91" spans="1:11" s="232" customFormat="1" ht="27.75" customHeight="1">
      <c r="A91" s="233"/>
      <c r="C91" s="235"/>
      <c r="D91" s="235"/>
      <c r="E91" s="236"/>
      <c r="I91" s="238"/>
      <c r="J91" s="238" t="s">
        <v>805</v>
      </c>
      <c r="K91" s="238"/>
    </row>
    <row r="92" spans="1:11" s="232" customFormat="1" ht="27.75" customHeight="1">
      <c r="A92" s="233"/>
      <c r="C92" s="235"/>
      <c r="D92" s="235"/>
      <c r="E92" s="236"/>
      <c r="I92" s="582"/>
      <c r="J92" s="581" t="s">
        <v>390</v>
      </c>
      <c r="K92" s="581"/>
    </row>
    <row r="93" spans="1:11" s="232" customFormat="1" ht="27.75" customHeight="1">
      <c r="A93" s="237"/>
      <c r="C93" s="235"/>
      <c r="D93" s="235"/>
      <c r="E93" s="236"/>
      <c r="I93" s="191" t="s">
        <v>994</v>
      </c>
      <c r="J93" s="155"/>
      <c r="K93" s="191" t="s">
        <v>993</v>
      </c>
    </row>
    <row r="94" spans="1:11" s="436" customFormat="1" ht="24.75" customHeight="1">
      <c r="A94" s="237"/>
      <c r="B94" s="186" t="s">
        <v>574</v>
      </c>
      <c r="C94" s="190"/>
      <c r="D94" s="190"/>
      <c r="E94" s="153"/>
      <c r="F94" s="186"/>
      <c r="I94" s="539">
        <f>362569829.22</f>
        <v>362569829.22</v>
      </c>
      <c r="J94" s="524"/>
      <c r="K94" s="540">
        <f>205051000.1-2181405.44-529252.87</f>
        <v>202340341.79</v>
      </c>
    </row>
    <row r="95" spans="1:11" ht="24.75" customHeight="1">
      <c r="A95" s="237"/>
      <c r="B95" s="186" t="s">
        <v>575</v>
      </c>
      <c r="C95" s="190"/>
      <c r="D95" s="190"/>
      <c r="E95" s="153"/>
      <c r="F95" s="186"/>
      <c r="H95" s="417"/>
      <c r="I95" s="539">
        <f>3044974.75-2335620</f>
        <v>709354.75</v>
      </c>
      <c r="J95" s="524"/>
      <c r="K95" s="540">
        <v>594372.03</v>
      </c>
    </row>
    <row r="96" spans="1:11" ht="24.75" customHeight="1">
      <c r="A96" s="237"/>
      <c r="B96" s="186" t="s">
        <v>576</v>
      </c>
      <c r="C96" s="190"/>
      <c r="D96" s="190"/>
      <c r="E96" s="153"/>
      <c r="F96" s="186"/>
      <c r="H96" s="417"/>
      <c r="I96" s="522">
        <v>50740</v>
      </c>
      <c r="J96" s="524"/>
      <c r="K96" s="522">
        <v>82985.76000000001</v>
      </c>
    </row>
    <row r="97" spans="1:11" ht="24.75" customHeight="1">
      <c r="A97" s="237"/>
      <c r="B97" s="186" t="s">
        <v>577</v>
      </c>
      <c r="C97" s="190"/>
      <c r="D97" s="190"/>
      <c r="E97" s="153"/>
      <c r="F97" s="186"/>
      <c r="H97" s="417"/>
      <c r="I97" s="522">
        <v>2557.71</v>
      </c>
      <c r="J97" s="524"/>
      <c r="K97" s="522">
        <v>0</v>
      </c>
    </row>
    <row r="98" spans="1:11" ht="27" customHeight="1">
      <c r="A98" s="237"/>
      <c r="B98" s="186" t="s">
        <v>780</v>
      </c>
      <c r="C98" s="190"/>
      <c r="D98" s="190"/>
      <c r="E98" s="153"/>
      <c r="F98" s="186"/>
      <c r="H98" s="417"/>
      <c r="I98" s="541">
        <v>41682434.57</v>
      </c>
      <c r="J98" s="524"/>
      <c r="K98" s="523">
        <v>41682434.57</v>
      </c>
    </row>
    <row r="99" spans="1:11" ht="27" customHeight="1">
      <c r="A99" s="237"/>
      <c r="B99" s="186"/>
      <c r="C99" s="186" t="s">
        <v>569</v>
      </c>
      <c r="D99" s="186"/>
      <c r="E99" s="153"/>
      <c r="F99" s="186"/>
      <c r="H99" s="417"/>
      <c r="I99" s="524">
        <f>SUM(I94:I98)</f>
        <v>405014916.25</v>
      </c>
      <c r="J99" s="524"/>
      <c r="K99" s="524">
        <f>SUM(K94:K98)</f>
        <v>244700134.14999998</v>
      </c>
    </row>
    <row r="100" spans="1:11" ht="27" customHeight="1">
      <c r="A100" s="237"/>
      <c r="B100" s="186" t="s">
        <v>781</v>
      </c>
      <c r="C100" s="190"/>
      <c r="D100" s="190"/>
      <c r="E100" s="153"/>
      <c r="F100" s="186"/>
      <c r="H100" s="417"/>
      <c r="I100" s="524">
        <v>-41682434.57</v>
      </c>
      <c r="J100" s="524"/>
      <c r="K100" s="524">
        <v>-41682434.57</v>
      </c>
    </row>
    <row r="101" spans="1:11" ht="27" customHeight="1" thickBot="1">
      <c r="A101" s="237"/>
      <c r="B101" s="186" t="s">
        <v>312</v>
      </c>
      <c r="C101" s="190"/>
      <c r="D101" s="190"/>
      <c r="E101" s="153"/>
      <c r="F101" s="186"/>
      <c r="H101" s="417"/>
      <c r="I101" s="542">
        <f>SUM(I99:I100)</f>
        <v>363332481.68</v>
      </c>
      <c r="J101" s="524"/>
      <c r="K101" s="542">
        <f>SUM(K99:K100)</f>
        <v>203017699.57999998</v>
      </c>
    </row>
    <row r="102" spans="1:10" ht="27" customHeight="1" thickTop="1">
      <c r="A102" s="237"/>
      <c r="B102" s="232"/>
      <c r="C102" s="235"/>
      <c r="D102" s="235"/>
      <c r="E102" s="236"/>
      <c r="F102" s="232"/>
      <c r="G102" s="284"/>
      <c r="H102" s="242"/>
      <c r="I102" s="284"/>
      <c r="J102" s="232"/>
    </row>
    <row r="105" spans="1:11" s="457" customFormat="1" ht="27" customHeight="1">
      <c r="A105" s="653" t="s">
        <v>266</v>
      </c>
      <c r="B105" s="653"/>
      <c r="C105" s="431"/>
      <c r="D105" s="653"/>
      <c r="E105" s="653"/>
      <c r="F105" s="653"/>
      <c r="G105" s="653"/>
      <c r="H105" s="653"/>
      <c r="I105" s="653"/>
      <c r="J105" s="654"/>
      <c r="K105" s="184"/>
    </row>
    <row r="106" spans="1:11" s="457" customFormat="1" ht="27" customHeight="1">
      <c r="A106" s="431" t="s">
        <v>265</v>
      </c>
      <c r="B106" s="431"/>
      <c r="C106" s="431"/>
      <c r="D106" s="431"/>
      <c r="E106" s="431"/>
      <c r="F106" s="431"/>
      <c r="G106" s="431"/>
      <c r="H106" s="652"/>
      <c r="I106" s="431"/>
      <c r="J106" s="431"/>
      <c r="K106" s="431"/>
    </row>
    <row r="107" spans="1:10" s="426" customFormat="1" ht="27" customHeight="1">
      <c r="A107" s="429"/>
      <c r="B107" s="458"/>
      <c r="D107" s="459"/>
      <c r="F107" s="427"/>
      <c r="G107" s="427"/>
      <c r="J107" s="433"/>
    </row>
    <row r="108" spans="1:10" s="426" customFormat="1" ht="27" customHeight="1">
      <c r="A108" s="429"/>
      <c r="B108" s="458"/>
      <c r="C108" s="460"/>
      <c r="D108" s="459"/>
      <c r="F108" s="427"/>
      <c r="G108" s="427"/>
      <c r="J108" s="433"/>
    </row>
  </sheetData>
  <sheetProtection/>
  <mergeCells count="1">
    <mergeCell ref="I81:K81"/>
  </mergeCells>
  <printOptions/>
  <pageMargins left="0.8661417322834646" right="0.1968503937007874" top="0.5905511811023623" bottom="0.4724409448818898" header="0.2362204724409449" footer="0.196850393700787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90" zoomScaleNormal="90" zoomScaleSheetLayoutView="100" zoomScalePageLayoutView="0" workbookViewId="0" topLeftCell="A1">
      <selection activeCell="C17" sqref="C17"/>
    </sheetView>
  </sheetViews>
  <sheetFormatPr defaultColWidth="9.140625" defaultRowHeight="24" customHeight="1"/>
  <cols>
    <col min="1" max="1" width="6.8515625" style="186" customWidth="1"/>
    <col min="2" max="2" width="9.140625" style="186" customWidth="1"/>
    <col min="3" max="3" width="16.57421875" style="186" customWidth="1"/>
    <col min="4" max="4" width="19.8515625" style="186" customWidth="1"/>
    <col min="5" max="5" width="17.00390625" style="186" customWidth="1"/>
    <col min="6" max="6" width="1.421875" style="144" customWidth="1"/>
    <col min="7" max="7" width="18.7109375" style="186" customWidth="1"/>
    <col min="8" max="8" width="2.140625" style="186" customWidth="1"/>
    <col min="9" max="9" width="18.7109375" style="186" customWidth="1"/>
    <col min="10" max="10" width="2.140625" style="186" customWidth="1"/>
    <col min="11" max="16384" width="9.140625" style="186" customWidth="1"/>
  </cols>
  <sheetData>
    <row r="1" spans="1:9" s="157" customFormat="1" ht="27.75" customHeight="1">
      <c r="A1" s="283" t="s">
        <v>912</v>
      </c>
      <c r="B1" s="184"/>
      <c r="C1" s="184"/>
      <c r="D1" s="184"/>
      <c r="E1" s="184"/>
      <c r="F1" s="184"/>
      <c r="G1" s="184"/>
      <c r="H1" s="184"/>
      <c r="I1" s="184"/>
    </row>
    <row r="2" spans="1:9" s="157" customFormat="1" ht="27.75" customHeight="1">
      <c r="A2" s="283"/>
      <c r="B2" s="184"/>
      <c r="C2" s="184"/>
      <c r="D2" s="184"/>
      <c r="E2" s="184"/>
      <c r="F2" s="184"/>
      <c r="G2" s="184"/>
      <c r="H2" s="184"/>
      <c r="I2" s="184"/>
    </row>
    <row r="3" spans="1:8" s="135" customFormat="1" ht="25.5" customHeight="1">
      <c r="A3" s="185" t="s">
        <v>184</v>
      </c>
      <c r="B3" s="186"/>
      <c r="C3" s="144"/>
      <c r="D3" s="144"/>
      <c r="E3" s="145"/>
      <c r="F3" s="145"/>
      <c r="G3" s="150"/>
      <c r="H3" s="145"/>
    </row>
    <row r="4" spans="1:9" s="135" customFormat="1" ht="25.5" customHeight="1">
      <c r="A4" s="185"/>
      <c r="B4" s="232" t="s">
        <v>79</v>
      </c>
      <c r="C4" s="235"/>
      <c r="D4" s="235"/>
      <c r="E4" s="236"/>
      <c r="F4" s="232"/>
      <c r="G4" s="232"/>
      <c r="H4" s="232"/>
      <c r="I4" s="232"/>
    </row>
    <row r="5" spans="1:9" s="135" customFormat="1" ht="25.5" customHeight="1">
      <c r="A5" s="185"/>
      <c r="B5" s="232"/>
      <c r="C5" s="235"/>
      <c r="D5" s="235"/>
      <c r="E5" s="236"/>
      <c r="F5" s="232"/>
      <c r="G5" s="238"/>
      <c r="H5" s="234"/>
      <c r="I5" s="239" t="s">
        <v>573</v>
      </c>
    </row>
    <row r="6" spans="1:9" s="135" customFormat="1" ht="25.5" customHeight="1">
      <c r="A6" s="185"/>
      <c r="B6" s="232"/>
      <c r="C6" s="235"/>
      <c r="D6" s="235"/>
      <c r="E6" s="236"/>
      <c r="F6" s="232"/>
      <c r="G6" s="238"/>
      <c r="H6" s="238" t="s">
        <v>805</v>
      </c>
      <c r="I6" s="238"/>
    </row>
    <row r="7" spans="1:9" s="135" customFormat="1" ht="25.5" customHeight="1">
      <c r="A7" s="185"/>
      <c r="B7" s="232"/>
      <c r="C7" s="235"/>
      <c r="D7" s="235"/>
      <c r="E7" s="236"/>
      <c r="F7" s="232"/>
      <c r="G7" s="660" t="s">
        <v>390</v>
      </c>
      <c r="H7" s="660"/>
      <c r="I7" s="660"/>
    </row>
    <row r="8" spans="1:9" s="135" customFormat="1" ht="25.5" customHeight="1">
      <c r="A8" s="185"/>
      <c r="B8" s="232"/>
      <c r="C8" s="235"/>
      <c r="D8" s="235"/>
      <c r="E8" s="236"/>
      <c r="F8" s="232"/>
      <c r="G8" s="191" t="s">
        <v>994</v>
      </c>
      <c r="H8" s="155"/>
      <c r="I8" s="191" t="s">
        <v>993</v>
      </c>
    </row>
    <row r="9" spans="1:9" s="135" customFormat="1" ht="25.5" customHeight="1">
      <c r="A9" s="185"/>
      <c r="B9" s="232" t="s">
        <v>322</v>
      </c>
      <c r="C9" s="235"/>
      <c r="D9" s="235"/>
      <c r="E9" s="236"/>
      <c r="F9" s="232"/>
      <c r="G9" s="232">
        <f>34945620.56-94500-1798386.23</f>
        <v>33052734.330000002</v>
      </c>
      <c r="H9" s="232"/>
      <c r="I9" s="232">
        <v>30991266.64</v>
      </c>
    </row>
    <row r="10" spans="1:9" s="135" customFormat="1" ht="25.5" customHeight="1">
      <c r="A10" s="185"/>
      <c r="B10" s="232" t="s">
        <v>323</v>
      </c>
      <c r="C10" s="235"/>
      <c r="D10" s="235"/>
      <c r="E10" s="236"/>
      <c r="F10" s="232"/>
      <c r="G10" s="232">
        <v>4566604.11</v>
      </c>
      <c r="H10" s="232"/>
      <c r="I10" s="232">
        <v>3784115.27</v>
      </c>
    </row>
    <row r="11" spans="1:9" s="135" customFormat="1" ht="25.5" customHeight="1" thickBot="1">
      <c r="A11" s="185"/>
      <c r="C11" s="232" t="s">
        <v>968</v>
      </c>
      <c r="D11" s="235"/>
      <c r="E11" s="236"/>
      <c r="F11" s="232"/>
      <c r="G11" s="382">
        <f>SUM(G9:G10)</f>
        <v>37619338.440000005</v>
      </c>
      <c r="H11" s="232"/>
      <c r="I11" s="382">
        <f>SUM(I9:I10)</f>
        <v>34775381.910000004</v>
      </c>
    </row>
    <row r="12" spans="1:9" s="135" customFormat="1" ht="38.25" customHeight="1" thickTop="1">
      <c r="A12" s="185"/>
      <c r="B12" s="232"/>
      <c r="C12" s="232"/>
      <c r="D12" s="235"/>
      <c r="E12" s="236"/>
      <c r="F12" s="232"/>
      <c r="G12" s="285"/>
      <c r="H12" s="232"/>
      <c r="I12" s="285"/>
    </row>
    <row r="13" spans="2:8" s="135" customFormat="1" ht="25.5" customHeight="1">
      <c r="B13" s="186" t="s">
        <v>82</v>
      </c>
      <c r="C13" s="144"/>
      <c r="D13" s="144"/>
      <c r="E13" s="145"/>
      <c r="F13" s="145"/>
      <c r="G13" s="150"/>
      <c r="H13" s="145"/>
    </row>
    <row r="14" spans="2:9" s="135" customFormat="1" ht="25.5" customHeight="1">
      <c r="B14" s="186"/>
      <c r="C14" s="144"/>
      <c r="D14" s="144"/>
      <c r="E14" s="145"/>
      <c r="G14" s="155"/>
      <c r="H14" s="189"/>
      <c r="I14" s="156" t="s">
        <v>573</v>
      </c>
    </row>
    <row r="15" spans="2:10" s="135" customFormat="1" ht="25.5" customHeight="1">
      <c r="B15" s="186"/>
      <c r="C15" s="144"/>
      <c r="D15" s="144"/>
      <c r="E15" s="145"/>
      <c r="G15" s="155"/>
      <c r="H15" s="155" t="s">
        <v>805</v>
      </c>
      <c r="I15" s="155"/>
      <c r="J15" s="155"/>
    </row>
    <row r="16" spans="2:9" s="135" customFormat="1" ht="25.5" customHeight="1">
      <c r="B16" s="186"/>
      <c r="C16" s="144"/>
      <c r="D16" s="144"/>
      <c r="E16" s="145"/>
      <c r="G16" s="661" t="s">
        <v>390</v>
      </c>
      <c r="H16" s="661"/>
      <c r="I16" s="661"/>
    </row>
    <row r="17" spans="1:9" s="135" customFormat="1" ht="25.5" customHeight="1">
      <c r="A17" s="186"/>
      <c r="B17" s="186"/>
      <c r="C17" s="192"/>
      <c r="D17" s="192"/>
      <c r="E17" s="193"/>
      <c r="G17" s="191" t="s">
        <v>994</v>
      </c>
      <c r="H17" s="155"/>
      <c r="I17" s="191" t="s">
        <v>993</v>
      </c>
    </row>
    <row r="18" spans="2:9" s="135" customFormat="1" ht="25.5" customHeight="1">
      <c r="B18" s="186" t="s">
        <v>574</v>
      </c>
      <c r="C18" s="194"/>
      <c r="D18" s="194"/>
      <c r="E18" s="154"/>
      <c r="G18" s="525">
        <f>32105188.3-1798386.23</f>
        <v>30306802.07</v>
      </c>
      <c r="H18" s="524"/>
      <c r="I18" s="525">
        <v>30497009.61</v>
      </c>
    </row>
    <row r="19" spans="2:9" s="135" customFormat="1" ht="25.5" customHeight="1">
      <c r="B19" s="186" t="s">
        <v>575</v>
      </c>
      <c r="C19" s="194"/>
      <c r="D19" s="194"/>
      <c r="E19" s="154"/>
      <c r="G19" s="525">
        <f>2623152.26-94500</f>
        <v>2528652.26</v>
      </c>
      <c r="H19" s="524"/>
      <c r="I19" s="525">
        <v>219575.83</v>
      </c>
    </row>
    <row r="20" spans="2:9" s="135" customFormat="1" ht="25.5" customHeight="1">
      <c r="B20" s="186" t="s">
        <v>576</v>
      </c>
      <c r="C20" s="194"/>
      <c r="D20" s="194"/>
      <c r="E20" s="154"/>
      <c r="G20" s="543">
        <v>17300</v>
      </c>
      <c r="H20" s="524"/>
      <c r="I20" s="543">
        <v>274681.2</v>
      </c>
    </row>
    <row r="21" spans="1:9" s="135" customFormat="1" ht="25.5" customHeight="1">
      <c r="A21" s="187"/>
      <c r="B21" s="186" t="s">
        <v>577</v>
      </c>
      <c r="C21" s="190"/>
      <c r="D21" s="190"/>
      <c r="E21" s="153"/>
      <c r="G21" s="543">
        <v>199980</v>
      </c>
      <c r="H21" s="526"/>
      <c r="I21" s="543">
        <f>35000-35000</f>
        <v>0</v>
      </c>
    </row>
    <row r="22" spans="1:9" s="135" customFormat="1" ht="25.5" customHeight="1" thickBot="1">
      <c r="A22" s="187"/>
      <c r="B22" s="135" t="s">
        <v>313</v>
      </c>
      <c r="E22" s="153"/>
      <c r="G22" s="527">
        <f>SUM(G18:G21)</f>
        <v>33052734.33</v>
      </c>
      <c r="H22" s="526"/>
      <c r="I22" s="527">
        <f>SUM(I18:I21)</f>
        <v>30991266.639999997</v>
      </c>
    </row>
    <row r="23" spans="1:9" s="232" customFormat="1" ht="25.5" customHeight="1" thickTop="1">
      <c r="A23" s="237"/>
      <c r="C23" s="235"/>
      <c r="D23" s="235"/>
      <c r="E23" s="236"/>
      <c r="G23" s="284"/>
      <c r="H23" s="242"/>
      <c r="I23" s="284"/>
    </row>
    <row r="24" spans="1:9" s="232" customFormat="1" ht="25.5" customHeight="1">
      <c r="A24" s="237"/>
      <c r="C24" s="235"/>
      <c r="D24" s="235"/>
      <c r="E24" s="236"/>
      <c r="G24" s="284"/>
      <c r="H24" s="242"/>
      <c r="I24" s="284"/>
    </row>
    <row r="25" spans="1:10" s="231" customFormat="1" ht="25.5" customHeight="1">
      <c r="A25" s="203"/>
      <c r="B25" s="226"/>
      <c r="C25" s="227"/>
      <c r="D25" s="228"/>
      <c r="E25" s="157"/>
      <c r="F25" s="135"/>
      <c r="G25" s="135"/>
      <c r="H25" s="157"/>
      <c r="I25" s="157"/>
      <c r="J25" s="202"/>
    </row>
    <row r="26" spans="1:11" ht="25.5" customHeight="1">
      <c r="A26" s="653"/>
      <c r="B26" s="653"/>
      <c r="C26" s="431"/>
      <c r="D26" s="653"/>
      <c r="E26" s="653"/>
      <c r="F26" s="653"/>
      <c r="G26" s="653"/>
      <c r="H26" s="653"/>
      <c r="I26" s="653"/>
      <c r="J26" s="654"/>
      <c r="K26" s="188"/>
    </row>
    <row r="27" spans="1:11" ht="25.5" customHeight="1">
      <c r="A27" s="653" t="s">
        <v>267</v>
      </c>
      <c r="B27" s="653"/>
      <c r="C27" s="431"/>
      <c r="D27" s="653"/>
      <c r="E27" s="653"/>
      <c r="F27" s="653"/>
      <c r="G27" s="653"/>
      <c r="H27" s="653"/>
      <c r="I27" s="653"/>
      <c r="J27" s="431"/>
      <c r="K27" s="430"/>
    </row>
    <row r="28" spans="1:9" ht="27.75" customHeight="1">
      <c r="A28" s="431" t="s">
        <v>268</v>
      </c>
      <c r="B28" s="431"/>
      <c r="C28" s="431"/>
      <c r="D28" s="431"/>
      <c r="E28" s="431"/>
      <c r="F28" s="431"/>
      <c r="G28" s="431"/>
      <c r="H28" s="652"/>
      <c r="I28" s="431"/>
    </row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</sheetData>
  <sheetProtection/>
  <mergeCells count="2">
    <mergeCell ref="G16:I16"/>
    <mergeCell ref="G7:I7"/>
  </mergeCells>
  <printOptions/>
  <pageMargins left="0.8661417322834646" right="0.2362204724409449" top="0.5905511811023623" bottom="0.4724409448818898" header="0.2362204724409449" footer="0.196850393700787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Y122"/>
  <sheetViews>
    <sheetView zoomScale="115" zoomScaleNormal="115" zoomScaleSheetLayoutView="110" zoomScalePageLayoutView="0" workbookViewId="0" topLeftCell="A29">
      <selection activeCell="M41" sqref="M41"/>
    </sheetView>
  </sheetViews>
  <sheetFormatPr defaultColWidth="13.421875" defaultRowHeight="18" customHeight="1"/>
  <cols>
    <col min="1" max="1" width="6.8515625" style="462" customWidth="1"/>
    <col min="2" max="2" width="7.7109375" style="462" customWidth="1"/>
    <col min="3" max="3" width="22.57421875" style="462" customWidth="1"/>
    <col min="4" max="4" width="14.8515625" style="462" customWidth="1"/>
    <col min="5" max="5" width="11.140625" style="462" customWidth="1"/>
    <col min="6" max="6" width="11.421875" style="462" customWidth="1"/>
    <col min="7" max="7" width="1.28515625" style="462" customWidth="1"/>
    <col min="8" max="8" width="11.421875" style="462" customWidth="1"/>
    <col min="9" max="9" width="1.28515625" style="466" customWidth="1"/>
    <col min="10" max="10" width="9.7109375" style="462" customWidth="1"/>
    <col min="11" max="11" width="1.1484375" style="462" customWidth="1"/>
    <col min="12" max="12" width="9.28125" style="462" customWidth="1"/>
    <col min="13" max="13" width="13.7109375" style="462" customWidth="1"/>
    <col min="14" max="14" width="1.28515625" style="462" customWidth="1"/>
    <col min="15" max="15" width="13.7109375" style="462" customWidth="1"/>
    <col min="16" max="16" width="1.1484375" style="462" customWidth="1"/>
    <col min="17" max="17" width="13.7109375" style="462" customWidth="1"/>
    <col min="18" max="18" width="1.1484375" style="462" customWidth="1"/>
    <col min="19" max="19" width="13.7109375" style="462" customWidth="1"/>
    <col min="20" max="20" width="1.1484375" style="462" customWidth="1"/>
    <col min="21" max="21" width="13.7109375" style="462" customWidth="1"/>
    <col min="22" max="22" width="1.28515625" style="462" customWidth="1"/>
    <col min="23" max="23" width="13.7109375" style="462" customWidth="1"/>
    <col min="24" max="24" width="8.00390625" style="462" customWidth="1"/>
    <col min="25" max="25" width="15.28125" style="462" bestFit="1" customWidth="1"/>
    <col min="26" max="16384" width="13.421875" style="462" customWidth="1"/>
  </cols>
  <sheetData>
    <row r="1" spans="1:24" ht="18" customHeight="1">
      <c r="A1" s="662" t="s">
        <v>185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461"/>
    </row>
    <row r="2" spans="1:24" ht="13.5" customHeight="1">
      <c r="A2" s="463"/>
      <c r="B2" s="463"/>
      <c r="C2" s="463"/>
      <c r="D2" s="463"/>
      <c r="E2" s="463"/>
      <c r="F2" s="463"/>
      <c r="G2" s="463"/>
      <c r="H2" s="463"/>
      <c r="I2" s="464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1"/>
    </row>
    <row r="3" spans="1:24" ht="18" customHeight="1">
      <c r="A3" s="465" t="s">
        <v>186</v>
      </c>
      <c r="E3" s="463"/>
      <c r="X3" s="461"/>
    </row>
    <row r="4" spans="1:24" ht="18" customHeight="1">
      <c r="A4" s="462" t="s">
        <v>187</v>
      </c>
      <c r="E4" s="463"/>
      <c r="F4" s="467"/>
      <c r="G4" s="467"/>
      <c r="H4" s="467"/>
      <c r="I4" s="467"/>
      <c r="J4" s="467"/>
      <c r="K4" s="467"/>
      <c r="O4" s="468"/>
      <c r="P4" s="468"/>
      <c r="X4" s="461"/>
    </row>
    <row r="5" spans="1:24" ht="18" customHeight="1">
      <c r="A5" s="469" t="s">
        <v>581</v>
      </c>
      <c r="B5" s="469" t="s">
        <v>839</v>
      </c>
      <c r="C5" s="469"/>
      <c r="D5" s="469" t="s">
        <v>840</v>
      </c>
      <c r="E5" s="470" t="s">
        <v>578</v>
      </c>
      <c r="F5" s="663" t="s">
        <v>582</v>
      </c>
      <c r="G5" s="663"/>
      <c r="H5" s="663"/>
      <c r="I5" s="464"/>
      <c r="J5" s="663" t="s">
        <v>647</v>
      </c>
      <c r="K5" s="663"/>
      <c r="L5" s="664"/>
      <c r="M5" s="664" t="s">
        <v>841</v>
      </c>
      <c r="N5" s="664"/>
      <c r="O5" s="664"/>
      <c r="P5" s="470"/>
      <c r="Q5" s="664" t="s">
        <v>389</v>
      </c>
      <c r="R5" s="664"/>
      <c r="S5" s="664"/>
      <c r="T5" s="470"/>
      <c r="U5" s="664" t="s">
        <v>584</v>
      </c>
      <c r="V5" s="664"/>
      <c r="W5" s="664"/>
      <c r="X5" s="461"/>
    </row>
    <row r="6" spans="1:24" ht="18" customHeight="1">
      <c r="A6" s="471"/>
      <c r="B6" s="464"/>
      <c r="C6" s="471"/>
      <c r="D6" s="471"/>
      <c r="E6" s="464" t="s">
        <v>579</v>
      </c>
      <c r="F6" s="665"/>
      <c r="G6" s="665"/>
      <c r="H6" s="665"/>
      <c r="I6" s="464"/>
      <c r="J6" s="665"/>
      <c r="K6" s="665"/>
      <c r="L6" s="665"/>
      <c r="M6" s="665" t="s">
        <v>842</v>
      </c>
      <c r="N6" s="665"/>
      <c r="O6" s="665"/>
      <c r="P6" s="472"/>
      <c r="Q6" s="665" t="s">
        <v>583</v>
      </c>
      <c r="R6" s="665"/>
      <c r="S6" s="665"/>
      <c r="T6" s="472"/>
      <c r="U6" s="665"/>
      <c r="V6" s="665"/>
      <c r="W6" s="665"/>
      <c r="X6" s="461"/>
    </row>
    <row r="7" spans="1:24" ht="18" customHeight="1">
      <c r="A7" s="471"/>
      <c r="B7" s="464"/>
      <c r="C7" s="471"/>
      <c r="D7" s="471"/>
      <c r="E7" s="464"/>
      <c r="F7" s="666" t="s">
        <v>585</v>
      </c>
      <c r="G7" s="666"/>
      <c r="H7" s="666"/>
      <c r="I7" s="464"/>
      <c r="J7" s="666" t="s">
        <v>650</v>
      </c>
      <c r="K7" s="666"/>
      <c r="L7" s="666"/>
      <c r="M7" s="666" t="s">
        <v>586</v>
      </c>
      <c r="N7" s="666"/>
      <c r="O7" s="666"/>
      <c r="P7" s="464"/>
      <c r="Q7" s="666" t="s">
        <v>586</v>
      </c>
      <c r="R7" s="666"/>
      <c r="S7" s="666"/>
      <c r="T7" s="464"/>
      <c r="U7" s="666" t="s">
        <v>586</v>
      </c>
      <c r="V7" s="666"/>
      <c r="W7" s="666"/>
      <c r="X7" s="461"/>
    </row>
    <row r="8" spans="1:24" ht="18" customHeight="1">
      <c r="A8" s="471"/>
      <c r="B8" s="464"/>
      <c r="C8" s="471"/>
      <c r="D8" s="471"/>
      <c r="E8" s="464"/>
      <c r="F8" s="473" t="s">
        <v>976</v>
      </c>
      <c r="G8" s="474"/>
      <c r="H8" s="474" t="s">
        <v>877</v>
      </c>
      <c r="I8" s="464"/>
      <c r="J8" s="473" t="s">
        <v>976</v>
      </c>
      <c r="K8" s="474"/>
      <c r="L8" s="474" t="s">
        <v>877</v>
      </c>
      <c r="M8" s="473" t="s">
        <v>976</v>
      </c>
      <c r="N8" s="474"/>
      <c r="O8" s="474" t="s">
        <v>877</v>
      </c>
      <c r="P8" s="464"/>
      <c r="Q8" s="473" t="s">
        <v>976</v>
      </c>
      <c r="R8" s="474"/>
      <c r="S8" s="474" t="s">
        <v>877</v>
      </c>
      <c r="T8" s="464"/>
      <c r="U8" s="473" t="s">
        <v>976</v>
      </c>
      <c r="V8" s="474"/>
      <c r="W8" s="474" t="s">
        <v>877</v>
      </c>
      <c r="X8" s="461"/>
    </row>
    <row r="9" spans="1:24" ht="18" customHeight="1">
      <c r="A9" s="475"/>
      <c r="B9" s="472"/>
      <c r="C9" s="475"/>
      <c r="D9" s="475"/>
      <c r="E9" s="472"/>
      <c r="F9" s="476">
        <v>2556</v>
      </c>
      <c r="G9" s="474"/>
      <c r="H9" s="476">
        <v>2555</v>
      </c>
      <c r="I9" s="464"/>
      <c r="J9" s="476">
        <v>2556</v>
      </c>
      <c r="K9" s="474"/>
      <c r="L9" s="476">
        <v>2555</v>
      </c>
      <c r="M9" s="476">
        <v>2556</v>
      </c>
      <c r="N9" s="474"/>
      <c r="O9" s="476">
        <v>2555</v>
      </c>
      <c r="P9" s="472"/>
      <c r="Q9" s="476">
        <v>2556</v>
      </c>
      <c r="R9" s="474"/>
      <c r="S9" s="476">
        <v>2555</v>
      </c>
      <c r="T9" s="472"/>
      <c r="U9" s="476">
        <v>2556</v>
      </c>
      <c r="V9" s="474"/>
      <c r="W9" s="476">
        <v>2555</v>
      </c>
      <c r="X9" s="461"/>
    </row>
    <row r="10" spans="1:24" ht="18" customHeight="1">
      <c r="A10" s="544">
        <v>1</v>
      </c>
      <c r="B10" s="544" t="s">
        <v>843</v>
      </c>
      <c r="C10" s="545" t="s">
        <v>844</v>
      </c>
      <c r="D10" s="545" t="s">
        <v>587</v>
      </c>
      <c r="E10" s="544" t="s">
        <v>501</v>
      </c>
      <c r="F10" s="546">
        <v>120000</v>
      </c>
      <c r="G10" s="546"/>
      <c r="H10" s="546">
        <v>120000</v>
      </c>
      <c r="I10" s="546"/>
      <c r="J10" s="547">
        <v>23.52</v>
      </c>
      <c r="K10" s="547"/>
      <c r="L10" s="548">
        <v>23.52</v>
      </c>
      <c r="M10" s="549">
        <v>759152927.63</v>
      </c>
      <c r="N10" s="549"/>
      <c r="O10" s="549">
        <v>745292502.49</v>
      </c>
      <c r="P10" s="549"/>
      <c r="Q10" s="549">
        <v>28688920.22</v>
      </c>
      <c r="R10" s="549"/>
      <c r="S10" s="549">
        <v>28688920.22</v>
      </c>
      <c r="T10" s="549"/>
      <c r="U10" s="549">
        <v>0</v>
      </c>
      <c r="V10" s="549"/>
      <c r="W10" s="549">
        <v>17954085.68</v>
      </c>
      <c r="X10" s="461"/>
    </row>
    <row r="11" spans="1:24" ht="18" customHeight="1">
      <c r="A11" s="544">
        <v>2</v>
      </c>
      <c r="B11" s="544" t="s">
        <v>843</v>
      </c>
      <c r="C11" s="545" t="s">
        <v>845</v>
      </c>
      <c r="D11" s="545" t="s">
        <v>846</v>
      </c>
      <c r="E11" s="544" t="s">
        <v>501</v>
      </c>
      <c r="F11" s="546">
        <v>180000</v>
      </c>
      <c r="G11" s="546"/>
      <c r="H11" s="546">
        <v>180000</v>
      </c>
      <c r="I11" s="546"/>
      <c r="J11" s="547">
        <v>21.93</v>
      </c>
      <c r="K11" s="547"/>
      <c r="L11" s="548">
        <v>21.93</v>
      </c>
      <c r="M11" s="549">
        <v>2044513075.89</v>
      </c>
      <c r="N11" s="549"/>
      <c r="O11" s="549">
        <v>1962600210.27</v>
      </c>
      <c r="P11" s="549"/>
      <c r="Q11" s="549">
        <v>82651271.5</v>
      </c>
      <c r="R11" s="549"/>
      <c r="S11" s="549">
        <v>82651271.5</v>
      </c>
      <c r="T11" s="549"/>
      <c r="U11" s="549">
        <v>0</v>
      </c>
      <c r="V11" s="549"/>
      <c r="W11" s="549">
        <v>124743591.19999999</v>
      </c>
      <c r="X11" s="461"/>
    </row>
    <row r="12" spans="1:24" ht="18" customHeight="1">
      <c r="A12" s="544">
        <v>3</v>
      </c>
      <c r="B12" s="544" t="s">
        <v>843</v>
      </c>
      <c r="C12" s="545" t="s">
        <v>847</v>
      </c>
      <c r="D12" s="545" t="s">
        <v>589</v>
      </c>
      <c r="E12" s="544" t="s">
        <v>501</v>
      </c>
      <c r="F12" s="546">
        <v>120000</v>
      </c>
      <c r="G12" s="546"/>
      <c r="H12" s="546">
        <v>120000</v>
      </c>
      <c r="I12" s="546"/>
      <c r="J12" s="547">
        <v>21.26</v>
      </c>
      <c r="K12" s="547"/>
      <c r="L12" s="548">
        <v>21.26</v>
      </c>
      <c r="M12" s="549">
        <v>1113210513.71</v>
      </c>
      <c r="N12" s="549"/>
      <c r="O12" s="549">
        <v>1097863534.11</v>
      </c>
      <c r="P12" s="549"/>
      <c r="Q12" s="549">
        <v>63545155</v>
      </c>
      <c r="R12" s="549"/>
      <c r="S12" s="549">
        <v>63545155</v>
      </c>
      <c r="T12" s="549"/>
      <c r="U12" s="549">
        <v>0</v>
      </c>
      <c r="V12" s="549"/>
      <c r="W12" s="549">
        <v>53576250</v>
      </c>
      <c r="X12" s="461"/>
    </row>
    <row r="13" spans="1:24" ht="18" customHeight="1">
      <c r="A13" s="544">
        <v>4</v>
      </c>
      <c r="B13" s="544" t="s">
        <v>843</v>
      </c>
      <c r="C13" s="545" t="s">
        <v>848</v>
      </c>
      <c r="D13" s="545" t="s">
        <v>849</v>
      </c>
      <c r="E13" s="544" t="s">
        <v>501</v>
      </c>
      <c r="F13" s="546">
        <v>318422</v>
      </c>
      <c r="G13" s="546"/>
      <c r="H13" s="546">
        <v>318422</v>
      </c>
      <c r="I13" s="546"/>
      <c r="J13" s="547">
        <v>20.63</v>
      </c>
      <c r="K13" s="547"/>
      <c r="L13" s="548">
        <v>20.63</v>
      </c>
      <c r="M13" s="549">
        <v>1792026384.06</v>
      </c>
      <c r="N13" s="549"/>
      <c r="O13" s="549">
        <v>1727668627.13</v>
      </c>
      <c r="P13" s="549"/>
      <c r="Q13" s="549">
        <v>307112623.32</v>
      </c>
      <c r="R13" s="549"/>
      <c r="S13" s="549">
        <v>307112623.32</v>
      </c>
      <c r="T13" s="549"/>
      <c r="U13" s="549">
        <v>0</v>
      </c>
      <c r="V13" s="549"/>
      <c r="W13" s="549">
        <v>59126728.5</v>
      </c>
      <c r="X13" s="461"/>
    </row>
    <row r="14" spans="1:24" ht="18" customHeight="1">
      <c r="A14" s="544">
        <v>5</v>
      </c>
      <c r="B14" s="544" t="s">
        <v>843</v>
      </c>
      <c r="C14" s="545" t="s">
        <v>850</v>
      </c>
      <c r="D14" s="545" t="s">
        <v>849</v>
      </c>
      <c r="E14" s="544" t="s">
        <v>501</v>
      </c>
      <c r="F14" s="546">
        <v>290634</v>
      </c>
      <c r="G14" s="546"/>
      <c r="H14" s="546">
        <v>290634</v>
      </c>
      <c r="I14" s="546"/>
      <c r="J14" s="547">
        <v>22.1</v>
      </c>
      <c r="K14" s="547"/>
      <c r="L14" s="548">
        <v>22.1</v>
      </c>
      <c r="M14" s="549">
        <v>3323525707.53</v>
      </c>
      <c r="N14" s="549"/>
      <c r="O14" s="549">
        <v>3314864530.24</v>
      </c>
      <c r="P14" s="549"/>
      <c r="Q14" s="549">
        <v>659099008.89</v>
      </c>
      <c r="R14" s="549"/>
      <c r="S14" s="549">
        <v>659099008.89</v>
      </c>
      <c r="T14" s="549"/>
      <c r="U14" s="549">
        <v>0</v>
      </c>
      <c r="V14" s="549"/>
      <c r="W14" s="549">
        <v>70654804</v>
      </c>
      <c r="X14" s="461"/>
    </row>
    <row r="15" spans="1:24" ht="18" customHeight="1">
      <c r="A15" s="544">
        <v>6</v>
      </c>
      <c r="B15" s="544" t="s">
        <v>851</v>
      </c>
      <c r="C15" s="545" t="s">
        <v>852</v>
      </c>
      <c r="D15" s="545" t="s">
        <v>853</v>
      </c>
      <c r="E15" s="544" t="s">
        <v>501</v>
      </c>
      <c r="F15" s="550">
        <v>60000</v>
      </c>
      <c r="G15" s="550"/>
      <c r="H15" s="550">
        <v>60000</v>
      </c>
      <c r="I15" s="550"/>
      <c r="J15" s="547">
        <v>37.73</v>
      </c>
      <c r="K15" s="547"/>
      <c r="L15" s="548">
        <v>37.73</v>
      </c>
      <c r="M15" s="549">
        <v>481814568.00000006</v>
      </c>
      <c r="N15" s="549"/>
      <c r="O15" s="549">
        <v>473346755.32</v>
      </c>
      <c r="P15" s="549"/>
      <c r="Q15" s="549">
        <v>22639600</v>
      </c>
      <c r="R15" s="549"/>
      <c r="S15" s="549">
        <v>22639600</v>
      </c>
      <c r="T15" s="549"/>
      <c r="U15" s="549">
        <v>0</v>
      </c>
      <c r="V15" s="549"/>
      <c r="W15" s="549">
        <v>16979700</v>
      </c>
      <c r="X15" s="461"/>
    </row>
    <row r="16" spans="1:24" ht="18" customHeight="1">
      <c r="A16" s="544">
        <v>7</v>
      </c>
      <c r="B16" s="544" t="s">
        <v>851</v>
      </c>
      <c r="C16" s="545" t="s">
        <v>854</v>
      </c>
      <c r="D16" s="545" t="s">
        <v>855</v>
      </c>
      <c r="E16" s="544" t="s">
        <v>506</v>
      </c>
      <c r="F16" s="550">
        <v>20000</v>
      </c>
      <c r="G16" s="550"/>
      <c r="H16" s="550">
        <v>20000</v>
      </c>
      <c r="I16" s="550"/>
      <c r="J16" s="547">
        <v>33.52</v>
      </c>
      <c r="K16" s="547"/>
      <c r="L16" s="548">
        <v>33.52</v>
      </c>
      <c r="M16" s="549">
        <v>46462724.08</v>
      </c>
      <c r="N16" s="551"/>
      <c r="O16" s="551">
        <v>42414284.75</v>
      </c>
      <c r="P16" s="551"/>
      <c r="Q16" s="549">
        <v>6704000</v>
      </c>
      <c r="R16" s="549"/>
      <c r="S16" s="549">
        <v>6704000</v>
      </c>
      <c r="T16" s="549"/>
      <c r="U16" s="549">
        <v>0</v>
      </c>
      <c r="V16" s="549"/>
      <c r="W16" s="551">
        <v>1005600</v>
      </c>
      <c r="X16" s="461"/>
    </row>
    <row r="17" spans="1:24" ht="18" customHeight="1">
      <c r="A17" s="544">
        <v>8</v>
      </c>
      <c r="B17" s="544" t="s">
        <v>851</v>
      </c>
      <c r="C17" s="545" t="s">
        <v>856</v>
      </c>
      <c r="D17" s="545" t="s">
        <v>587</v>
      </c>
      <c r="E17" s="544" t="s">
        <v>978</v>
      </c>
      <c r="F17" s="550">
        <v>100000</v>
      </c>
      <c r="G17" s="550"/>
      <c r="H17" s="550">
        <v>100000</v>
      </c>
      <c r="I17" s="550"/>
      <c r="J17" s="547">
        <v>31</v>
      </c>
      <c r="K17" s="547"/>
      <c r="L17" s="548">
        <v>31</v>
      </c>
      <c r="M17" s="549">
        <v>18200101.05000001</v>
      </c>
      <c r="N17" s="549"/>
      <c r="O17" s="549">
        <v>17925411.680000007</v>
      </c>
      <c r="P17" s="549"/>
      <c r="Q17" s="549">
        <v>30252029.689999998</v>
      </c>
      <c r="R17" s="549"/>
      <c r="S17" s="549">
        <v>30252029.689999998</v>
      </c>
      <c r="T17" s="549"/>
      <c r="U17" s="549">
        <v>0</v>
      </c>
      <c r="V17" s="549"/>
      <c r="W17" s="549">
        <v>0</v>
      </c>
      <c r="X17" s="461"/>
    </row>
    <row r="18" spans="1:24" ht="18" customHeight="1">
      <c r="A18" s="544">
        <v>9</v>
      </c>
      <c r="B18" s="544" t="s">
        <v>851</v>
      </c>
      <c r="C18" s="545" t="s">
        <v>857</v>
      </c>
      <c r="D18" s="545" t="s">
        <v>858</v>
      </c>
      <c r="E18" s="544" t="s">
        <v>594</v>
      </c>
      <c r="F18" s="550">
        <v>20000</v>
      </c>
      <c r="G18" s="550"/>
      <c r="H18" s="550">
        <v>20000</v>
      </c>
      <c r="I18" s="550"/>
      <c r="J18" s="547">
        <v>40</v>
      </c>
      <c r="K18" s="547"/>
      <c r="L18" s="548">
        <v>40</v>
      </c>
      <c r="M18" s="549">
        <v>21380668.640000004</v>
      </c>
      <c r="N18" s="549"/>
      <c r="O18" s="549">
        <v>22033898.02</v>
      </c>
      <c r="P18" s="549"/>
      <c r="Q18" s="549">
        <v>10000000</v>
      </c>
      <c r="R18" s="549"/>
      <c r="S18" s="549">
        <v>10000000</v>
      </c>
      <c r="T18" s="549"/>
      <c r="U18" s="549">
        <v>800000</v>
      </c>
      <c r="V18" s="549"/>
      <c r="W18" s="549">
        <v>600000</v>
      </c>
      <c r="X18" s="461"/>
    </row>
    <row r="19" spans="1:24" ht="18" customHeight="1">
      <c r="A19" s="544">
        <v>10</v>
      </c>
      <c r="B19" s="544" t="s">
        <v>851</v>
      </c>
      <c r="C19" s="545" t="s">
        <v>859</v>
      </c>
      <c r="D19" s="545" t="s">
        <v>860</v>
      </c>
      <c r="E19" s="544" t="s">
        <v>506</v>
      </c>
      <c r="F19" s="550">
        <v>100000</v>
      </c>
      <c r="G19" s="550"/>
      <c r="H19" s="550">
        <v>100000</v>
      </c>
      <c r="I19" s="550"/>
      <c r="J19" s="547">
        <v>29.73</v>
      </c>
      <c r="K19" s="547"/>
      <c r="L19" s="548">
        <v>29.73</v>
      </c>
      <c r="M19" s="549">
        <v>15468180.12</v>
      </c>
      <c r="N19" s="549"/>
      <c r="O19" s="549">
        <v>17322709.97</v>
      </c>
      <c r="P19" s="549"/>
      <c r="Q19" s="549">
        <v>33191684</v>
      </c>
      <c r="R19" s="549"/>
      <c r="S19" s="549">
        <v>33191684</v>
      </c>
      <c r="T19" s="549"/>
      <c r="U19" s="549">
        <v>0</v>
      </c>
      <c r="V19" s="549"/>
      <c r="W19" s="549">
        <v>0</v>
      </c>
      <c r="X19" s="461"/>
    </row>
    <row r="20" spans="1:24" ht="18" customHeight="1">
      <c r="A20" s="544">
        <v>11</v>
      </c>
      <c r="B20" s="544" t="s">
        <v>851</v>
      </c>
      <c r="C20" s="545" t="s">
        <v>861</v>
      </c>
      <c r="D20" s="545" t="s">
        <v>592</v>
      </c>
      <c r="E20" s="544" t="s">
        <v>501</v>
      </c>
      <c r="F20" s="550">
        <v>40000</v>
      </c>
      <c r="G20" s="550"/>
      <c r="H20" s="550">
        <v>40000</v>
      </c>
      <c r="I20" s="550"/>
      <c r="J20" s="547">
        <v>28.15</v>
      </c>
      <c r="K20" s="547"/>
      <c r="L20" s="548">
        <v>28.15</v>
      </c>
      <c r="M20" s="549">
        <v>81409475.37999998</v>
      </c>
      <c r="N20" s="549"/>
      <c r="O20" s="549">
        <v>77271068.39</v>
      </c>
      <c r="P20" s="549"/>
      <c r="Q20" s="549">
        <v>11258200</v>
      </c>
      <c r="R20" s="549"/>
      <c r="S20" s="549">
        <v>11258200</v>
      </c>
      <c r="T20" s="549"/>
      <c r="U20" s="549">
        <v>0</v>
      </c>
      <c r="V20" s="549"/>
      <c r="W20" s="549">
        <v>1688730</v>
      </c>
      <c r="X20" s="461"/>
    </row>
    <row r="21" spans="1:24" ht="18" customHeight="1">
      <c r="A21" s="544">
        <v>12</v>
      </c>
      <c r="B21" s="544" t="s">
        <v>851</v>
      </c>
      <c r="C21" s="545" t="s">
        <v>862</v>
      </c>
      <c r="D21" s="545" t="s">
        <v>593</v>
      </c>
      <c r="E21" s="544" t="s">
        <v>501</v>
      </c>
      <c r="F21" s="550">
        <v>300000</v>
      </c>
      <c r="G21" s="550"/>
      <c r="H21" s="550">
        <v>300000</v>
      </c>
      <c r="I21" s="550"/>
      <c r="J21" s="547">
        <v>24.8</v>
      </c>
      <c r="K21" s="547"/>
      <c r="L21" s="548">
        <v>24.8</v>
      </c>
      <c r="M21" s="549">
        <v>518887044.67639995</v>
      </c>
      <c r="N21" s="549"/>
      <c r="O21" s="549">
        <v>550965289.12</v>
      </c>
      <c r="P21" s="549"/>
      <c r="Q21" s="549">
        <v>74400000</v>
      </c>
      <c r="R21" s="549"/>
      <c r="S21" s="549">
        <v>74400000</v>
      </c>
      <c r="T21" s="549"/>
      <c r="U21" s="549">
        <v>63984000</v>
      </c>
      <c r="V21" s="549"/>
      <c r="W21" s="549">
        <v>39632880</v>
      </c>
      <c r="X21" s="461"/>
    </row>
    <row r="22" spans="1:24" ht="18" customHeight="1">
      <c r="A22" s="544">
        <v>13</v>
      </c>
      <c r="B22" s="544" t="s">
        <v>851</v>
      </c>
      <c r="C22" s="545" t="s">
        <v>863</v>
      </c>
      <c r="D22" s="545" t="s">
        <v>592</v>
      </c>
      <c r="E22" s="544" t="s">
        <v>501</v>
      </c>
      <c r="F22" s="550">
        <v>20000</v>
      </c>
      <c r="G22" s="550"/>
      <c r="H22" s="550">
        <v>20000</v>
      </c>
      <c r="I22" s="550"/>
      <c r="J22" s="547">
        <v>26.25</v>
      </c>
      <c r="K22" s="547"/>
      <c r="L22" s="548">
        <v>26.25</v>
      </c>
      <c r="M22" s="549">
        <v>0</v>
      </c>
      <c r="N22" s="549"/>
      <c r="O22" s="549">
        <v>0</v>
      </c>
      <c r="P22" s="549"/>
      <c r="Q22" s="549">
        <v>5250000</v>
      </c>
      <c r="R22" s="549"/>
      <c r="S22" s="549">
        <v>5250000</v>
      </c>
      <c r="T22" s="549"/>
      <c r="U22" s="549">
        <v>0</v>
      </c>
      <c r="V22" s="549"/>
      <c r="W22" s="549">
        <v>0</v>
      </c>
      <c r="X22" s="461"/>
    </row>
    <row r="23" spans="1:24" ht="18" customHeight="1">
      <c r="A23" s="544">
        <v>14</v>
      </c>
      <c r="B23" s="544" t="s">
        <v>851</v>
      </c>
      <c r="C23" s="545" t="s">
        <v>864</v>
      </c>
      <c r="D23" s="545" t="s">
        <v>865</v>
      </c>
      <c r="E23" s="544" t="s">
        <v>501</v>
      </c>
      <c r="F23" s="550">
        <v>120000</v>
      </c>
      <c r="G23" s="550"/>
      <c r="H23" s="550">
        <v>120000</v>
      </c>
      <c r="I23" s="550"/>
      <c r="J23" s="547">
        <v>25</v>
      </c>
      <c r="K23" s="547"/>
      <c r="L23" s="548">
        <v>25</v>
      </c>
      <c r="M23" s="549">
        <v>802707058.0100003</v>
      </c>
      <c r="N23" s="549"/>
      <c r="O23" s="549">
        <v>839902159.06</v>
      </c>
      <c r="P23" s="549"/>
      <c r="Q23" s="549">
        <v>165000000</v>
      </c>
      <c r="R23" s="549"/>
      <c r="S23" s="549">
        <v>165000000</v>
      </c>
      <c r="T23" s="549"/>
      <c r="U23" s="549">
        <v>48000000</v>
      </c>
      <c r="V23" s="549"/>
      <c r="W23" s="549">
        <v>54750000</v>
      </c>
      <c r="X23" s="461"/>
    </row>
    <row r="24" spans="1:24" ht="18" customHeight="1">
      <c r="A24" s="544">
        <v>15</v>
      </c>
      <c r="B24" s="544" t="s">
        <v>851</v>
      </c>
      <c r="C24" s="545" t="s">
        <v>866</v>
      </c>
      <c r="D24" s="545" t="s">
        <v>867</v>
      </c>
      <c r="E24" s="544" t="s">
        <v>506</v>
      </c>
      <c r="F24" s="550">
        <v>80000</v>
      </c>
      <c r="G24" s="550"/>
      <c r="H24" s="550">
        <v>80000</v>
      </c>
      <c r="I24" s="550"/>
      <c r="J24" s="547">
        <v>23.75</v>
      </c>
      <c r="K24" s="547"/>
      <c r="L24" s="548">
        <v>23.75</v>
      </c>
      <c r="M24" s="549">
        <v>25496798.48</v>
      </c>
      <c r="N24" s="549"/>
      <c r="O24" s="549">
        <v>26788829.76</v>
      </c>
      <c r="P24" s="549"/>
      <c r="Q24" s="549">
        <v>19000000</v>
      </c>
      <c r="R24" s="549"/>
      <c r="S24" s="549">
        <v>19000000</v>
      </c>
      <c r="T24" s="549"/>
      <c r="U24" s="549">
        <v>0</v>
      </c>
      <c r="V24" s="549"/>
      <c r="W24" s="549">
        <v>475000</v>
      </c>
      <c r="X24" s="461"/>
    </row>
    <row r="25" spans="1:24" ht="18" customHeight="1">
      <c r="A25" s="544">
        <v>16</v>
      </c>
      <c r="B25" s="544" t="s">
        <v>851</v>
      </c>
      <c r="C25" s="545" t="s">
        <v>868</v>
      </c>
      <c r="D25" s="545" t="s">
        <v>587</v>
      </c>
      <c r="E25" s="544" t="s">
        <v>501</v>
      </c>
      <c r="F25" s="550">
        <v>40000</v>
      </c>
      <c r="G25" s="550"/>
      <c r="H25" s="550">
        <v>40000</v>
      </c>
      <c r="I25" s="550"/>
      <c r="J25" s="547">
        <v>22.5</v>
      </c>
      <c r="K25" s="547"/>
      <c r="L25" s="548">
        <v>22.5</v>
      </c>
      <c r="M25" s="549">
        <v>65288417.53999996</v>
      </c>
      <c r="N25" s="549"/>
      <c r="O25" s="549">
        <v>67005863.36</v>
      </c>
      <c r="P25" s="549"/>
      <c r="Q25" s="549">
        <v>9000000</v>
      </c>
      <c r="R25" s="549"/>
      <c r="S25" s="549">
        <v>9000000</v>
      </c>
      <c r="T25" s="549"/>
      <c r="U25" s="549">
        <v>2250000</v>
      </c>
      <c r="V25" s="549"/>
      <c r="W25" s="549">
        <v>2250000</v>
      </c>
      <c r="X25" s="461"/>
    </row>
    <row r="26" spans="1:24" ht="18" customHeight="1">
      <c r="A26" s="544">
        <v>17</v>
      </c>
      <c r="B26" s="544" t="s">
        <v>851</v>
      </c>
      <c r="C26" s="545" t="s">
        <v>869</v>
      </c>
      <c r="D26" s="545" t="s">
        <v>870</v>
      </c>
      <c r="E26" s="544" t="s">
        <v>501</v>
      </c>
      <c r="F26" s="550">
        <v>160000</v>
      </c>
      <c r="G26" s="550"/>
      <c r="H26" s="550">
        <v>160000</v>
      </c>
      <c r="I26" s="550"/>
      <c r="J26" s="547">
        <v>21</v>
      </c>
      <c r="K26" s="547"/>
      <c r="L26" s="548">
        <v>21</v>
      </c>
      <c r="M26" s="549">
        <v>75719726.18999998</v>
      </c>
      <c r="N26" s="549"/>
      <c r="O26" s="549">
        <v>76982171.00999998</v>
      </c>
      <c r="P26" s="549"/>
      <c r="Q26" s="549">
        <v>33600000</v>
      </c>
      <c r="R26" s="549"/>
      <c r="S26" s="549">
        <v>33600000</v>
      </c>
      <c r="T26" s="549"/>
      <c r="U26" s="549">
        <v>2016000</v>
      </c>
      <c r="V26" s="549"/>
      <c r="W26" s="549">
        <v>3360000</v>
      </c>
      <c r="X26" s="461"/>
    </row>
    <row r="27" spans="1:24" ht="18" customHeight="1">
      <c r="A27" s="544">
        <v>18</v>
      </c>
      <c r="B27" s="544" t="s">
        <v>851</v>
      </c>
      <c r="C27" s="545" t="s">
        <v>871</v>
      </c>
      <c r="D27" s="545" t="s">
        <v>587</v>
      </c>
      <c r="E27" s="544" t="s">
        <v>502</v>
      </c>
      <c r="F27" s="550">
        <v>36000</v>
      </c>
      <c r="G27" s="550"/>
      <c r="H27" s="550">
        <v>36000</v>
      </c>
      <c r="I27" s="550"/>
      <c r="J27" s="547">
        <v>20</v>
      </c>
      <c r="K27" s="547"/>
      <c r="L27" s="548">
        <v>20</v>
      </c>
      <c r="M27" s="549">
        <v>13784982.899999999</v>
      </c>
      <c r="N27" s="549"/>
      <c r="O27" s="549">
        <v>15307771.03</v>
      </c>
      <c r="P27" s="549"/>
      <c r="Q27" s="549">
        <v>7200000</v>
      </c>
      <c r="R27" s="549"/>
      <c r="S27" s="549">
        <v>7200000</v>
      </c>
      <c r="T27" s="549"/>
      <c r="U27" s="549">
        <v>0</v>
      </c>
      <c r="V27" s="549"/>
      <c r="W27" s="549">
        <v>864000</v>
      </c>
      <c r="X27" s="461"/>
    </row>
    <row r="28" spans="1:24" ht="18" customHeight="1">
      <c r="A28" s="544">
        <v>19</v>
      </c>
      <c r="B28" s="544" t="s">
        <v>851</v>
      </c>
      <c r="C28" s="545" t="s">
        <v>949</v>
      </c>
      <c r="D28" s="545" t="s">
        <v>853</v>
      </c>
      <c r="E28" s="544" t="s">
        <v>594</v>
      </c>
      <c r="F28" s="550">
        <v>60000</v>
      </c>
      <c r="G28" s="550"/>
      <c r="H28" s="550">
        <v>60000</v>
      </c>
      <c r="I28" s="550"/>
      <c r="J28" s="547">
        <v>20</v>
      </c>
      <c r="K28" s="547"/>
      <c r="L28" s="548">
        <v>20</v>
      </c>
      <c r="M28" s="549">
        <v>114234369.29000002</v>
      </c>
      <c r="N28" s="549"/>
      <c r="O28" s="549">
        <v>113592430.26</v>
      </c>
      <c r="P28" s="549"/>
      <c r="Q28" s="549">
        <v>47625000</v>
      </c>
      <c r="R28" s="549"/>
      <c r="S28" s="549">
        <v>47625000</v>
      </c>
      <c r="T28" s="549"/>
      <c r="U28" s="549">
        <v>0</v>
      </c>
      <c r="V28" s="549"/>
      <c r="W28" s="549">
        <v>4800000</v>
      </c>
      <c r="X28" s="461"/>
    </row>
    <row r="29" spans="1:24" ht="18" customHeight="1">
      <c r="A29" s="544">
        <v>20</v>
      </c>
      <c r="B29" s="544" t="s">
        <v>851</v>
      </c>
      <c r="C29" s="545" t="s">
        <v>872</v>
      </c>
      <c r="D29" s="545" t="s">
        <v>873</v>
      </c>
      <c r="E29" s="544" t="s">
        <v>501</v>
      </c>
      <c r="F29" s="550">
        <v>250000</v>
      </c>
      <c r="G29" s="550"/>
      <c r="H29" s="550">
        <v>250000</v>
      </c>
      <c r="I29" s="550"/>
      <c r="J29" s="547">
        <v>40</v>
      </c>
      <c r="K29" s="547"/>
      <c r="L29" s="548">
        <v>40</v>
      </c>
      <c r="M29" s="549">
        <v>96311865.44200005</v>
      </c>
      <c r="N29" s="549"/>
      <c r="O29" s="549">
        <v>96348797.45200005</v>
      </c>
      <c r="P29" s="549"/>
      <c r="Q29" s="549">
        <v>100000000</v>
      </c>
      <c r="R29" s="549"/>
      <c r="S29" s="549">
        <v>100000000</v>
      </c>
      <c r="T29" s="549"/>
      <c r="U29" s="549">
        <v>0</v>
      </c>
      <c r="V29" s="549"/>
      <c r="W29" s="549">
        <v>3000000</v>
      </c>
      <c r="X29" s="461"/>
    </row>
    <row r="30" spans="1:24" ht="18" customHeight="1">
      <c r="A30" s="544">
        <v>21</v>
      </c>
      <c r="B30" s="544" t="s">
        <v>851</v>
      </c>
      <c r="C30" s="545" t="s">
        <v>874</v>
      </c>
      <c r="D30" s="545" t="s">
        <v>875</v>
      </c>
      <c r="E30" s="544" t="s">
        <v>501</v>
      </c>
      <c r="F30" s="550">
        <v>10000</v>
      </c>
      <c r="G30" s="550"/>
      <c r="H30" s="550">
        <v>10000</v>
      </c>
      <c r="I30" s="550"/>
      <c r="J30" s="547">
        <v>20</v>
      </c>
      <c r="K30" s="547"/>
      <c r="L30" s="548">
        <v>20</v>
      </c>
      <c r="M30" s="549">
        <v>8741452.990000002</v>
      </c>
      <c r="N30" s="549"/>
      <c r="O30" s="549">
        <v>8562046.91</v>
      </c>
      <c r="P30" s="549"/>
      <c r="Q30" s="549">
        <v>2000000</v>
      </c>
      <c r="R30" s="549"/>
      <c r="S30" s="549">
        <v>2000000</v>
      </c>
      <c r="T30" s="549"/>
      <c r="U30" s="549">
        <v>0</v>
      </c>
      <c r="V30" s="549"/>
      <c r="W30" s="549">
        <v>400000</v>
      </c>
      <c r="X30" s="461"/>
    </row>
    <row r="31" spans="1:24" ht="18" customHeight="1">
      <c r="A31" s="544">
        <v>22</v>
      </c>
      <c r="B31" s="544" t="s">
        <v>851</v>
      </c>
      <c r="C31" s="545" t="s">
        <v>330</v>
      </c>
      <c r="D31" s="545" t="s">
        <v>592</v>
      </c>
      <c r="E31" s="544" t="s">
        <v>645</v>
      </c>
      <c r="F31" s="552">
        <v>0</v>
      </c>
      <c r="G31" s="550"/>
      <c r="H31" s="550">
        <v>6050</v>
      </c>
      <c r="I31" s="550"/>
      <c r="J31" s="547">
        <v>0</v>
      </c>
      <c r="K31" s="547"/>
      <c r="L31" s="549">
        <v>25.5</v>
      </c>
      <c r="M31" s="549">
        <v>0</v>
      </c>
      <c r="N31" s="549"/>
      <c r="O31" s="549">
        <v>1402355.38</v>
      </c>
      <c r="P31" s="549"/>
      <c r="Q31" s="549">
        <v>0</v>
      </c>
      <c r="R31" s="549"/>
      <c r="S31" s="549">
        <v>1543000</v>
      </c>
      <c r="T31" s="549"/>
      <c r="U31" s="549">
        <v>0</v>
      </c>
      <c r="V31" s="549"/>
      <c r="W31" s="549">
        <v>0</v>
      </c>
      <c r="X31" s="461"/>
    </row>
    <row r="32" spans="1:24" ht="18" customHeight="1">
      <c r="A32" s="544">
        <v>23</v>
      </c>
      <c r="B32" s="544" t="s">
        <v>851</v>
      </c>
      <c r="C32" s="545" t="s">
        <v>57</v>
      </c>
      <c r="D32" s="545" t="s">
        <v>592</v>
      </c>
      <c r="E32" s="544" t="s">
        <v>645</v>
      </c>
      <c r="F32" s="550">
        <v>175000</v>
      </c>
      <c r="G32" s="550"/>
      <c r="H32" s="550">
        <v>175000</v>
      </c>
      <c r="I32" s="550"/>
      <c r="J32" s="547">
        <v>36</v>
      </c>
      <c r="K32" s="547"/>
      <c r="L32" s="549">
        <v>36</v>
      </c>
      <c r="M32" s="549">
        <v>62900907.56</v>
      </c>
      <c r="N32" s="549"/>
      <c r="O32" s="549">
        <v>62901262.81</v>
      </c>
      <c r="P32" s="549"/>
      <c r="Q32" s="549">
        <v>62999990</v>
      </c>
      <c r="R32" s="549"/>
      <c r="S32" s="549">
        <v>62999990</v>
      </c>
      <c r="T32" s="549"/>
      <c r="U32" s="549">
        <v>0</v>
      </c>
      <c r="V32" s="549"/>
      <c r="W32" s="549">
        <v>0</v>
      </c>
      <c r="X32" s="461"/>
    </row>
    <row r="33" spans="2:24" ht="18" customHeight="1">
      <c r="B33" s="465"/>
      <c r="C33" s="465" t="s">
        <v>569</v>
      </c>
      <c r="E33" s="463"/>
      <c r="L33" s="477"/>
      <c r="M33" s="478">
        <f>SUM(M10:M32)</f>
        <v>11481236949.168398</v>
      </c>
      <c r="N33" s="477"/>
      <c r="O33" s="478">
        <f>SUM(O10:O32)</f>
        <v>11358362508.522</v>
      </c>
      <c r="P33" s="477"/>
      <c r="Q33" s="478">
        <f>SUM(Q10:Q32)</f>
        <v>1781217482.62</v>
      </c>
      <c r="R33" s="477"/>
      <c r="S33" s="478">
        <f>SUM(S10:S32)</f>
        <v>1782760482.62</v>
      </c>
      <c r="T33" s="477"/>
      <c r="U33" s="478">
        <f>SUM(U10:U32)</f>
        <v>117050000</v>
      </c>
      <c r="V33" s="477"/>
      <c r="W33" s="478">
        <f>SUM(W10:W32)</f>
        <v>455861369.38</v>
      </c>
      <c r="X33" s="461"/>
    </row>
    <row r="34" spans="2:24" ht="18" customHeight="1">
      <c r="B34" s="479" t="s">
        <v>797</v>
      </c>
      <c r="E34" s="463"/>
      <c r="M34" s="480">
        <v>0</v>
      </c>
      <c r="N34" s="481"/>
      <c r="O34" s="482">
        <v>0</v>
      </c>
      <c r="P34" s="481"/>
      <c r="Q34" s="481">
        <v>-35908114.91</v>
      </c>
      <c r="R34" s="481"/>
      <c r="S34" s="481">
        <v>-35908114.91</v>
      </c>
      <c r="T34" s="481"/>
      <c r="U34" s="477">
        <v>0</v>
      </c>
      <c r="V34" s="477"/>
      <c r="W34" s="477">
        <v>0</v>
      </c>
      <c r="X34" s="461"/>
    </row>
    <row r="35" spans="2:25" ht="18" customHeight="1" thickBot="1">
      <c r="B35" s="465" t="s">
        <v>876</v>
      </c>
      <c r="E35" s="463"/>
      <c r="M35" s="483">
        <f>SUM(M33:M34)</f>
        <v>11481236949.168398</v>
      </c>
      <c r="N35" s="477"/>
      <c r="O35" s="483">
        <f>SUM(O33:O34)</f>
        <v>11358362508.522</v>
      </c>
      <c r="P35" s="477"/>
      <c r="Q35" s="483">
        <f>SUM(Q33:Q34)</f>
        <v>1745309367.7099998</v>
      </c>
      <c r="R35" s="477"/>
      <c r="S35" s="483">
        <f>SUM(S33:S34)</f>
        <v>1746852367.7099998</v>
      </c>
      <c r="T35" s="477"/>
      <c r="U35" s="483">
        <f>SUM(U33:U34)</f>
        <v>117050000</v>
      </c>
      <c r="V35" s="477"/>
      <c r="W35" s="483">
        <f>SUM(W33:W34)</f>
        <v>455861369.38</v>
      </c>
      <c r="X35" s="461"/>
      <c r="Y35" s="484"/>
    </row>
    <row r="36" spans="2:24" ht="18" customHeight="1" thickTop="1">
      <c r="B36" s="465"/>
      <c r="E36" s="463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61"/>
    </row>
    <row r="37" spans="2:24" s="485" customFormat="1" ht="18" customHeight="1">
      <c r="B37" s="486" t="s">
        <v>282</v>
      </c>
      <c r="I37" s="487"/>
      <c r="M37" s="488"/>
      <c r="N37" s="488"/>
      <c r="O37" s="488"/>
      <c r="P37" s="488"/>
      <c r="Q37" s="488"/>
      <c r="R37" s="488"/>
      <c r="S37" s="488"/>
      <c r="T37" s="488"/>
      <c r="U37" s="488"/>
      <c r="V37" s="488"/>
      <c r="W37" s="488"/>
      <c r="X37" s="489"/>
    </row>
    <row r="38" spans="1:24" s="485" customFormat="1" ht="18" customHeight="1">
      <c r="A38" s="639" t="s">
        <v>283</v>
      </c>
      <c r="B38" s="640"/>
      <c r="I38" s="487"/>
      <c r="M38" s="488"/>
      <c r="N38" s="488"/>
      <c r="O38" s="488"/>
      <c r="P38" s="488"/>
      <c r="Q38" s="488"/>
      <c r="R38" s="488"/>
      <c r="S38" s="488"/>
      <c r="T38" s="488"/>
      <c r="U38" s="488"/>
      <c r="V38" s="488"/>
      <c r="W38" s="488"/>
      <c r="X38" s="489"/>
    </row>
    <row r="39" spans="1:24" s="485" customFormat="1" ht="18" customHeight="1">
      <c r="A39" s="639" t="s">
        <v>979</v>
      </c>
      <c r="B39" s="640"/>
      <c r="I39" s="487"/>
      <c r="M39" s="488"/>
      <c r="N39" s="488"/>
      <c r="O39" s="488"/>
      <c r="P39" s="488"/>
      <c r="Q39" s="488"/>
      <c r="R39" s="488"/>
      <c r="S39" s="488"/>
      <c r="T39" s="488"/>
      <c r="U39" s="488"/>
      <c r="V39" s="488"/>
      <c r="W39" s="488"/>
      <c r="X39" s="489"/>
    </row>
    <row r="40" spans="1:24" s="485" customFormat="1" ht="18">
      <c r="A40" s="490"/>
      <c r="B40" s="486"/>
      <c r="I40" s="487"/>
      <c r="M40" s="488"/>
      <c r="N40" s="488"/>
      <c r="O40" s="488"/>
      <c r="P40" s="488"/>
      <c r="Q40" s="488"/>
      <c r="R40" s="488"/>
      <c r="S40" s="488"/>
      <c r="T40" s="488"/>
      <c r="U40" s="488"/>
      <c r="V40" s="488"/>
      <c r="W40" s="488"/>
      <c r="X40" s="489"/>
    </row>
    <row r="41" spans="1:24" ht="18" customHeight="1">
      <c r="A41" s="486"/>
      <c r="B41" s="486"/>
      <c r="C41" s="486"/>
      <c r="D41" s="486"/>
      <c r="E41" s="486"/>
      <c r="I41" s="462"/>
      <c r="N41" s="486"/>
      <c r="O41" s="658"/>
      <c r="P41" s="486"/>
      <c r="Q41" s="658"/>
      <c r="R41" s="477"/>
      <c r="S41" s="477"/>
      <c r="T41" s="477"/>
      <c r="U41" s="477"/>
      <c r="V41" s="477"/>
      <c r="W41" s="477"/>
      <c r="X41" s="461"/>
    </row>
    <row r="42" spans="1:24" ht="18" customHeight="1">
      <c r="A42" s="486"/>
      <c r="B42" s="486"/>
      <c r="C42" s="486"/>
      <c r="D42" s="486"/>
      <c r="E42" s="655" t="s">
        <v>270</v>
      </c>
      <c r="F42" s="655"/>
      <c r="G42" s="655"/>
      <c r="H42" s="655"/>
      <c r="I42" s="655"/>
      <c r="J42" s="655"/>
      <c r="K42" s="655"/>
      <c r="L42" s="655"/>
      <c r="M42" s="655"/>
      <c r="N42" s="655"/>
      <c r="O42" s="655"/>
      <c r="P42" s="655"/>
      <c r="R42" s="477"/>
      <c r="S42" s="477"/>
      <c r="T42" s="477"/>
      <c r="U42" s="477"/>
      <c r="V42" s="477"/>
      <c r="W42" s="477"/>
      <c r="X42" s="461"/>
    </row>
    <row r="43" spans="1:24" ht="18" customHeight="1">
      <c r="A43" s="486"/>
      <c r="B43" s="486"/>
      <c r="C43" s="486"/>
      <c r="D43" s="486"/>
      <c r="E43" s="655" t="s">
        <v>269</v>
      </c>
      <c r="F43" s="655"/>
      <c r="G43" s="655"/>
      <c r="H43" s="655"/>
      <c r="I43" s="655"/>
      <c r="J43" s="655"/>
      <c r="K43" s="655"/>
      <c r="L43" s="655"/>
      <c r="M43" s="655"/>
      <c r="N43" s="655"/>
      <c r="O43" s="655"/>
      <c r="P43" s="655"/>
      <c r="Q43" s="468"/>
      <c r="X43" s="461"/>
    </row>
    <row r="44" spans="2:5" ht="18" customHeight="1">
      <c r="B44" s="486"/>
      <c r="E44" s="463"/>
    </row>
    <row r="45" ht="18" customHeight="1">
      <c r="E45" s="463"/>
    </row>
    <row r="46" spans="5:15" ht="18" customHeight="1">
      <c r="E46" s="463"/>
      <c r="O46" s="468"/>
    </row>
    <row r="47" ht="18" customHeight="1">
      <c r="E47" s="463"/>
    </row>
    <row r="48" ht="18" customHeight="1">
      <c r="E48" s="463"/>
    </row>
    <row r="49" ht="18" customHeight="1">
      <c r="E49" s="463"/>
    </row>
    <row r="50" ht="18" customHeight="1">
      <c r="E50" s="463"/>
    </row>
    <row r="51" ht="18" customHeight="1">
      <c r="E51" s="463"/>
    </row>
    <row r="52" ht="18" customHeight="1">
      <c r="E52" s="463"/>
    </row>
    <row r="53" ht="18" customHeight="1">
      <c r="E53" s="463"/>
    </row>
    <row r="54" ht="18" customHeight="1">
      <c r="E54" s="463"/>
    </row>
    <row r="55" ht="18" customHeight="1">
      <c r="E55" s="463"/>
    </row>
    <row r="56" ht="18" customHeight="1">
      <c r="E56" s="463"/>
    </row>
    <row r="57" ht="18" customHeight="1">
      <c r="E57" s="463"/>
    </row>
    <row r="58" ht="18" customHeight="1">
      <c r="E58" s="463"/>
    </row>
    <row r="59" ht="18" customHeight="1">
      <c r="E59" s="463"/>
    </row>
    <row r="60" ht="18" customHeight="1">
      <c r="E60" s="463"/>
    </row>
    <row r="61" ht="18" customHeight="1">
      <c r="E61" s="463"/>
    </row>
    <row r="62" ht="18" customHeight="1">
      <c r="E62" s="463"/>
    </row>
    <row r="63" ht="18" customHeight="1">
      <c r="E63" s="463"/>
    </row>
    <row r="64" ht="18" customHeight="1">
      <c r="E64" s="463"/>
    </row>
    <row r="65" ht="18" customHeight="1">
      <c r="E65" s="463"/>
    </row>
    <row r="66" ht="18" customHeight="1">
      <c r="E66" s="463"/>
    </row>
    <row r="67" ht="18" customHeight="1">
      <c r="E67" s="463"/>
    </row>
    <row r="68" ht="18" customHeight="1">
      <c r="E68" s="463"/>
    </row>
    <row r="69" ht="18" customHeight="1">
      <c r="E69" s="463"/>
    </row>
    <row r="70" ht="18" customHeight="1">
      <c r="E70" s="463"/>
    </row>
    <row r="71" ht="18" customHeight="1">
      <c r="E71" s="463"/>
    </row>
    <row r="72" ht="9" customHeight="1">
      <c r="E72" s="463"/>
    </row>
    <row r="73" ht="18" customHeight="1">
      <c r="E73" s="463"/>
    </row>
    <row r="74" ht="18" customHeight="1">
      <c r="E74" s="463"/>
    </row>
    <row r="75" ht="18" customHeight="1">
      <c r="E75" s="463"/>
    </row>
    <row r="76" ht="18" customHeight="1">
      <c r="E76" s="463"/>
    </row>
    <row r="77" ht="18" customHeight="1">
      <c r="E77" s="463"/>
    </row>
    <row r="78" ht="18" customHeight="1">
      <c r="E78" s="463"/>
    </row>
    <row r="79" ht="18" customHeight="1">
      <c r="E79" s="463"/>
    </row>
    <row r="80" ht="18" customHeight="1">
      <c r="E80" s="463"/>
    </row>
    <row r="81" ht="18" customHeight="1">
      <c r="E81" s="463"/>
    </row>
    <row r="82" ht="18" customHeight="1">
      <c r="E82" s="463"/>
    </row>
    <row r="83" ht="18" customHeight="1">
      <c r="E83" s="463"/>
    </row>
    <row r="84" ht="18" customHeight="1">
      <c r="E84" s="463"/>
    </row>
    <row r="85" ht="18" customHeight="1">
      <c r="E85" s="463"/>
    </row>
    <row r="86" ht="18" customHeight="1">
      <c r="E86" s="463"/>
    </row>
    <row r="87" ht="18" customHeight="1">
      <c r="E87" s="463"/>
    </row>
    <row r="88" ht="18" customHeight="1">
      <c r="E88" s="463"/>
    </row>
    <row r="89" ht="18" customHeight="1">
      <c r="E89" s="463"/>
    </row>
    <row r="90" ht="18" customHeight="1">
      <c r="E90" s="463"/>
    </row>
    <row r="91" ht="18" customHeight="1">
      <c r="E91" s="463"/>
    </row>
    <row r="92" ht="18" customHeight="1">
      <c r="E92" s="463"/>
    </row>
    <row r="93" ht="18" customHeight="1">
      <c r="E93" s="463"/>
    </row>
    <row r="94" ht="18" customHeight="1">
      <c r="E94" s="463"/>
    </row>
    <row r="95" ht="18" customHeight="1">
      <c r="E95" s="463"/>
    </row>
    <row r="96" ht="18" customHeight="1">
      <c r="E96" s="463"/>
    </row>
    <row r="97" ht="18" customHeight="1">
      <c r="E97" s="463"/>
    </row>
    <row r="98" ht="18" customHeight="1">
      <c r="E98" s="463"/>
    </row>
    <row r="99" ht="18" customHeight="1">
      <c r="E99" s="463"/>
    </row>
    <row r="100" ht="18" customHeight="1">
      <c r="E100" s="463"/>
    </row>
    <row r="101" ht="18" customHeight="1">
      <c r="E101" s="463"/>
    </row>
    <row r="102" ht="18" customHeight="1">
      <c r="E102" s="463"/>
    </row>
    <row r="103" ht="18" customHeight="1">
      <c r="E103" s="463"/>
    </row>
    <row r="104" ht="18" customHeight="1">
      <c r="E104" s="463"/>
    </row>
    <row r="105" ht="18" customHeight="1">
      <c r="E105" s="463"/>
    </row>
    <row r="106" ht="18" customHeight="1">
      <c r="E106" s="463"/>
    </row>
    <row r="107" ht="18" customHeight="1">
      <c r="E107" s="463"/>
    </row>
    <row r="108" ht="18" customHeight="1">
      <c r="E108" s="463"/>
    </row>
    <row r="109" ht="18" customHeight="1">
      <c r="E109" s="463"/>
    </row>
    <row r="110" ht="18" customHeight="1">
      <c r="E110" s="463"/>
    </row>
    <row r="111" ht="18" customHeight="1">
      <c r="E111" s="463"/>
    </row>
    <row r="112" ht="18" customHeight="1">
      <c r="E112" s="463"/>
    </row>
    <row r="113" ht="18" customHeight="1">
      <c r="E113" s="463"/>
    </row>
    <row r="114" ht="18" customHeight="1">
      <c r="E114" s="463"/>
    </row>
    <row r="115" ht="18" customHeight="1">
      <c r="E115" s="463"/>
    </row>
    <row r="116" ht="18" customHeight="1">
      <c r="E116" s="463"/>
    </row>
    <row r="117" ht="18" customHeight="1">
      <c r="E117" s="463"/>
    </row>
    <row r="118" ht="18" customHeight="1">
      <c r="E118" s="463"/>
    </row>
    <row r="119" ht="18" customHeight="1">
      <c r="E119" s="463"/>
    </row>
    <row r="120" ht="18" customHeight="1">
      <c r="E120" s="463"/>
    </row>
    <row r="121" ht="18" customHeight="1">
      <c r="E121" s="463"/>
    </row>
    <row r="122" ht="18" customHeight="1">
      <c r="E122" s="463"/>
    </row>
  </sheetData>
  <sheetProtection/>
  <mergeCells count="16">
    <mergeCell ref="U6:W6"/>
    <mergeCell ref="F7:H7"/>
    <mergeCell ref="J7:L7"/>
    <mergeCell ref="M7:O7"/>
    <mergeCell ref="Q7:S7"/>
    <mergeCell ref="U7:W7"/>
    <mergeCell ref="F6:H6"/>
    <mergeCell ref="J6:L6"/>
    <mergeCell ref="M6:O6"/>
    <mergeCell ref="Q6:S6"/>
    <mergeCell ref="A1:W1"/>
    <mergeCell ref="F5:H5"/>
    <mergeCell ref="J5:L5"/>
    <mergeCell ref="M5:O5"/>
    <mergeCell ref="Q5:S5"/>
    <mergeCell ref="U5:W5"/>
  </mergeCells>
  <printOptions verticalCentered="1"/>
  <pageMargins left="0.5" right="0.1968503937007874" top="0.1968503937007874" bottom="0.1968503937007874" header="0.15748031496062992" footer="0.1181102362204724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SheetLayoutView="90" zoomScalePageLayoutView="0" workbookViewId="0" topLeftCell="A1">
      <selection activeCell="C2" sqref="C2"/>
    </sheetView>
  </sheetViews>
  <sheetFormatPr defaultColWidth="10.421875" defaultRowHeight="25.5" customHeight="1"/>
  <cols>
    <col min="1" max="1" width="7.28125" style="98" customWidth="1"/>
    <col min="2" max="2" width="14.7109375" style="98" customWidth="1"/>
    <col min="3" max="3" width="11.421875" style="98" customWidth="1"/>
    <col min="4" max="4" width="11.28125" style="98" customWidth="1"/>
    <col min="5" max="5" width="11.140625" style="98" bestFit="1" customWidth="1"/>
    <col min="6" max="6" width="11.421875" style="98" customWidth="1"/>
    <col min="7" max="7" width="20.28125" style="98" customWidth="1"/>
    <col min="8" max="8" width="2.00390625" style="98" customWidth="1"/>
    <col min="9" max="9" width="19.28125" style="98" customWidth="1"/>
    <col min="10" max="11" width="2.421875" style="98" customWidth="1"/>
    <col min="12" max="16384" width="10.421875" style="98" customWidth="1"/>
  </cols>
  <sheetData>
    <row r="1" spans="1:9" ht="29.25" customHeight="1">
      <c r="A1" s="667" t="s">
        <v>188</v>
      </c>
      <c r="B1" s="667"/>
      <c r="C1" s="667"/>
      <c r="D1" s="667"/>
      <c r="E1" s="667"/>
      <c r="F1" s="667"/>
      <c r="G1" s="667"/>
      <c r="H1" s="667"/>
      <c r="I1" s="667"/>
    </row>
    <row r="2" spans="1:9" ht="29.25" customHeight="1">
      <c r="A2" s="181"/>
      <c r="B2" s="181"/>
      <c r="C2" s="181"/>
      <c r="D2" s="181"/>
      <c r="E2" s="181"/>
      <c r="F2" s="181"/>
      <c r="G2" s="181"/>
      <c r="H2" s="181"/>
      <c r="I2" s="181"/>
    </row>
    <row r="3" spans="1:9" ht="29.25" customHeight="1">
      <c r="A3" s="99" t="s">
        <v>281</v>
      </c>
      <c r="B3" s="181"/>
      <c r="C3" s="181"/>
      <c r="D3" s="181"/>
      <c r="E3" s="181"/>
      <c r="F3" s="181"/>
      <c r="G3" s="181"/>
      <c r="H3" s="181"/>
      <c r="I3" s="181"/>
    </row>
    <row r="4" spans="1:9" s="100" customFormat="1" ht="29.25" customHeight="1">
      <c r="A4" s="96" t="s">
        <v>189</v>
      </c>
      <c r="B4" s="96"/>
      <c r="C4" s="96"/>
      <c r="D4" s="96"/>
      <c r="E4" s="96"/>
      <c r="F4" s="96"/>
      <c r="G4" s="96"/>
      <c r="H4" s="96"/>
      <c r="I4" s="96"/>
    </row>
    <row r="5" spans="1:9" s="100" customFormat="1" ht="29.25" customHeight="1">
      <c r="A5" s="99"/>
      <c r="B5" s="96" t="s">
        <v>314</v>
      </c>
      <c r="C5" s="96"/>
      <c r="D5" s="96"/>
      <c r="E5" s="96"/>
      <c r="F5" s="96"/>
      <c r="G5" s="96"/>
      <c r="H5" s="96"/>
      <c r="I5" s="96"/>
    </row>
    <row r="6" spans="1:9" s="100" customFormat="1" ht="29.25" customHeight="1">
      <c r="A6" s="99"/>
      <c r="B6" s="96" t="s">
        <v>318</v>
      </c>
      <c r="C6" s="96"/>
      <c r="D6" s="96"/>
      <c r="E6" s="96"/>
      <c r="F6" s="96"/>
      <c r="G6" s="96"/>
      <c r="H6" s="96"/>
      <c r="I6" s="96"/>
    </row>
    <row r="7" spans="1:9" s="100" customFormat="1" ht="29.25" customHeight="1">
      <c r="A7" s="99"/>
      <c r="B7" s="96" t="s">
        <v>419</v>
      </c>
      <c r="C7" s="96"/>
      <c r="D7" s="96"/>
      <c r="E7" s="96"/>
      <c r="F7" s="96"/>
      <c r="G7" s="96"/>
      <c r="H7" s="96"/>
      <c r="I7" s="96"/>
    </row>
    <row r="8" spans="1:9" s="100" customFormat="1" ht="29.25" customHeight="1">
      <c r="A8" s="99"/>
      <c r="B8" s="96"/>
      <c r="C8" s="96"/>
      <c r="D8" s="96"/>
      <c r="E8" s="96"/>
      <c r="F8" s="96"/>
      <c r="G8" s="96"/>
      <c r="H8" s="96"/>
      <c r="I8" s="96"/>
    </row>
    <row r="9" spans="1:9" s="100" customFormat="1" ht="29.25" customHeight="1">
      <c r="A9" s="99"/>
      <c r="B9" s="96" t="s">
        <v>378</v>
      </c>
      <c r="C9" s="96"/>
      <c r="D9" s="96"/>
      <c r="E9" s="96"/>
      <c r="F9" s="96"/>
      <c r="G9" s="96"/>
      <c r="H9" s="96"/>
      <c r="I9" s="96"/>
    </row>
    <row r="10" spans="1:9" s="100" customFormat="1" ht="29.25" customHeight="1">
      <c r="A10" s="99"/>
      <c r="B10" s="96"/>
      <c r="C10" s="96"/>
      <c r="D10" s="96"/>
      <c r="E10" s="96"/>
      <c r="F10" s="96"/>
      <c r="G10" s="96"/>
      <c r="H10" s="96"/>
      <c r="I10" s="103" t="s">
        <v>819</v>
      </c>
    </row>
    <row r="11" spans="1:9" s="100" customFormat="1" ht="29.25" customHeight="1">
      <c r="A11" s="99"/>
      <c r="C11" s="668" t="s">
        <v>814</v>
      </c>
      <c r="D11" s="668"/>
      <c r="E11" s="668"/>
      <c r="F11" s="96"/>
      <c r="G11" s="101" t="s">
        <v>995</v>
      </c>
      <c r="H11" s="96"/>
      <c r="I11" s="101" t="s">
        <v>996</v>
      </c>
    </row>
    <row r="12" spans="1:9" s="100" customFormat="1" ht="29.25" customHeight="1">
      <c r="A12" s="99"/>
      <c r="B12" s="96"/>
      <c r="C12" s="96" t="s">
        <v>816</v>
      </c>
      <c r="D12" s="96"/>
      <c r="E12" s="96"/>
      <c r="F12" s="96"/>
      <c r="G12" s="102">
        <v>783127755</v>
      </c>
      <c r="H12" s="96"/>
      <c r="I12" s="102">
        <v>674477598</v>
      </c>
    </row>
    <row r="13" spans="1:9" s="100" customFormat="1" ht="29.25" customHeight="1">
      <c r="A13" s="99"/>
      <c r="C13" s="96" t="s">
        <v>815</v>
      </c>
      <c r="D13" s="96"/>
      <c r="E13" s="96"/>
      <c r="F13" s="96"/>
      <c r="G13" s="94">
        <v>7006958050</v>
      </c>
      <c r="H13" s="96"/>
      <c r="I13" s="94">
        <v>7145123420</v>
      </c>
    </row>
    <row r="14" spans="1:9" s="100" customFormat="1" ht="29.25" customHeight="1">
      <c r="A14" s="99"/>
      <c r="B14" s="96"/>
      <c r="C14" s="96" t="s">
        <v>377</v>
      </c>
      <c r="D14" s="96"/>
      <c r="E14" s="96"/>
      <c r="F14" s="96"/>
      <c r="G14" s="94">
        <v>1313893750</v>
      </c>
      <c r="H14" s="96"/>
      <c r="I14" s="94">
        <v>1199087500</v>
      </c>
    </row>
    <row r="15" spans="1:9" s="100" customFormat="1" ht="29.25" customHeight="1">
      <c r="A15" s="99"/>
      <c r="B15" s="96"/>
      <c r="C15" s="96" t="s">
        <v>817</v>
      </c>
      <c r="D15" s="96"/>
      <c r="E15" s="96"/>
      <c r="F15" s="96"/>
      <c r="G15" s="94">
        <v>3202697793.75</v>
      </c>
      <c r="H15" s="96"/>
      <c r="I15" s="94">
        <v>3613300075</v>
      </c>
    </row>
    <row r="16" spans="1:9" s="100" customFormat="1" ht="29.25" customHeight="1">
      <c r="A16" s="99"/>
      <c r="B16" s="96"/>
      <c r="C16" s="96" t="s">
        <v>818</v>
      </c>
      <c r="D16" s="96"/>
      <c r="E16" s="96"/>
      <c r="F16" s="96"/>
      <c r="G16" s="182">
        <v>2745902610</v>
      </c>
      <c r="H16" s="96"/>
      <c r="I16" s="182">
        <v>2681670970</v>
      </c>
    </row>
    <row r="17" spans="1:9" s="100" customFormat="1" ht="29.25" customHeight="1" thickBot="1">
      <c r="A17" s="99"/>
      <c r="B17" s="96"/>
      <c r="C17" s="96"/>
      <c r="D17" s="95" t="s">
        <v>569</v>
      </c>
      <c r="E17" s="96"/>
      <c r="F17" s="96"/>
      <c r="G17" s="97">
        <f>SUM(G12:G16)</f>
        <v>15052579958.75</v>
      </c>
      <c r="H17" s="96"/>
      <c r="I17" s="97">
        <f>SUM(I12:I16)</f>
        <v>15313659563</v>
      </c>
    </row>
    <row r="18" spans="1:9" s="100" customFormat="1" ht="29.25" customHeight="1" thickTop="1">
      <c r="A18" s="99"/>
      <c r="B18" s="96"/>
      <c r="C18" s="96"/>
      <c r="D18" s="96"/>
      <c r="E18" s="96"/>
      <c r="F18" s="96"/>
      <c r="G18" s="96"/>
      <c r="H18" s="96"/>
      <c r="I18" s="96"/>
    </row>
    <row r="19" spans="1:9" s="100" customFormat="1" ht="27.75" customHeight="1">
      <c r="A19" s="99"/>
      <c r="B19" s="96"/>
      <c r="C19" s="96"/>
      <c r="D19" s="96"/>
      <c r="E19" s="96"/>
      <c r="F19" s="96"/>
      <c r="G19" s="96"/>
      <c r="H19" s="96"/>
      <c r="I19" s="96"/>
    </row>
    <row r="20" spans="1:9" s="100" customFormat="1" ht="27.75" customHeight="1">
      <c r="A20" s="183"/>
      <c r="D20" s="96"/>
      <c r="E20" s="96"/>
      <c r="F20" s="96"/>
      <c r="G20" s="96"/>
      <c r="H20" s="96"/>
      <c r="I20" s="96"/>
    </row>
    <row r="21" spans="1:9" s="100" customFormat="1" ht="26.25" customHeight="1">
      <c r="A21" s="99"/>
      <c r="B21" s="96"/>
      <c r="C21" s="160"/>
      <c r="D21" s="96"/>
      <c r="E21" s="96"/>
      <c r="F21" s="96"/>
      <c r="G21" s="96"/>
      <c r="H21" s="96"/>
      <c r="I21" s="96"/>
    </row>
    <row r="22" spans="1:9" s="100" customFormat="1" ht="26.25" customHeight="1">
      <c r="A22" s="99"/>
      <c r="B22" s="96"/>
      <c r="C22" s="96"/>
      <c r="D22" s="96"/>
      <c r="E22" s="96"/>
      <c r="F22" s="96"/>
      <c r="G22" s="96"/>
      <c r="H22" s="96"/>
      <c r="I22" s="96"/>
    </row>
    <row r="23" spans="1:9" s="100" customFormat="1" ht="26.25" customHeight="1">
      <c r="A23" s="99"/>
      <c r="B23" s="96"/>
      <c r="C23" s="96"/>
      <c r="D23" s="96"/>
      <c r="E23" s="96"/>
      <c r="F23" s="96"/>
      <c r="G23" s="96"/>
      <c r="H23" s="96"/>
      <c r="I23" s="96"/>
    </row>
    <row r="24" spans="1:9" s="100" customFormat="1" ht="26.25" customHeight="1">
      <c r="A24" s="653" t="s">
        <v>267</v>
      </c>
      <c r="B24" s="653"/>
      <c r="C24" s="431"/>
      <c r="D24" s="653"/>
      <c r="E24" s="653"/>
      <c r="F24" s="653"/>
      <c r="G24" s="653"/>
      <c r="H24" s="653"/>
      <c r="I24" s="653"/>
    </row>
    <row r="25" spans="1:9" ht="25.5" customHeight="1">
      <c r="A25" s="431" t="s">
        <v>268</v>
      </c>
      <c r="B25" s="431"/>
      <c r="C25" s="431"/>
      <c r="D25" s="431"/>
      <c r="E25" s="431"/>
      <c r="F25" s="431"/>
      <c r="G25" s="431"/>
      <c r="H25" s="652"/>
      <c r="I25" s="431"/>
    </row>
    <row r="65" ht="9" customHeight="1"/>
  </sheetData>
  <sheetProtection/>
  <mergeCells count="2">
    <mergeCell ref="A1:I1"/>
    <mergeCell ref="C11:E11"/>
  </mergeCells>
  <printOptions/>
  <pageMargins left="0.5118110236220472" right="0" top="0.5905511811023623" bottom="0.3937007874015748" header="0.2755905511811024" footer="0.275590551181102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393"/>
  <sheetViews>
    <sheetView view="pageBreakPreview" zoomScaleSheetLayoutView="100" zoomScalePageLayoutView="0" workbookViewId="0" topLeftCell="A196">
      <selection activeCell="A204" sqref="A204"/>
    </sheetView>
  </sheetViews>
  <sheetFormatPr defaultColWidth="10.421875" defaultRowHeight="24.75" customHeight="1"/>
  <cols>
    <col min="1" max="1" width="5.28125" style="2" customWidth="1"/>
    <col min="2" max="2" width="22.00390625" style="2" customWidth="1"/>
    <col min="3" max="3" width="15.28125" style="2" customWidth="1"/>
    <col min="4" max="4" width="9.28125" style="2" bestFit="1" customWidth="1"/>
    <col min="5" max="6" width="9.57421875" style="2" bestFit="1" customWidth="1"/>
    <col min="7" max="7" width="8.7109375" style="2" customWidth="1"/>
    <col min="8" max="8" width="8.140625" style="2" bestFit="1" customWidth="1"/>
    <col min="9" max="10" width="12.421875" style="2" bestFit="1" customWidth="1"/>
    <col min="11" max="12" width="11.28125" style="2" bestFit="1" customWidth="1"/>
    <col min="13" max="13" width="1.57421875" style="2" customWidth="1"/>
    <col min="14" max="16384" width="10.421875" style="2" customWidth="1"/>
  </cols>
  <sheetData>
    <row r="1" spans="1:12" ht="24.75" customHeight="1">
      <c r="A1" s="178" t="s">
        <v>196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24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ht="24.75" customHeight="1">
      <c r="A3" s="3" t="s">
        <v>190</v>
      </c>
    </row>
    <row r="4" spans="1:12" s="3" customFormat="1" ht="24.75" customHeight="1">
      <c r="A4" s="4" t="s">
        <v>191</v>
      </c>
      <c r="B4" s="5"/>
      <c r="C4" s="5"/>
      <c r="D4" s="5"/>
      <c r="E4" s="5"/>
      <c r="F4" s="5"/>
      <c r="G4" s="5"/>
      <c r="H4" s="5"/>
      <c r="I4" s="5"/>
      <c r="J4" s="6"/>
      <c r="K4" s="5"/>
      <c r="L4" s="5"/>
    </row>
    <row r="5" spans="1:12" s="3" customFormat="1" ht="24.75" customHeight="1">
      <c r="A5" s="7" t="s">
        <v>581</v>
      </c>
      <c r="B5" s="7" t="s">
        <v>646</v>
      </c>
      <c r="C5" s="7" t="s">
        <v>600</v>
      </c>
      <c r="D5" s="7" t="s">
        <v>578</v>
      </c>
      <c r="E5" s="672" t="s">
        <v>582</v>
      </c>
      <c r="F5" s="672"/>
      <c r="G5" s="672" t="s">
        <v>647</v>
      </c>
      <c r="H5" s="672"/>
      <c r="I5" s="672" t="s">
        <v>583</v>
      </c>
      <c r="J5" s="672"/>
      <c r="K5" s="673" t="s">
        <v>584</v>
      </c>
      <c r="L5" s="673"/>
    </row>
    <row r="6" spans="1:12" s="3" customFormat="1" ht="24.75" customHeight="1">
      <c r="A6" s="7" t="s">
        <v>648</v>
      </c>
      <c r="C6" s="7" t="s">
        <v>649</v>
      </c>
      <c r="D6" s="7" t="s">
        <v>579</v>
      </c>
      <c r="E6" s="669" t="s">
        <v>585</v>
      </c>
      <c r="F6" s="669"/>
      <c r="G6" s="670" t="s">
        <v>650</v>
      </c>
      <c r="H6" s="670"/>
      <c r="I6" s="671" t="s">
        <v>586</v>
      </c>
      <c r="J6" s="671"/>
      <c r="K6" s="671" t="s">
        <v>586</v>
      </c>
      <c r="L6" s="671"/>
    </row>
    <row r="7" spans="1:12" s="3" customFormat="1" ht="24.75" customHeight="1">
      <c r="A7" s="7"/>
      <c r="C7" s="7"/>
      <c r="D7" s="7"/>
      <c r="E7" s="396" t="s">
        <v>976</v>
      </c>
      <c r="F7" s="280" t="s">
        <v>905</v>
      </c>
      <c r="G7" s="396" t="s">
        <v>976</v>
      </c>
      <c r="H7" s="280" t="s">
        <v>905</v>
      </c>
      <c r="I7" s="396" t="s">
        <v>976</v>
      </c>
      <c r="J7" s="280" t="s">
        <v>905</v>
      </c>
      <c r="K7" s="396" t="s">
        <v>976</v>
      </c>
      <c r="L7" s="280" t="s">
        <v>905</v>
      </c>
    </row>
    <row r="8" spans="1:12" ht="24.75" customHeight="1">
      <c r="A8" s="4"/>
      <c r="B8" s="4"/>
      <c r="C8" s="8"/>
      <c r="D8" s="8"/>
      <c r="E8" s="204" t="s">
        <v>58</v>
      </c>
      <c r="F8" s="204" t="s">
        <v>974</v>
      </c>
      <c r="G8" s="204" t="s">
        <v>58</v>
      </c>
      <c r="H8" s="204" t="s">
        <v>974</v>
      </c>
      <c r="I8" s="204" t="s">
        <v>58</v>
      </c>
      <c r="J8" s="204" t="s">
        <v>974</v>
      </c>
      <c r="K8" s="204" t="s">
        <v>58</v>
      </c>
      <c r="L8" s="204" t="s">
        <v>974</v>
      </c>
    </row>
    <row r="9" spans="1:4" ht="24.75" customHeight="1">
      <c r="A9" s="10">
        <v>1</v>
      </c>
      <c r="B9" s="11" t="s">
        <v>651</v>
      </c>
      <c r="C9" s="12"/>
      <c r="D9" s="12"/>
    </row>
    <row r="10" spans="1:12" ht="24.75" customHeight="1">
      <c r="A10" s="13"/>
      <c r="B10" s="11" t="s">
        <v>652</v>
      </c>
      <c r="C10" s="12" t="s">
        <v>653</v>
      </c>
      <c r="D10" s="14" t="s">
        <v>501</v>
      </c>
      <c r="E10" s="15">
        <v>149930</v>
      </c>
      <c r="F10" s="15">
        <v>149930</v>
      </c>
      <c r="G10" s="206">
        <v>15.35</v>
      </c>
      <c r="H10" s="206">
        <v>15.35</v>
      </c>
      <c r="I10" s="206">
        <v>130042427.82</v>
      </c>
      <c r="J10" s="206">
        <v>130042427.82</v>
      </c>
      <c r="K10" s="206">
        <v>0</v>
      </c>
      <c r="L10" s="206">
        <v>23016071</v>
      </c>
    </row>
    <row r="11" spans="1:12" ht="24.75" customHeight="1">
      <c r="A11" s="10">
        <v>2</v>
      </c>
      <c r="B11" s="11" t="s">
        <v>654</v>
      </c>
      <c r="C11" s="12" t="s">
        <v>655</v>
      </c>
      <c r="D11" s="14" t="s">
        <v>501</v>
      </c>
      <c r="E11" s="15">
        <v>60000</v>
      </c>
      <c r="F11" s="15">
        <v>60000</v>
      </c>
      <c r="G11" s="206">
        <v>12.73</v>
      </c>
      <c r="H11" s="206">
        <v>12.73</v>
      </c>
      <c r="I11" s="206">
        <v>12215983.3</v>
      </c>
      <c r="J11" s="206">
        <v>12215983.3</v>
      </c>
      <c r="K11" s="206">
        <v>0</v>
      </c>
      <c r="L11" s="206">
        <v>5344500</v>
      </c>
    </row>
    <row r="12" spans="1:12" ht="24.75" customHeight="1">
      <c r="A12" s="10">
        <v>3</v>
      </c>
      <c r="B12" s="11" t="s">
        <v>656</v>
      </c>
      <c r="C12" s="12" t="s">
        <v>657</v>
      </c>
      <c r="D12" s="14" t="s">
        <v>588</v>
      </c>
      <c r="E12" s="15">
        <v>131700</v>
      </c>
      <c r="F12" s="15">
        <v>131700</v>
      </c>
      <c r="G12" s="206">
        <v>11.1</v>
      </c>
      <c r="H12" s="206">
        <v>11.1</v>
      </c>
      <c r="I12" s="206">
        <v>19053150</v>
      </c>
      <c r="J12" s="206">
        <v>19053150</v>
      </c>
      <c r="K12" s="206">
        <v>0</v>
      </c>
      <c r="L12" s="206" t="s">
        <v>570</v>
      </c>
    </row>
    <row r="13" spans="1:12" ht="24.75" customHeight="1">
      <c r="A13" s="10">
        <v>4</v>
      </c>
      <c r="B13" s="11" t="s">
        <v>658</v>
      </c>
      <c r="C13" s="12" t="s">
        <v>659</v>
      </c>
      <c r="D13" s="14" t="s">
        <v>588</v>
      </c>
      <c r="E13" s="15">
        <v>1634572</v>
      </c>
      <c r="F13" s="15">
        <v>1634572</v>
      </c>
      <c r="G13" s="206">
        <v>4.48</v>
      </c>
      <c r="H13" s="206">
        <v>4.48</v>
      </c>
      <c r="I13" s="206">
        <v>197844509.73</v>
      </c>
      <c r="J13" s="206">
        <v>197844509.73</v>
      </c>
      <c r="K13" s="206">
        <v>0</v>
      </c>
      <c r="L13" s="206" t="s">
        <v>570</v>
      </c>
    </row>
    <row r="14" spans="1:12" ht="24.75" customHeight="1">
      <c r="A14" s="10">
        <v>5</v>
      </c>
      <c r="B14" s="11" t="s">
        <v>660</v>
      </c>
      <c r="C14" s="12" t="s">
        <v>587</v>
      </c>
      <c r="E14" s="13"/>
      <c r="F14" s="13"/>
      <c r="G14" s="207"/>
      <c r="H14" s="207"/>
      <c r="I14" s="207"/>
      <c r="J14" s="207"/>
      <c r="K14" s="207"/>
      <c r="L14" s="207"/>
    </row>
    <row r="15" spans="1:12" ht="24.75" customHeight="1">
      <c r="A15" s="10"/>
      <c r="B15" s="11"/>
      <c r="C15" s="12" t="s">
        <v>661</v>
      </c>
      <c r="D15" s="14" t="s">
        <v>502</v>
      </c>
      <c r="E15" s="15">
        <v>120000</v>
      </c>
      <c r="F15" s="15">
        <v>120000</v>
      </c>
      <c r="G15" s="206">
        <v>8.53</v>
      </c>
      <c r="H15" s="206">
        <v>8.53</v>
      </c>
      <c r="I15" s="206">
        <v>34040231.12</v>
      </c>
      <c r="J15" s="206">
        <v>34040231.12</v>
      </c>
      <c r="K15" s="206">
        <v>0</v>
      </c>
      <c r="L15" s="206">
        <v>512000</v>
      </c>
    </row>
    <row r="16" spans="1:12" ht="24.75" customHeight="1">
      <c r="A16" s="10">
        <v>6</v>
      </c>
      <c r="B16" s="11" t="s">
        <v>662</v>
      </c>
      <c r="C16" s="12" t="s">
        <v>659</v>
      </c>
      <c r="D16" s="14" t="s">
        <v>594</v>
      </c>
      <c r="E16" s="15">
        <v>2700000</v>
      </c>
      <c r="F16" s="15">
        <v>2700000</v>
      </c>
      <c r="G16" s="206">
        <v>5.65</v>
      </c>
      <c r="H16" s="206">
        <v>5.65</v>
      </c>
      <c r="I16" s="206">
        <v>195978047.96</v>
      </c>
      <c r="J16" s="206">
        <v>195978047.96</v>
      </c>
      <c r="K16" s="206">
        <v>0</v>
      </c>
      <c r="L16" s="206" t="s">
        <v>570</v>
      </c>
    </row>
    <row r="17" spans="1:12" ht="24.75" customHeight="1">
      <c r="A17" s="10">
        <v>7</v>
      </c>
      <c r="B17" s="11" t="s">
        <v>560</v>
      </c>
      <c r="C17" s="12" t="s">
        <v>596</v>
      </c>
      <c r="D17" s="14" t="s">
        <v>594</v>
      </c>
      <c r="E17" s="15">
        <v>955000</v>
      </c>
      <c r="F17" s="15">
        <v>955000</v>
      </c>
      <c r="G17" s="206">
        <v>15.47</v>
      </c>
      <c r="H17" s="206">
        <v>15.47</v>
      </c>
      <c r="I17" s="206">
        <v>257709680.88</v>
      </c>
      <c r="J17" s="206">
        <v>257709680.88</v>
      </c>
      <c r="K17" s="206">
        <v>0</v>
      </c>
      <c r="L17" s="206">
        <v>22154554.5</v>
      </c>
    </row>
    <row r="18" spans="1:12" ht="24.75" customHeight="1">
      <c r="A18" s="10">
        <v>8</v>
      </c>
      <c r="B18" s="2" t="s">
        <v>794</v>
      </c>
      <c r="C18" s="14" t="s">
        <v>593</v>
      </c>
      <c r="D18" s="14" t="s">
        <v>588</v>
      </c>
      <c r="E18" s="18" t="s">
        <v>795</v>
      </c>
      <c r="F18" s="18" t="s">
        <v>795</v>
      </c>
      <c r="G18" s="208">
        <v>0.11</v>
      </c>
      <c r="H18" s="208">
        <v>0.11</v>
      </c>
      <c r="I18" s="208">
        <v>92656195</v>
      </c>
      <c r="J18" s="208">
        <v>92656195</v>
      </c>
      <c r="K18" s="206">
        <v>525756.98</v>
      </c>
      <c r="L18" s="208">
        <v>1398185.25</v>
      </c>
    </row>
    <row r="19" spans="1:12" ht="24.75" customHeight="1">
      <c r="A19" s="10">
        <v>9</v>
      </c>
      <c r="B19" s="46" t="s">
        <v>739</v>
      </c>
      <c r="C19" s="47" t="s">
        <v>655</v>
      </c>
      <c r="D19" s="14" t="s">
        <v>501</v>
      </c>
      <c r="E19" s="15">
        <v>149510</v>
      </c>
      <c r="F19" s="15">
        <v>149510</v>
      </c>
      <c r="G19" s="206">
        <v>15.5</v>
      </c>
      <c r="H19" s="206">
        <v>15.5</v>
      </c>
      <c r="I19" s="206">
        <v>43120478</v>
      </c>
      <c r="J19" s="206">
        <v>43120478</v>
      </c>
      <c r="K19" s="206">
        <v>0</v>
      </c>
      <c r="L19" s="206">
        <v>1738303.5</v>
      </c>
    </row>
    <row r="20" spans="1:12" ht="24.75" customHeight="1">
      <c r="A20" s="10">
        <v>10</v>
      </c>
      <c r="B20" s="39" t="s">
        <v>740</v>
      </c>
      <c r="C20" s="47" t="s">
        <v>587</v>
      </c>
      <c r="D20" s="14" t="s">
        <v>501</v>
      </c>
      <c r="E20" s="15">
        <v>96000</v>
      </c>
      <c r="F20" s="15">
        <v>96000</v>
      </c>
      <c r="G20" s="206">
        <v>12.75</v>
      </c>
      <c r="H20" s="206">
        <v>12.75</v>
      </c>
      <c r="I20" s="206">
        <v>45900132.6</v>
      </c>
      <c r="J20" s="206">
        <v>45900132.6</v>
      </c>
      <c r="K20" s="206">
        <v>0</v>
      </c>
      <c r="L20" s="206">
        <v>7344000</v>
      </c>
    </row>
    <row r="21" spans="1:12" ht="24.75" customHeight="1">
      <c r="A21" s="10">
        <v>11</v>
      </c>
      <c r="B21" s="46" t="s">
        <v>741</v>
      </c>
      <c r="C21" s="47" t="s">
        <v>742</v>
      </c>
      <c r="D21" s="14" t="s">
        <v>501</v>
      </c>
      <c r="E21" s="15">
        <v>108000</v>
      </c>
      <c r="F21" s="15">
        <v>108000</v>
      </c>
      <c r="G21" s="206">
        <v>12.03</v>
      </c>
      <c r="H21" s="206">
        <v>12.03</v>
      </c>
      <c r="I21" s="206">
        <v>12993750</v>
      </c>
      <c r="J21" s="206">
        <v>12993750</v>
      </c>
      <c r="K21" s="206">
        <v>0</v>
      </c>
      <c r="L21" s="206">
        <v>5197500</v>
      </c>
    </row>
    <row r="22" spans="1:12" ht="24.75" customHeight="1">
      <c r="A22" s="10">
        <v>12</v>
      </c>
      <c r="B22" s="46" t="s">
        <v>744</v>
      </c>
      <c r="C22" s="47" t="s">
        <v>745</v>
      </c>
      <c r="D22" s="14" t="s">
        <v>501</v>
      </c>
      <c r="E22" s="15">
        <v>75000</v>
      </c>
      <c r="F22" s="15">
        <v>75000</v>
      </c>
      <c r="G22" s="206">
        <v>13.6</v>
      </c>
      <c r="H22" s="206">
        <v>13.6</v>
      </c>
      <c r="I22" s="206">
        <v>21041040</v>
      </c>
      <c r="J22" s="206">
        <v>21041040</v>
      </c>
      <c r="K22" s="206">
        <v>0</v>
      </c>
      <c r="L22" s="206">
        <v>9180000</v>
      </c>
    </row>
    <row r="23" spans="1:12" ht="24.75" customHeight="1">
      <c r="A23" s="10">
        <v>13</v>
      </c>
      <c r="B23" s="46" t="s">
        <v>746</v>
      </c>
      <c r="C23" s="47" t="s">
        <v>747</v>
      </c>
      <c r="D23" s="14" t="s">
        <v>502</v>
      </c>
      <c r="E23" s="15">
        <v>100000</v>
      </c>
      <c r="F23" s="15">
        <v>100000</v>
      </c>
      <c r="G23" s="206">
        <v>5.33</v>
      </c>
      <c r="H23" s="206">
        <v>5.33</v>
      </c>
      <c r="I23" s="206">
        <v>11199960</v>
      </c>
      <c r="J23" s="206">
        <v>11199960</v>
      </c>
      <c r="K23" s="206">
        <v>0</v>
      </c>
      <c r="L23" s="206" t="s">
        <v>570</v>
      </c>
    </row>
    <row r="24" spans="1:12" ht="24.75" customHeight="1">
      <c r="A24" s="10">
        <v>14</v>
      </c>
      <c r="B24" s="39" t="s">
        <v>748</v>
      </c>
      <c r="C24" s="47" t="s">
        <v>749</v>
      </c>
      <c r="D24" s="14"/>
      <c r="E24" s="15"/>
      <c r="F24" s="15"/>
      <c r="G24" s="206"/>
      <c r="H24" s="206"/>
      <c r="I24" s="206"/>
      <c r="J24" s="206"/>
      <c r="K24" s="206"/>
      <c r="L24" s="206"/>
    </row>
    <row r="25" spans="1:12" ht="24.75" customHeight="1">
      <c r="A25" s="10"/>
      <c r="B25" s="39" t="s">
        <v>750</v>
      </c>
      <c r="C25" s="47" t="s">
        <v>751</v>
      </c>
      <c r="D25" s="14" t="s">
        <v>501</v>
      </c>
      <c r="E25" s="15">
        <v>120000</v>
      </c>
      <c r="F25" s="15">
        <v>120000</v>
      </c>
      <c r="G25" s="206">
        <v>3</v>
      </c>
      <c r="H25" s="206">
        <v>3</v>
      </c>
      <c r="I25" s="206">
        <v>18000000</v>
      </c>
      <c r="J25" s="206">
        <v>18000000</v>
      </c>
      <c r="K25" s="206">
        <v>0</v>
      </c>
      <c r="L25" s="206">
        <v>6840000</v>
      </c>
    </row>
    <row r="26" spans="1:12" ht="24.75" customHeight="1">
      <c r="A26" s="10">
        <v>15</v>
      </c>
      <c r="B26" s="46" t="s">
        <v>757</v>
      </c>
      <c r="C26" s="47" t="s">
        <v>704</v>
      </c>
      <c r="D26" s="14" t="s">
        <v>594</v>
      </c>
      <c r="E26" s="15">
        <v>450000</v>
      </c>
      <c r="F26" s="15">
        <v>450000</v>
      </c>
      <c r="G26" s="206">
        <v>2.82</v>
      </c>
      <c r="H26" s="206">
        <v>2.82</v>
      </c>
      <c r="I26" s="209">
        <v>38008800</v>
      </c>
      <c r="J26" s="209">
        <v>38008800</v>
      </c>
      <c r="K26" s="209" t="s">
        <v>570</v>
      </c>
      <c r="L26" s="209">
        <v>12289512</v>
      </c>
    </row>
    <row r="27" spans="1:12" ht="24.75" customHeight="1">
      <c r="A27" s="10"/>
      <c r="B27" s="14" t="s">
        <v>599</v>
      </c>
      <c r="E27" s="19"/>
      <c r="F27" s="19"/>
      <c r="G27" s="19"/>
      <c r="H27" s="19"/>
      <c r="I27" s="19">
        <f>SUM(I10:I26)</f>
        <v>1129804386.41</v>
      </c>
      <c r="J27" s="19">
        <f>SUM(J10:J26)</f>
        <v>1129804386.41</v>
      </c>
      <c r="K27" s="19">
        <f>SUM(K10:K26)</f>
        <v>525756.98</v>
      </c>
      <c r="L27" s="19">
        <f>SUM(L10:L26)</f>
        <v>95014626.25</v>
      </c>
    </row>
    <row r="28" spans="1:12" ht="24.75" customHeight="1">
      <c r="A28" s="10"/>
      <c r="B28" s="19" t="s">
        <v>663</v>
      </c>
      <c r="E28" s="19"/>
      <c r="F28" s="19"/>
      <c r="G28" s="19"/>
      <c r="H28" s="19"/>
      <c r="I28" s="19">
        <v>2135861180.24</v>
      </c>
      <c r="J28" s="19">
        <v>2236293636.06</v>
      </c>
      <c r="K28" s="206" t="s">
        <v>570</v>
      </c>
      <c r="L28" s="206" t="s">
        <v>570</v>
      </c>
    </row>
    <row r="29" spans="1:12" ht="24.75" customHeight="1">
      <c r="A29" s="10" t="s">
        <v>796</v>
      </c>
      <c r="B29" s="19" t="s">
        <v>797</v>
      </c>
      <c r="E29" s="19"/>
      <c r="F29" s="19"/>
      <c r="G29" s="19"/>
      <c r="H29" s="19"/>
      <c r="I29" s="5">
        <f>-197844509.73+-19053150</f>
        <v>-216897659.73</v>
      </c>
      <c r="J29" s="5">
        <v>-197844509.73</v>
      </c>
      <c r="K29" s="206" t="s">
        <v>570</v>
      </c>
      <c r="L29" s="206" t="s">
        <v>570</v>
      </c>
    </row>
    <row r="30" spans="1:12" ht="24.75" customHeight="1" thickBot="1">
      <c r="A30" s="10"/>
      <c r="B30" s="19" t="s">
        <v>782</v>
      </c>
      <c r="I30" s="35">
        <f>SUM(I27:I29)</f>
        <v>3048767906.92</v>
      </c>
      <c r="J30" s="35">
        <f>SUM(J27:J29)</f>
        <v>3168253512.7400002</v>
      </c>
      <c r="K30" s="35">
        <f>SUM(K27:K29)</f>
        <v>525756.98</v>
      </c>
      <c r="L30" s="35">
        <f>SUM(L27:L29)</f>
        <v>95014626.25</v>
      </c>
    </row>
    <row r="31" spans="1:12" ht="24.75" customHeight="1" thickTop="1">
      <c r="A31" s="20" t="s">
        <v>192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24.75" customHeight="1">
      <c r="A32" s="10">
        <v>16</v>
      </c>
      <c r="B32" s="11" t="s">
        <v>664</v>
      </c>
      <c r="C32" s="12" t="s">
        <v>665</v>
      </c>
      <c r="D32" s="14" t="s">
        <v>502</v>
      </c>
      <c r="E32" s="15">
        <v>200000</v>
      </c>
      <c r="F32" s="15">
        <v>200000</v>
      </c>
      <c r="G32" s="206">
        <v>18.16</v>
      </c>
      <c r="H32" s="206">
        <v>18.16</v>
      </c>
      <c r="I32" s="206">
        <v>69561939.58</v>
      </c>
      <c r="J32" s="206">
        <v>69561939.58</v>
      </c>
      <c r="K32" s="206">
        <v>0</v>
      </c>
      <c r="L32" s="206" t="s">
        <v>570</v>
      </c>
    </row>
    <row r="33" spans="1:12" ht="24.75" customHeight="1">
      <c r="A33" s="10">
        <v>17</v>
      </c>
      <c r="B33" s="11" t="s">
        <v>666</v>
      </c>
      <c r="C33" s="12" t="s">
        <v>667</v>
      </c>
      <c r="D33" s="14" t="s">
        <v>501</v>
      </c>
      <c r="E33" s="21">
        <v>10000</v>
      </c>
      <c r="F33" s="21">
        <v>10000</v>
      </c>
      <c r="G33" s="206">
        <v>18</v>
      </c>
      <c r="H33" s="206">
        <v>18</v>
      </c>
      <c r="I33" s="206">
        <v>2952357.5</v>
      </c>
      <c r="J33" s="206">
        <v>2952357.5</v>
      </c>
      <c r="K33" s="206">
        <v>0</v>
      </c>
      <c r="L33" s="206">
        <v>90000</v>
      </c>
    </row>
    <row r="34" spans="1:12" ht="24.75" customHeight="1">
      <c r="A34" s="10">
        <v>18</v>
      </c>
      <c r="B34" s="11" t="s">
        <v>668</v>
      </c>
      <c r="C34" s="12" t="s">
        <v>669</v>
      </c>
      <c r="D34" s="14" t="s">
        <v>977</v>
      </c>
      <c r="E34" s="21">
        <v>127000</v>
      </c>
      <c r="F34" s="21">
        <v>127000</v>
      </c>
      <c r="G34" s="206">
        <v>8.78</v>
      </c>
      <c r="H34" s="206">
        <v>8.78</v>
      </c>
      <c r="I34" s="206">
        <v>15053034.16</v>
      </c>
      <c r="J34" s="206">
        <v>15053034.16</v>
      </c>
      <c r="K34" s="206">
        <v>0</v>
      </c>
      <c r="L34" s="206">
        <v>1672500</v>
      </c>
    </row>
    <row r="35" spans="1:12" ht="24.75" customHeight="1">
      <c r="A35" s="10">
        <v>19</v>
      </c>
      <c r="B35" s="11" t="s">
        <v>348</v>
      </c>
      <c r="C35" s="12" t="s">
        <v>670</v>
      </c>
      <c r="D35" s="14" t="s">
        <v>501</v>
      </c>
      <c r="E35" s="21">
        <v>145000</v>
      </c>
      <c r="F35" s="21">
        <v>145000</v>
      </c>
      <c r="G35" s="206">
        <v>15</v>
      </c>
      <c r="H35" s="206">
        <v>15</v>
      </c>
      <c r="I35" s="206">
        <v>34339805.49</v>
      </c>
      <c r="J35" s="206">
        <v>34339805.49</v>
      </c>
      <c r="K35" s="206">
        <v>0</v>
      </c>
      <c r="L35" s="206" t="s">
        <v>570</v>
      </c>
    </row>
    <row r="36" spans="1:12" ht="24.75" customHeight="1">
      <c r="A36" s="10">
        <v>20</v>
      </c>
      <c r="B36" s="11" t="s">
        <v>349</v>
      </c>
      <c r="C36" s="12" t="s">
        <v>671</v>
      </c>
      <c r="D36" s="14" t="s">
        <v>502</v>
      </c>
      <c r="E36" s="21">
        <v>20000</v>
      </c>
      <c r="F36" s="21">
        <v>20000</v>
      </c>
      <c r="G36" s="206">
        <v>19.5</v>
      </c>
      <c r="H36" s="206">
        <v>19.5</v>
      </c>
      <c r="I36" s="206">
        <v>6246583.44</v>
      </c>
      <c r="J36" s="206">
        <v>6246583.44</v>
      </c>
      <c r="K36" s="206">
        <v>0</v>
      </c>
      <c r="L36" s="206">
        <v>1559920</v>
      </c>
    </row>
    <row r="37" spans="1:12" ht="24.75" customHeight="1">
      <c r="A37" s="10">
        <v>21</v>
      </c>
      <c r="B37" s="11" t="s">
        <v>672</v>
      </c>
      <c r="C37" s="12" t="s">
        <v>587</v>
      </c>
      <c r="D37" s="14" t="s">
        <v>504</v>
      </c>
      <c r="E37" s="21">
        <v>20000</v>
      </c>
      <c r="F37" s="21">
        <v>20000</v>
      </c>
      <c r="G37" s="206">
        <v>19.5</v>
      </c>
      <c r="H37" s="206">
        <v>19.5</v>
      </c>
      <c r="I37" s="206">
        <v>5906141.75</v>
      </c>
      <c r="J37" s="206">
        <v>5906141.75</v>
      </c>
      <c r="K37" s="206">
        <v>0</v>
      </c>
      <c r="L37" s="206" t="s">
        <v>570</v>
      </c>
    </row>
    <row r="38" spans="1:12" ht="24.75" customHeight="1">
      <c r="A38" s="10">
        <v>22</v>
      </c>
      <c r="B38" s="11" t="s">
        <v>673</v>
      </c>
      <c r="C38" s="12" t="s">
        <v>674</v>
      </c>
      <c r="D38" s="14"/>
      <c r="E38" s="21"/>
      <c r="F38" s="21"/>
      <c r="G38" s="19"/>
      <c r="H38" s="19"/>
      <c r="I38" s="21"/>
      <c r="J38" s="21"/>
      <c r="K38" s="21"/>
      <c r="L38" s="21"/>
    </row>
    <row r="39" spans="1:12" ht="24.75" customHeight="1">
      <c r="A39" s="10"/>
      <c r="B39" s="11" t="s">
        <v>675</v>
      </c>
      <c r="C39" s="12" t="s">
        <v>676</v>
      </c>
      <c r="D39" s="14" t="s">
        <v>501</v>
      </c>
      <c r="E39" s="21">
        <v>20000</v>
      </c>
      <c r="F39" s="21">
        <v>20000</v>
      </c>
      <c r="G39" s="206">
        <v>18</v>
      </c>
      <c r="H39" s="206">
        <v>18</v>
      </c>
      <c r="I39" s="206">
        <v>14052348.45</v>
      </c>
      <c r="J39" s="206">
        <v>14052348.45</v>
      </c>
      <c r="K39" s="206">
        <v>0</v>
      </c>
      <c r="L39" s="206">
        <v>1800000</v>
      </c>
    </row>
    <row r="40" spans="1:12" ht="24.75" customHeight="1">
      <c r="A40" s="10"/>
      <c r="B40" s="11"/>
      <c r="C40" s="12"/>
      <c r="D40" s="14"/>
      <c r="E40" s="21"/>
      <c r="F40" s="21"/>
      <c r="G40" s="206"/>
      <c r="H40" s="206"/>
      <c r="I40" s="206"/>
      <c r="J40" s="206"/>
      <c r="K40" s="212"/>
      <c r="L40" s="206"/>
    </row>
    <row r="41" spans="1:12" ht="24.75" customHeight="1">
      <c r="A41" s="10"/>
      <c r="B41" s="11"/>
      <c r="C41" s="12"/>
      <c r="D41" s="14"/>
      <c r="E41" s="21"/>
      <c r="F41" s="21"/>
      <c r="G41" s="206"/>
      <c r="H41" s="206"/>
      <c r="I41" s="206"/>
      <c r="J41" s="206"/>
      <c r="K41" s="212"/>
      <c r="L41" s="206"/>
    </row>
    <row r="42" spans="1:12" ht="24.75" customHeight="1">
      <c r="A42" s="10"/>
      <c r="B42" s="11"/>
      <c r="C42" s="12"/>
      <c r="D42" s="14"/>
      <c r="E42" s="21"/>
      <c r="F42" s="21"/>
      <c r="G42" s="206"/>
      <c r="H42" s="206"/>
      <c r="I42" s="206"/>
      <c r="J42" s="206"/>
      <c r="K42" s="212"/>
      <c r="L42" s="206"/>
    </row>
    <row r="43" spans="1:12" s="124" customFormat="1" ht="24.75" customHeight="1">
      <c r="A43" s="312" t="s">
        <v>272</v>
      </c>
      <c r="B43" s="656"/>
      <c r="C43" s="656"/>
      <c r="D43" s="656"/>
      <c r="E43" s="656"/>
      <c r="F43" s="656"/>
      <c r="G43" s="656"/>
      <c r="H43" s="656"/>
      <c r="I43" s="656"/>
      <c r="J43" s="656"/>
      <c r="K43" s="656"/>
      <c r="L43" s="656"/>
    </row>
    <row r="44" spans="1:12" s="124" customFormat="1" ht="24.75" customHeight="1">
      <c r="A44" s="656" t="s">
        <v>271</v>
      </c>
      <c r="B44" s="656"/>
      <c r="C44" s="656"/>
      <c r="D44" s="656"/>
      <c r="E44" s="656"/>
      <c r="F44" s="656"/>
      <c r="G44" s="656"/>
      <c r="H44" s="656"/>
      <c r="I44" s="656"/>
      <c r="J44" s="656"/>
      <c r="K44" s="656"/>
      <c r="L44" s="656"/>
    </row>
    <row r="45" spans="1:12" s="124" customFormat="1" ht="24.75" customHeight="1">
      <c r="A45" s="178" t="s">
        <v>913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</row>
    <row r="46" spans="1:10" ht="24.75" customHeight="1">
      <c r="A46" s="12"/>
      <c r="B46" s="11"/>
      <c r="C46" s="12"/>
      <c r="D46" s="14"/>
      <c r="E46" s="19"/>
      <c r="F46" s="19"/>
      <c r="G46" s="16"/>
      <c r="H46" s="16"/>
      <c r="I46" s="16"/>
      <c r="J46" s="16"/>
    </row>
    <row r="47" spans="1:12" s="3" customFormat="1" ht="24.75" customHeight="1">
      <c r="A47" s="4" t="s">
        <v>193</v>
      </c>
      <c r="B47" s="5"/>
      <c r="C47" s="22"/>
      <c r="D47" s="22"/>
      <c r="E47" s="5"/>
      <c r="F47" s="5"/>
      <c r="G47" s="6"/>
      <c r="H47" s="6"/>
      <c r="I47" s="6"/>
      <c r="J47" s="6"/>
      <c r="K47" s="5"/>
      <c r="L47" s="5"/>
    </row>
    <row r="48" spans="1:12" s="3" customFormat="1" ht="24.75" customHeight="1">
      <c r="A48" s="7" t="s">
        <v>581</v>
      </c>
      <c r="B48" s="7" t="s">
        <v>646</v>
      </c>
      <c r="C48" s="7" t="s">
        <v>600</v>
      </c>
      <c r="D48" s="7" t="s">
        <v>578</v>
      </c>
      <c r="E48" s="672" t="s">
        <v>582</v>
      </c>
      <c r="F48" s="672"/>
      <c r="G48" s="672" t="s">
        <v>647</v>
      </c>
      <c r="H48" s="672"/>
      <c r="I48" s="672" t="s">
        <v>583</v>
      </c>
      <c r="J48" s="672"/>
      <c r="K48" s="673" t="s">
        <v>584</v>
      </c>
      <c r="L48" s="673"/>
    </row>
    <row r="49" spans="1:12" s="3" customFormat="1" ht="24.75" customHeight="1">
      <c r="A49" s="7" t="s">
        <v>648</v>
      </c>
      <c r="C49" s="7" t="s">
        <v>649</v>
      </c>
      <c r="D49" s="7" t="s">
        <v>579</v>
      </c>
      <c r="E49" s="669" t="s">
        <v>585</v>
      </c>
      <c r="F49" s="669"/>
      <c r="G49" s="670" t="s">
        <v>650</v>
      </c>
      <c r="H49" s="670"/>
      <c r="I49" s="671" t="s">
        <v>586</v>
      </c>
      <c r="J49" s="671"/>
      <c r="K49" s="671" t="s">
        <v>586</v>
      </c>
      <c r="L49" s="671"/>
    </row>
    <row r="50" spans="1:12" s="3" customFormat="1" ht="24.75" customHeight="1">
      <c r="A50" s="7"/>
      <c r="C50" s="7"/>
      <c r="D50" s="7"/>
      <c r="E50" s="396" t="s">
        <v>976</v>
      </c>
      <c r="F50" s="280" t="s">
        <v>905</v>
      </c>
      <c r="G50" s="396" t="s">
        <v>976</v>
      </c>
      <c r="H50" s="280" t="s">
        <v>905</v>
      </c>
      <c r="I50" s="396" t="s">
        <v>976</v>
      </c>
      <c r="J50" s="280" t="s">
        <v>905</v>
      </c>
      <c r="K50" s="396" t="s">
        <v>976</v>
      </c>
      <c r="L50" s="280" t="s">
        <v>905</v>
      </c>
    </row>
    <row r="51" spans="1:12" ht="24.75" customHeight="1">
      <c r="A51" s="4"/>
      <c r="B51" s="4"/>
      <c r="C51" s="8"/>
      <c r="D51" s="8"/>
      <c r="E51" s="204" t="s">
        <v>58</v>
      </c>
      <c r="F51" s="204" t="s">
        <v>974</v>
      </c>
      <c r="G51" s="204" t="s">
        <v>58</v>
      </c>
      <c r="H51" s="204" t="s">
        <v>974</v>
      </c>
      <c r="I51" s="204" t="s">
        <v>58</v>
      </c>
      <c r="J51" s="204" t="s">
        <v>974</v>
      </c>
      <c r="K51" s="204" t="s">
        <v>58</v>
      </c>
      <c r="L51" s="204" t="s">
        <v>974</v>
      </c>
    </row>
    <row r="52" spans="1:12" ht="24.75" customHeight="1">
      <c r="A52" s="10">
        <v>23</v>
      </c>
      <c r="B52" s="11" t="s">
        <v>677</v>
      </c>
      <c r="D52" s="14"/>
      <c r="E52" s="19"/>
      <c r="F52" s="19"/>
      <c r="G52" s="206"/>
      <c r="H52" s="206"/>
      <c r="I52" s="206"/>
      <c r="J52" s="206"/>
      <c r="K52" s="206"/>
      <c r="L52" s="206"/>
    </row>
    <row r="53" spans="1:12" ht="24.75" customHeight="1">
      <c r="A53" s="10"/>
      <c r="B53" s="11" t="s">
        <v>678</v>
      </c>
      <c r="C53" s="12" t="s">
        <v>679</v>
      </c>
      <c r="D53" s="14" t="s">
        <v>588</v>
      </c>
      <c r="E53" s="553" t="s">
        <v>59</v>
      </c>
      <c r="F53" s="553" t="s">
        <v>59</v>
      </c>
      <c r="G53" s="206">
        <v>18</v>
      </c>
      <c r="H53" s="206">
        <v>18</v>
      </c>
      <c r="I53" s="206">
        <f>2161197.26</f>
        <v>2161197.26</v>
      </c>
      <c r="J53" s="206">
        <v>2161197.26</v>
      </c>
      <c r="K53" s="212">
        <v>0</v>
      </c>
      <c r="L53" s="206" t="s">
        <v>570</v>
      </c>
    </row>
    <row r="54" spans="1:12" ht="24.75" customHeight="1">
      <c r="A54" s="10">
        <v>24</v>
      </c>
      <c r="B54" s="11" t="s">
        <v>681</v>
      </c>
      <c r="C54" s="12" t="s">
        <v>589</v>
      </c>
      <c r="D54" s="14" t="s">
        <v>501</v>
      </c>
      <c r="E54" s="21">
        <v>30000</v>
      </c>
      <c r="F54" s="21">
        <v>30000</v>
      </c>
      <c r="G54" s="206">
        <v>16</v>
      </c>
      <c r="H54" s="206">
        <v>16</v>
      </c>
      <c r="I54" s="206">
        <v>4922582.5</v>
      </c>
      <c r="J54" s="206">
        <v>4922582.5</v>
      </c>
      <c r="K54" s="212">
        <v>0</v>
      </c>
      <c r="L54" s="206">
        <v>2160000</v>
      </c>
    </row>
    <row r="55" spans="1:12" ht="24.75" customHeight="1">
      <c r="A55" s="10">
        <v>25</v>
      </c>
      <c r="B55" s="11" t="s">
        <v>682</v>
      </c>
      <c r="C55" s="12"/>
      <c r="D55" s="14"/>
      <c r="E55" s="21"/>
      <c r="F55" s="21"/>
      <c r="G55" s="206"/>
      <c r="H55" s="206"/>
      <c r="I55" s="206"/>
      <c r="J55" s="206"/>
      <c r="K55" s="206"/>
      <c r="L55" s="206"/>
    </row>
    <row r="56" spans="1:12" ht="24.75" customHeight="1">
      <c r="A56" s="10"/>
      <c r="B56" s="11" t="s">
        <v>683</v>
      </c>
      <c r="C56" s="12" t="s">
        <v>684</v>
      </c>
      <c r="D56" s="14" t="s">
        <v>594</v>
      </c>
      <c r="E56" s="21">
        <v>1200000</v>
      </c>
      <c r="F56" s="21">
        <v>1200000</v>
      </c>
      <c r="G56" s="206">
        <v>3</v>
      </c>
      <c r="H56" s="206">
        <v>3</v>
      </c>
      <c r="I56" s="206">
        <v>36000000</v>
      </c>
      <c r="J56" s="206">
        <v>36000000</v>
      </c>
      <c r="K56" s="212">
        <v>0</v>
      </c>
      <c r="L56" s="206" t="s">
        <v>570</v>
      </c>
    </row>
    <row r="57" spans="1:12" ht="24.75" customHeight="1">
      <c r="A57" s="10">
        <v>26</v>
      </c>
      <c r="B57" s="11" t="s">
        <v>685</v>
      </c>
      <c r="C57" s="12" t="s">
        <v>686</v>
      </c>
      <c r="D57" s="14" t="s">
        <v>594</v>
      </c>
      <c r="E57" s="21">
        <v>237500</v>
      </c>
      <c r="F57" s="21">
        <v>237500</v>
      </c>
      <c r="G57" s="206">
        <v>10</v>
      </c>
      <c r="H57" s="206">
        <v>10</v>
      </c>
      <c r="I57" s="206">
        <v>23760000</v>
      </c>
      <c r="J57" s="206">
        <v>23760000</v>
      </c>
      <c r="K57" s="206">
        <v>3088800</v>
      </c>
      <c r="L57" s="206">
        <v>4276800</v>
      </c>
    </row>
    <row r="58" spans="1:12" ht="24.75" customHeight="1">
      <c r="A58" s="10">
        <v>27</v>
      </c>
      <c r="B58" s="11" t="s">
        <v>687</v>
      </c>
      <c r="C58" s="12" t="s">
        <v>688</v>
      </c>
      <c r="D58" s="14"/>
      <c r="E58" s="21"/>
      <c r="F58" s="21"/>
      <c r="G58" s="206"/>
      <c r="H58" s="206"/>
      <c r="I58" s="206"/>
      <c r="J58" s="206"/>
      <c r="K58" s="206"/>
      <c r="L58" s="206"/>
    </row>
    <row r="59" spans="3:12" ht="24.75" customHeight="1">
      <c r="C59" s="12" t="s">
        <v>689</v>
      </c>
      <c r="D59" s="14" t="s">
        <v>594</v>
      </c>
      <c r="E59" s="21">
        <v>378857</v>
      </c>
      <c r="F59" s="21">
        <v>378857</v>
      </c>
      <c r="G59" s="206">
        <v>15</v>
      </c>
      <c r="H59" s="206">
        <v>15</v>
      </c>
      <c r="I59" s="206">
        <f>94678656+1400</f>
        <v>94680056</v>
      </c>
      <c r="J59" s="206">
        <v>94680056</v>
      </c>
      <c r="K59" s="212">
        <v>0</v>
      </c>
      <c r="L59" s="206">
        <v>4061915.48</v>
      </c>
    </row>
    <row r="60" spans="1:12" ht="24.75" customHeight="1">
      <c r="A60" s="10">
        <v>28</v>
      </c>
      <c r="B60" s="11" t="s">
        <v>798</v>
      </c>
      <c r="D60" s="14"/>
      <c r="E60" s="19"/>
      <c r="F60" s="19"/>
      <c r="G60" s="206"/>
      <c r="H60" s="206"/>
      <c r="I60" s="206"/>
      <c r="J60" s="206"/>
      <c r="K60" s="206"/>
      <c r="L60" s="206"/>
    </row>
    <row r="61" spans="1:12" ht="24.75" customHeight="1">
      <c r="A61" s="10"/>
      <c r="B61" s="11" t="s">
        <v>690</v>
      </c>
      <c r="C61" s="12" t="s">
        <v>680</v>
      </c>
      <c r="D61" s="14" t="s">
        <v>501</v>
      </c>
      <c r="E61" s="21">
        <v>80000</v>
      </c>
      <c r="F61" s="21">
        <v>80000</v>
      </c>
      <c r="G61" s="206">
        <v>11.97</v>
      </c>
      <c r="H61" s="206">
        <v>11.97</v>
      </c>
      <c r="I61" s="206">
        <v>9572050</v>
      </c>
      <c r="J61" s="206">
        <v>9572050</v>
      </c>
      <c r="K61" s="206">
        <v>57432300</v>
      </c>
      <c r="L61" s="206">
        <v>57432300</v>
      </c>
    </row>
    <row r="62" spans="1:12" ht="24.75" customHeight="1">
      <c r="A62" s="10">
        <v>29</v>
      </c>
      <c r="B62" s="11" t="s">
        <v>808</v>
      </c>
      <c r="C62" s="12" t="s">
        <v>691</v>
      </c>
      <c r="D62" s="14" t="s">
        <v>501</v>
      </c>
      <c r="E62" s="21">
        <v>88000</v>
      </c>
      <c r="F62" s="21">
        <v>88000</v>
      </c>
      <c r="G62" s="206">
        <v>9</v>
      </c>
      <c r="H62" s="206">
        <v>9</v>
      </c>
      <c r="I62" s="206">
        <v>7920000</v>
      </c>
      <c r="J62" s="206">
        <v>7920000</v>
      </c>
      <c r="K62" s="212">
        <v>0</v>
      </c>
      <c r="L62" s="206">
        <v>1980000</v>
      </c>
    </row>
    <row r="63" spans="1:12" ht="24.75" customHeight="1">
      <c r="A63" s="10">
        <v>30</v>
      </c>
      <c r="B63" s="11" t="s">
        <v>692</v>
      </c>
      <c r="C63" s="12"/>
      <c r="D63" s="14"/>
      <c r="E63" s="21"/>
      <c r="F63" s="21"/>
      <c r="G63" s="206"/>
      <c r="H63" s="206"/>
      <c r="I63" s="206"/>
      <c r="J63" s="206"/>
      <c r="K63" s="206"/>
      <c r="L63" s="206"/>
    </row>
    <row r="64" spans="1:12" ht="24.75" customHeight="1">
      <c r="A64" s="10"/>
      <c r="B64" s="11" t="s">
        <v>693</v>
      </c>
      <c r="C64" s="12" t="s">
        <v>657</v>
      </c>
      <c r="D64" s="14" t="s">
        <v>594</v>
      </c>
      <c r="E64" s="21">
        <f>102300+40920</f>
        <v>143220</v>
      </c>
      <c r="F64" s="21">
        <v>143220</v>
      </c>
      <c r="G64" s="206">
        <v>19.55</v>
      </c>
      <c r="H64" s="206">
        <v>19.55</v>
      </c>
      <c r="I64" s="206">
        <f>15000000+3750000+14312.5+8000000</f>
        <v>26764312.5</v>
      </c>
      <c r="J64" s="206">
        <v>26764312.5</v>
      </c>
      <c r="K64" s="212">
        <v>0</v>
      </c>
      <c r="L64" s="206">
        <v>1400000</v>
      </c>
    </row>
    <row r="65" spans="1:12" ht="24.75" customHeight="1">
      <c r="A65" s="10">
        <v>31</v>
      </c>
      <c r="B65" s="11" t="s">
        <v>694</v>
      </c>
      <c r="C65" s="12" t="s">
        <v>587</v>
      </c>
      <c r="D65" s="14" t="s">
        <v>501</v>
      </c>
      <c r="E65" s="21">
        <v>10000</v>
      </c>
      <c r="F65" s="21">
        <v>10000</v>
      </c>
      <c r="G65" s="206">
        <v>15</v>
      </c>
      <c r="H65" s="206">
        <v>15</v>
      </c>
      <c r="I65" s="206">
        <v>1500000</v>
      </c>
      <c r="J65" s="206">
        <v>1500000</v>
      </c>
      <c r="K65" s="212">
        <v>0</v>
      </c>
      <c r="L65" s="206">
        <v>1500000</v>
      </c>
    </row>
    <row r="66" spans="1:12" ht="24.75" customHeight="1">
      <c r="A66" s="10">
        <v>32</v>
      </c>
      <c r="B66" s="11" t="s">
        <v>695</v>
      </c>
      <c r="C66" s="23" t="s">
        <v>696</v>
      </c>
      <c r="D66" s="14" t="s">
        <v>590</v>
      </c>
      <c r="E66" s="211">
        <v>0</v>
      </c>
      <c r="F66" s="211">
        <v>0</v>
      </c>
      <c r="G66" s="211">
        <v>0</v>
      </c>
      <c r="H66" s="206">
        <v>0</v>
      </c>
      <c r="I66" s="211">
        <v>0</v>
      </c>
      <c r="J66" s="206">
        <v>0</v>
      </c>
      <c r="K66" s="212">
        <v>0</v>
      </c>
      <c r="L66" s="206">
        <v>76500</v>
      </c>
    </row>
    <row r="67" spans="1:12" ht="24.75" customHeight="1">
      <c r="A67" s="10">
        <v>33</v>
      </c>
      <c r="B67" s="11" t="s">
        <v>699</v>
      </c>
      <c r="C67" s="12" t="s">
        <v>700</v>
      </c>
      <c r="D67" s="14" t="s">
        <v>594</v>
      </c>
      <c r="E67" s="21">
        <v>81000</v>
      </c>
      <c r="F67" s="21">
        <v>81000</v>
      </c>
      <c r="G67" s="206">
        <v>12.41</v>
      </c>
      <c r="H67" s="206">
        <v>12.41</v>
      </c>
      <c r="I67" s="206">
        <v>5053360</v>
      </c>
      <c r="J67" s="206">
        <v>5053360</v>
      </c>
      <c r="K67" s="212">
        <v>0</v>
      </c>
      <c r="L67" s="206">
        <v>2513800</v>
      </c>
    </row>
    <row r="68" spans="1:12" ht="24.75" customHeight="1">
      <c r="A68" s="10">
        <v>34</v>
      </c>
      <c r="B68" s="11" t="s">
        <v>701</v>
      </c>
      <c r="C68" s="12" t="s">
        <v>702</v>
      </c>
      <c r="E68" s="13"/>
      <c r="F68" s="13"/>
      <c r="G68" s="207"/>
      <c r="H68" s="207"/>
      <c r="I68" s="207"/>
      <c r="J68" s="207"/>
      <c r="K68" s="207"/>
      <c r="L68" s="207"/>
    </row>
    <row r="69" spans="1:12" ht="24.75" customHeight="1">
      <c r="A69" s="10"/>
      <c r="B69" s="11"/>
      <c r="C69" s="12" t="s">
        <v>703</v>
      </c>
      <c r="D69" s="14" t="s">
        <v>594</v>
      </c>
      <c r="E69" s="21">
        <v>60000</v>
      </c>
      <c r="F69" s="21">
        <v>60000</v>
      </c>
      <c r="G69" s="206">
        <v>10</v>
      </c>
      <c r="H69" s="206">
        <v>10</v>
      </c>
      <c r="I69" s="206">
        <v>6000000</v>
      </c>
      <c r="J69" s="206">
        <v>6000000</v>
      </c>
      <c r="K69" s="212">
        <v>0</v>
      </c>
      <c r="L69" s="206">
        <v>720000</v>
      </c>
    </row>
    <row r="70" spans="1:12" ht="24.75" customHeight="1">
      <c r="A70" s="10">
        <v>35</v>
      </c>
      <c r="B70" s="11" t="s">
        <v>705</v>
      </c>
      <c r="C70" s="12" t="s">
        <v>706</v>
      </c>
      <c r="D70" s="14"/>
      <c r="E70" s="21"/>
      <c r="F70" s="21"/>
      <c r="G70" s="206"/>
      <c r="H70" s="206"/>
      <c r="I70" s="206"/>
      <c r="J70" s="206"/>
      <c r="K70" s="206"/>
      <c r="L70" s="206"/>
    </row>
    <row r="71" spans="1:12" ht="24.75" customHeight="1">
      <c r="A71" s="10"/>
      <c r="C71" s="12" t="s">
        <v>707</v>
      </c>
      <c r="D71" s="14" t="s">
        <v>501</v>
      </c>
      <c r="E71" s="21">
        <v>126000</v>
      </c>
      <c r="F71" s="21">
        <v>126000</v>
      </c>
      <c r="G71" s="206">
        <v>14.75</v>
      </c>
      <c r="H71" s="206">
        <v>14.75</v>
      </c>
      <c r="I71" s="206">
        <v>19202504.36</v>
      </c>
      <c r="J71" s="206">
        <v>19202504.36</v>
      </c>
      <c r="K71" s="206">
        <v>0</v>
      </c>
      <c r="L71" s="206">
        <v>557550</v>
      </c>
    </row>
    <row r="72" spans="1:12" ht="24.75" customHeight="1">
      <c r="A72" s="10">
        <v>36</v>
      </c>
      <c r="B72" s="11" t="s">
        <v>708</v>
      </c>
      <c r="C72" s="12"/>
      <c r="D72" s="14"/>
      <c r="E72" s="21"/>
      <c r="F72" s="21"/>
      <c r="G72" s="206"/>
      <c r="H72" s="206"/>
      <c r="I72" s="206"/>
      <c r="J72" s="206"/>
      <c r="K72" s="206"/>
      <c r="L72" s="206"/>
    </row>
    <row r="73" spans="1:12" ht="24.75" customHeight="1">
      <c r="A73" s="10"/>
      <c r="B73" s="11" t="s">
        <v>709</v>
      </c>
      <c r="C73" s="12" t="s">
        <v>710</v>
      </c>
      <c r="D73" s="14" t="s">
        <v>594</v>
      </c>
      <c r="E73" s="21">
        <f>270000+54000</f>
        <v>324000</v>
      </c>
      <c r="F73" s="21">
        <v>324000</v>
      </c>
      <c r="G73" s="206">
        <v>19.71</v>
      </c>
      <c r="H73" s="206">
        <v>19.71</v>
      </c>
      <c r="I73" s="206">
        <f>65967242.82+10641960</f>
        <v>76609202.82</v>
      </c>
      <c r="J73" s="206">
        <v>76609202.82</v>
      </c>
      <c r="K73" s="206">
        <v>2554068</v>
      </c>
      <c r="L73" s="206">
        <v>1915551</v>
      </c>
    </row>
    <row r="74" spans="1:12" ht="24.75" customHeight="1">
      <c r="A74" s="10">
        <v>37</v>
      </c>
      <c r="B74" s="11" t="s">
        <v>711</v>
      </c>
      <c r="C74" s="12" t="s">
        <v>712</v>
      </c>
      <c r="D74" s="14" t="s">
        <v>588</v>
      </c>
      <c r="E74" s="21">
        <v>16500</v>
      </c>
      <c r="F74" s="21">
        <v>16500</v>
      </c>
      <c r="G74" s="206">
        <v>6</v>
      </c>
      <c r="H74" s="206">
        <v>6</v>
      </c>
      <c r="I74" s="206">
        <v>3000000</v>
      </c>
      <c r="J74" s="206">
        <v>3000000</v>
      </c>
      <c r="K74" s="212">
        <v>0</v>
      </c>
      <c r="L74" s="206">
        <v>59400</v>
      </c>
    </row>
    <row r="75" spans="1:12" ht="24.75" customHeight="1">
      <c r="A75" s="10">
        <v>38</v>
      </c>
      <c r="B75" s="11" t="s">
        <v>713</v>
      </c>
      <c r="C75" s="12" t="s">
        <v>714</v>
      </c>
      <c r="D75" s="14"/>
      <c r="E75" s="21"/>
      <c r="F75" s="21"/>
      <c r="G75" s="206"/>
      <c r="H75" s="206"/>
      <c r="I75" s="206"/>
      <c r="J75" s="206"/>
      <c r="K75" s="206"/>
      <c r="L75" s="206"/>
    </row>
    <row r="76" spans="1:12" ht="24.75" customHeight="1">
      <c r="A76" s="10"/>
      <c r="C76" s="12" t="s">
        <v>715</v>
      </c>
      <c r="D76" s="14" t="s">
        <v>501</v>
      </c>
      <c r="E76" s="21">
        <v>40000</v>
      </c>
      <c r="F76" s="21">
        <v>40000</v>
      </c>
      <c r="G76" s="206">
        <v>10</v>
      </c>
      <c r="H76" s="206">
        <v>10</v>
      </c>
      <c r="I76" s="206">
        <v>4000000</v>
      </c>
      <c r="J76" s="206">
        <v>4000000</v>
      </c>
      <c r="K76" s="212">
        <v>0</v>
      </c>
      <c r="L76" s="206">
        <v>880000</v>
      </c>
    </row>
    <row r="77" spans="1:12" ht="24.75" customHeight="1">
      <c r="A77" s="10">
        <v>39</v>
      </c>
      <c r="B77" s="11" t="s">
        <v>716</v>
      </c>
      <c r="C77" s="12" t="s">
        <v>717</v>
      </c>
      <c r="D77" s="14" t="s">
        <v>588</v>
      </c>
      <c r="E77" s="21">
        <v>3013000</v>
      </c>
      <c r="F77" s="21">
        <v>3013000</v>
      </c>
      <c r="G77" s="206">
        <v>0.37</v>
      </c>
      <c r="H77" s="206">
        <v>0.37</v>
      </c>
      <c r="I77" s="206">
        <v>11000000</v>
      </c>
      <c r="J77" s="206">
        <v>11000000</v>
      </c>
      <c r="K77" s="212">
        <v>0</v>
      </c>
      <c r="L77" s="206" t="s">
        <v>570</v>
      </c>
    </row>
    <row r="78" spans="1:12" ht="24.75" customHeight="1">
      <c r="A78" s="10">
        <v>40</v>
      </c>
      <c r="B78" s="11" t="s">
        <v>718</v>
      </c>
      <c r="C78" s="12" t="s">
        <v>719</v>
      </c>
      <c r="D78" s="14"/>
      <c r="E78" s="24"/>
      <c r="F78" s="24"/>
      <c r="G78" s="25"/>
      <c r="H78" s="25"/>
      <c r="I78" s="24"/>
      <c r="J78" s="24"/>
      <c r="K78" s="24"/>
      <c r="L78" s="24"/>
    </row>
    <row r="79" spans="1:12" s="3" customFormat="1" ht="24.75" customHeight="1">
      <c r="A79" s="13"/>
      <c r="B79" s="2"/>
      <c r="C79" s="12" t="s">
        <v>720</v>
      </c>
      <c r="D79" s="14" t="s">
        <v>590</v>
      </c>
      <c r="E79" s="21">
        <v>60000</v>
      </c>
      <c r="F79" s="21">
        <v>60000</v>
      </c>
      <c r="G79" s="19">
        <v>5</v>
      </c>
      <c r="H79" s="19">
        <v>5</v>
      </c>
      <c r="I79" s="206">
        <v>3000000</v>
      </c>
      <c r="J79" s="206">
        <v>3000000</v>
      </c>
      <c r="K79" s="212">
        <v>0</v>
      </c>
      <c r="L79" s="206" t="s">
        <v>570</v>
      </c>
    </row>
    <row r="80" spans="1:12" ht="24.75" customHeight="1">
      <c r="A80" s="10">
        <v>41</v>
      </c>
      <c r="B80" s="11" t="s">
        <v>721</v>
      </c>
      <c r="C80" s="12" t="s">
        <v>722</v>
      </c>
      <c r="D80" s="9"/>
      <c r="E80" s="26"/>
      <c r="F80" s="26"/>
      <c r="G80" s="27"/>
      <c r="H80" s="27"/>
      <c r="I80" s="210"/>
      <c r="J80" s="210"/>
      <c r="K80" s="210"/>
      <c r="L80" s="210"/>
    </row>
    <row r="81" spans="1:12" ht="24.75" customHeight="1">
      <c r="A81" s="13"/>
      <c r="C81" s="12" t="s">
        <v>653</v>
      </c>
      <c r="D81" s="14" t="s">
        <v>501</v>
      </c>
      <c r="E81" s="21">
        <v>100000</v>
      </c>
      <c r="F81" s="21">
        <v>100000</v>
      </c>
      <c r="G81" s="19">
        <v>12.8</v>
      </c>
      <c r="H81" s="19">
        <v>12.8</v>
      </c>
      <c r="I81" s="206">
        <v>14528000</v>
      </c>
      <c r="J81" s="206">
        <v>14528000</v>
      </c>
      <c r="K81" s="212">
        <v>0</v>
      </c>
      <c r="L81" s="206">
        <v>640000</v>
      </c>
    </row>
    <row r="82" spans="1:12" ht="24.75" customHeight="1">
      <c r="A82" s="10">
        <v>42</v>
      </c>
      <c r="B82" s="11" t="s">
        <v>723</v>
      </c>
      <c r="C82" s="12" t="s">
        <v>724</v>
      </c>
      <c r="D82" s="14"/>
      <c r="E82" s="21"/>
      <c r="F82" s="21"/>
      <c r="G82" s="19"/>
      <c r="H82" s="19"/>
      <c r="I82" s="206"/>
      <c r="J82" s="206"/>
      <c r="K82" s="206"/>
      <c r="L82" s="206"/>
    </row>
    <row r="83" spans="1:12" ht="24.75" customHeight="1">
      <c r="A83" s="10"/>
      <c r="B83" s="11" t="s">
        <v>725</v>
      </c>
      <c r="C83" s="12"/>
      <c r="D83" s="14" t="s">
        <v>591</v>
      </c>
      <c r="E83" s="21">
        <v>600000</v>
      </c>
      <c r="F83" s="21">
        <v>600000</v>
      </c>
      <c r="G83" s="19">
        <v>9</v>
      </c>
      <c r="H83" s="19">
        <v>9</v>
      </c>
      <c r="I83" s="206">
        <f>10312500+44625000</f>
        <v>54937500</v>
      </c>
      <c r="J83" s="206">
        <v>54937500</v>
      </c>
      <c r="K83" s="212">
        <v>0</v>
      </c>
      <c r="L83" s="206" t="s">
        <v>570</v>
      </c>
    </row>
    <row r="87" spans="1:12" ht="24.75" customHeight="1">
      <c r="A87" s="312" t="s">
        <v>272</v>
      </c>
      <c r="B87" s="656"/>
      <c r="C87" s="656"/>
      <c r="D87" s="656"/>
      <c r="E87" s="656"/>
      <c r="F87" s="656"/>
      <c r="G87" s="656"/>
      <c r="H87" s="656"/>
      <c r="I87" s="656"/>
      <c r="J87" s="656"/>
      <c r="K87" s="656"/>
      <c r="L87" s="656"/>
    </row>
    <row r="88" spans="1:12" ht="24.75" customHeight="1">
      <c r="A88" s="656" t="s">
        <v>271</v>
      </c>
      <c r="B88" s="656"/>
      <c r="C88" s="656"/>
      <c r="D88" s="656"/>
      <c r="E88" s="656"/>
      <c r="F88" s="656"/>
      <c r="G88" s="656"/>
      <c r="H88" s="656"/>
      <c r="I88" s="656"/>
      <c r="J88" s="656"/>
      <c r="K88" s="656"/>
      <c r="L88" s="656"/>
    </row>
    <row r="89" spans="1:12" ht="24.75" customHeight="1">
      <c r="A89" s="178" t="s">
        <v>197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</row>
    <row r="90" spans="1:12" ht="24.75" customHeight="1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</row>
    <row r="91" spans="1:12" s="3" customFormat="1" ht="24.75" customHeight="1">
      <c r="A91" s="4" t="s">
        <v>193</v>
      </c>
      <c r="B91" s="5"/>
      <c r="C91" s="22"/>
      <c r="D91" s="22"/>
      <c r="E91" s="5"/>
      <c r="F91" s="5"/>
      <c r="G91" s="6"/>
      <c r="H91" s="6"/>
      <c r="I91" s="6"/>
      <c r="J91" s="6"/>
      <c r="K91" s="5"/>
      <c r="L91" s="5"/>
    </row>
    <row r="92" spans="1:12" s="3" customFormat="1" ht="24.75" customHeight="1">
      <c r="A92" s="7" t="s">
        <v>581</v>
      </c>
      <c r="B92" s="7" t="s">
        <v>646</v>
      </c>
      <c r="C92" s="7" t="s">
        <v>600</v>
      </c>
      <c r="D92" s="7" t="s">
        <v>578</v>
      </c>
      <c r="E92" s="672" t="s">
        <v>582</v>
      </c>
      <c r="F92" s="672"/>
      <c r="G92" s="672" t="s">
        <v>647</v>
      </c>
      <c r="H92" s="672"/>
      <c r="I92" s="672" t="s">
        <v>583</v>
      </c>
      <c r="J92" s="672"/>
      <c r="K92" s="673" t="s">
        <v>584</v>
      </c>
      <c r="L92" s="673"/>
    </row>
    <row r="93" spans="1:12" s="3" customFormat="1" ht="24.75" customHeight="1">
      <c r="A93" s="7" t="s">
        <v>648</v>
      </c>
      <c r="C93" s="7" t="s">
        <v>649</v>
      </c>
      <c r="D93" s="7" t="s">
        <v>579</v>
      </c>
      <c r="E93" s="669" t="s">
        <v>585</v>
      </c>
      <c r="F93" s="669"/>
      <c r="G93" s="670" t="s">
        <v>650</v>
      </c>
      <c r="H93" s="670"/>
      <c r="I93" s="671" t="s">
        <v>586</v>
      </c>
      <c r="J93" s="671"/>
      <c r="K93" s="671" t="s">
        <v>586</v>
      </c>
      <c r="L93" s="671"/>
    </row>
    <row r="94" spans="1:12" s="3" customFormat="1" ht="24.75" customHeight="1">
      <c r="A94" s="7"/>
      <c r="C94" s="7"/>
      <c r="D94" s="7"/>
      <c r="E94" s="396" t="s">
        <v>976</v>
      </c>
      <c r="F94" s="280" t="s">
        <v>905</v>
      </c>
      <c r="G94" s="396" t="s">
        <v>976</v>
      </c>
      <c r="H94" s="280" t="s">
        <v>905</v>
      </c>
      <c r="I94" s="396" t="s">
        <v>976</v>
      </c>
      <c r="J94" s="280" t="s">
        <v>905</v>
      </c>
      <c r="K94" s="396" t="s">
        <v>976</v>
      </c>
      <c r="L94" s="280" t="s">
        <v>905</v>
      </c>
    </row>
    <row r="95" spans="1:12" ht="24.75" customHeight="1">
      <c r="A95" s="4"/>
      <c r="B95" s="4"/>
      <c r="C95" s="8"/>
      <c r="D95" s="8"/>
      <c r="E95" s="204" t="s">
        <v>58</v>
      </c>
      <c r="F95" s="204" t="s">
        <v>974</v>
      </c>
      <c r="G95" s="204" t="s">
        <v>58</v>
      </c>
      <c r="H95" s="204" t="s">
        <v>974</v>
      </c>
      <c r="I95" s="204" t="s">
        <v>58</v>
      </c>
      <c r="J95" s="204" t="s">
        <v>974</v>
      </c>
      <c r="K95" s="204" t="s">
        <v>58</v>
      </c>
      <c r="L95" s="204" t="s">
        <v>974</v>
      </c>
    </row>
    <row r="96" spans="1:12" ht="24.75" customHeight="1">
      <c r="A96" s="10">
        <v>43</v>
      </c>
      <c r="B96" s="11" t="s">
        <v>376</v>
      </c>
      <c r="C96" s="12" t="s">
        <v>726</v>
      </c>
      <c r="D96" s="14"/>
      <c r="E96" s="21"/>
      <c r="F96" s="21"/>
      <c r="G96" s="19"/>
      <c r="H96" s="19"/>
      <c r="I96" s="206"/>
      <c r="J96" s="206"/>
      <c r="K96" s="206"/>
      <c r="L96" s="206"/>
    </row>
    <row r="97" spans="1:12" ht="24.75" customHeight="1">
      <c r="A97" s="10"/>
      <c r="B97" s="11"/>
      <c r="C97" s="12" t="s">
        <v>720</v>
      </c>
      <c r="D97" s="14" t="s">
        <v>588</v>
      </c>
      <c r="E97" s="21">
        <v>604500</v>
      </c>
      <c r="F97" s="21">
        <v>604500</v>
      </c>
      <c r="G97" s="19">
        <v>15.26</v>
      </c>
      <c r="H97" s="19">
        <v>15.26</v>
      </c>
      <c r="I97" s="206">
        <v>57918551</v>
      </c>
      <c r="J97" s="206">
        <v>57918551</v>
      </c>
      <c r="K97" s="212">
        <v>0</v>
      </c>
      <c r="L97" s="206" t="s">
        <v>570</v>
      </c>
    </row>
    <row r="98" spans="1:12" ht="24.75" customHeight="1">
      <c r="A98" s="10">
        <v>44</v>
      </c>
      <c r="B98" s="11" t="s">
        <v>727</v>
      </c>
      <c r="C98" s="12" t="s">
        <v>728</v>
      </c>
      <c r="D98" s="14" t="s">
        <v>501</v>
      </c>
      <c r="E98" s="21">
        <v>200000</v>
      </c>
      <c r="F98" s="21">
        <v>200000</v>
      </c>
      <c r="G98" s="19">
        <v>6</v>
      </c>
      <c r="H98" s="19">
        <v>6</v>
      </c>
      <c r="I98" s="206">
        <f>8000000+2000000</f>
        <v>10000000</v>
      </c>
      <c r="J98" s="206">
        <v>10000000</v>
      </c>
      <c r="K98" s="212">
        <v>0</v>
      </c>
      <c r="L98" s="206" t="s">
        <v>570</v>
      </c>
    </row>
    <row r="99" spans="1:12" ht="24.75" customHeight="1">
      <c r="A99" s="10">
        <v>45</v>
      </c>
      <c r="B99" s="11" t="s">
        <v>731</v>
      </c>
      <c r="C99" s="12"/>
      <c r="D99" s="14"/>
      <c r="E99" s="19"/>
      <c r="F99" s="19"/>
      <c r="G99" s="19"/>
      <c r="H99" s="19"/>
      <c r="I99" s="206"/>
      <c r="J99" s="206"/>
      <c r="K99" s="206"/>
      <c r="L99" s="206"/>
    </row>
    <row r="100" spans="1:12" ht="24.75" customHeight="1">
      <c r="A100" s="10"/>
      <c r="B100" s="11" t="s">
        <v>732</v>
      </c>
      <c r="C100" s="12" t="s">
        <v>733</v>
      </c>
      <c r="D100" s="14" t="s">
        <v>594</v>
      </c>
      <c r="E100" s="21">
        <v>1300000</v>
      </c>
      <c r="F100" s="21">
        <v>950000</v>
      </c>
      <c r="G100" s="19">
        <v>3.73</v>
      </c>
      <c r="H100" s="19">
        <v>9.95</v>
      </c>
      <c r="I100" s="206">
        <v>47123280</v>
      </c>
      <c r="J100" s="206">
        <v>91845000</v>
      </c>
      <c r="K100" s="212">
        <v>0</v>
      </c>
      <c r="L100" s="206" t="s">
        <v>570</v>
      </c>
    </row>
    <row r="101" spans="1:12" ht="24.75" customHeight="1">
      <c r="A101" s="10">
        <v>46</v>
      </c>
      <c r="B101" s="11" t="s">
        <v>734</v>
      </c>
      <c r="C101" s="12" t="s">
        <v>735</v>
      </c>
      <c r="D101" s="14" t="s">
        <v>590</v>
      </c>
      <c r="E101" s="15">
        <v>12000</v>
      </c>
      <c r="F101" s="15">
        <v>12000</v>
      </c>
      <c r="G101" s="16">
        <v>4.75</v>
      </c>
      <c r="H101" s="16">
        <v>4.75</v>
      </c>
      <c r="I101" s="206">
        <v>570000</v>
      </c>
      <c r="J101" s="206">
        <v>570000</v>
      </c>
      <c r="K101" s="212">
        <v>0</v>
      </c>
      <c r="L101" s="206" t="s">
        <v>570</v>
      </c>
    </row>
    <row r="102" spans="1:12" ht="24.75" customHeight="1">
      <c r="A102" s="10">
        <v>47</v>
      </c>
      <c r="B102" s="11" t="s">
        <v>454</v>
      </c>
      <c r="C102" s="14" t="s">
        <v>455</v>
      </c>
      <c r="D102" s="14" t="s">
        <v>501</v>
      </c>
      <c r="E102" s="13">
        <v>260000</v>
      </c>
      <c r="F102" s="13">
        <v>260000</v>
      </c>
      <c r="G102" s="2">
        <v>10</v>
      </c>
      <c r="H102" s="2">
        <v>10</v>
      </c>
      <c r="I102" s="207">
        <v>26000000</v>
      </c>
      <c r="J102" s="207">
        <v>26000000</v>
      </c>
      <c r="K102" s="206">
        <v>2834000</v>
      </c>
      <c r="L102" s="206">
        <v>1820000</v>
      </c>
    </row>
    <row r="103" spans="1:12" ht="24.75" customHeight="1">
      <c r="A103" s="10">
        <v>48</v>
      </c>
      <c r="B103" s="11" t="s">
        <v>547</v>
      </c>
      <c r="C103" s="14" t="s">
        <v>548</v>
      </c>
      <c r="E103" s="13"/>
      <c r="F103" s="13"/>
      <c r="I103" s="207"/>
      <c r="J103" s="207"/>
      <c r="K103" s="207"/>
      <c r="L103" s="207"/>
    </row>
    <row r="104" spans="2:12" ht="24.75" customHeight="1">
      <c r="B104" s="11" t="s">
        <v>799</v>
      </c>
      <c r="C104" s="14" t="s">
        <v>698</v>
      </c>
      <c r="D104" s="14" t="s">
        <v>502</v>
      </c>
      <c r="E104" s="13">
        <v>25000</v>
      </c>
      <c r="F104" s="13">
        <v>25000</v>
      </c>
      <c r="G104" s="2">
        <v>12</v>
      </c>
      <c r="H104" s="2">
        <v>12</v>
      </c>
      <c r="I104" s="207">
        <v>3000000</v>
      </c>
      <c r="J104" s="207">
        <v>3000000</v>
      </c>
      <c r="K104" s="212">
        <v>0</v>
      </c>
      <c r="L104" s="207">
        <v>300000</v>
      </c>
    </row>
    <row r="105" spans="1:12" ht="24.75" customHeight="1">
      <c r="A105" s="10">
        <v>49</v>
      </c>
      <c r="B105" s="29" t="s">
        <v>549</v>
      </c>
      <c r="C105" s="30" t="s">
        <v>550</v>
      </c>
      <c r="D105" s="31"/>
      <c r="E105" s="32"/>
      <c r="F105" s="32"/>
      <c r="G105" s="31"/>
      <c r="H105" s="31"/>
      <c r="I105" s="207"/>
      <c r="J105" s="207"/>
      <c r="K105" s="207"/>
      <c r="L105" s="207"/>
    </row>
    <row r="106" spans="2:12" ht="24.75" customHeight="1">
      <c r="B106" s="29" t="s">
        <v>551</v>
      </c>
      <c r="C106" s="30" t="s">
        <v>775</v>
      </c>
      <c r="D106" s="33" t="s">
        <v>645</v>
      </c>
      <c r="E106" s="32">
        <v>80000</v>
      </c>
      <c r="F106" s="32">
        <v>80000</v>
      </c>
      <c r="G106" s="31">
        <v>16.33</v>
      </c>
      <c r="H106" s="31">
        <v>16.33</v>
      </c>
      <c r="I106" s="207">
        <f>13066600</f>
        <v>13066600</v>
      </c>
      <c r="J106" s="207">
        <v>13066600</v>
      </c>
      <c r="K106" s="212">
        <v>0</v>
      </c>
      <c r="L106" s="207" t="s">
        <v>570</v>
      </c>
    </row>
    <row r="107" spans="1:12" ht="24.75" customHeight="1">
      <c r="A107" s="28">
        <v>50</v>
      </c>
      <c r="B107" s="11" t="s">
        <v>552</v>
      </c>
      <c r="C107" s="14" t="s">
        <v>553</v>
      </c>
      <c r="E107" s="13"/>
      <c r="F107" s="13"/>
      <c r="I107" s="207"/>
      <c r="J107" s="207"/>
      <c r="K107" s="207"/>
      <c r="L107" s="207"/>
    </row>
    <row r="108" spans="2:12" ht="24.75" customHeight="1">
      <c r="B108" s="11" t="s">
        <v>554</v>
      </c>
      <c r="C108" s="14" t="s">
        <v>555</v>
      </c>
      <c r="D108" s="14" t="s">
        <v>588</v>
      </c>
      <c r="E108" s="13">
        <v>1350000</v>
      </c>
      <c r="F108" s="13">
        <v>1350000</v>
      </c>
      <c r="G108" s="2">
        <v>6</v>
      </c>
      <c r="H108" s="2">
        <v>6</v>
      </c>
      <c r="I108" s="207">
        <v>81000000</v>
      </c>
      <c r="J108" s="207">
        <v>81000000</v>
      </c>
      <c r="K108" s="206">
        <v>0</v>
      </c>
      <c r="L108" s="206">
        <v>1671990.31</v>
      </c>
    </row>
    <row r="109" spans="1:12" ht="24.75" customHeight="1">
      <c r="A109" s="10">
        <v>51</v>
      </c>
      <c r="B109" s="2" t="s">
        <v>779</v>
      </c>
      <c r="C109" s="14" t="s">
        <v>776</v>
      </c>
      <c r="E109" s="13"/>
      <c r="F109" s="13"/>
      <c r="I109" s="207"/>
      <c r="J109" s="207"/>
      <c r="K109" s="207"/>
      <c r="L109" s="207"/>
    </row>
    <row r="110" spans="2:12" ht="24.75" customHeight="1">
      <c r="B110" s="2" t="s">
        <v>697</v>
      </c>
      <c r="C110" s="14" t="s">
        <v>777</v>
      </c>
      <c r="D110" s="12" t="s">
        <v>594</v>
      </c>
      <c r="E110" s="13">
        <v>70000</v>
      </c>
      <c r="F110" s="13">
        <v>70000</v>
      </c>
      <c r="G110" s="2">
        <v>15</v>
      </c>
      <c r="H110" s="2">
        <v>15</v>
      </c>
      <c r="I110" s="207">
        <v>10500000</v>
      </c>
      <c r="J110" s="207">
        <v>10500000</v>
      </c>
      <c r="K110" s="212">
        <v>1677900</v>
      </c>
      <c r="L110" s="206">
        <v>852600</v>
      </c>
    </row>
    <row r="111" spans="1:12" ht="24.75" customHeight="1">
      <c r="A111" s="10">
        <v>52</v>
      </c>
      <c r="B111" s="2" t="s">
        <v>785</v>
      </c>
      <c r="C111" s="14" t="s">
        <v>527</v>
      </c>
      <c r="D111" s="12" t="s">
        <v>503</v>
      </c>
      <c r="E111" s="13">
        <v>25000</v>
      </c>
      <c r="F111" s="13">
        <v>25000</v>
      </c>
      <c r="G111" s="2">
        <v>8</v>
      </c>
      <c r="H111" s="2">
        <v>8</v>
      </c>
      <c r="I111" s="207">
        <v>2000000</v>
      </c>
      <c r="J111" s="207">
        <v>2000000</v>
      </c>
      <c r="K111" s="212">
        <v>0</v>
      </c>
      <c r="L111" s="207" t="s">
        <v>570</v>
      </c>
    </row>
    <row r="112" spans="1:12" ht="24.75" customHeight="1">
      <c r="A112" s="10">
        <v>53</v>
      </c>
      <c r="B112" s="2" t="s">
        <v>571</v>
      </c>
      <c r="C112" s="14" t="s">
        <v>572</v>
      </c>
      <c r="D112" s="12" t="s">
        <v>590</v>
      </c>
      <c r="E112" s="13">
        <v>50000</v>
      </c>
      <c r="F112" s="13">
        <v>50000</v>
      </c>
      <c r="G112" s="2">
        <v>19.5</v>
      </c>
      <c r="H112" s="2">
        <v>19.5</v>
      </c>
      <c r="I112" s="207">
        <f>9750000</f>
        <v>9750000</v>
      </c>
      <c r="J112" s="207">
        <v>9750000</v>
      </c>
      <c r="K112" s="212">
        <v>0</v>
      </c>
      <c r="L112" s="207" t="s">
        <v>570</v>
      </c>
    </row>
    <row r="113" spans="1:12" s="200" customFormat="1" ht="24.75" customHeight="1">
      <c r="A113" s="10">
        <v>54</v>
      </c>
      <c r="B113" s="2" t="s">
        <v>788</v>
      </c>
      <c r="C113" s="14" t="s">
        <v>543</v>
      </c>
      <c r="D113" s="12" t="s">
        <v>505</v>
      </c>
      <c r="E113" s="13">
        <v>47000</v>
      </c>
      <c r="F113" s="13">
        <v>47000</v>
      </c>
      <c r="G113" s="2">
        <v>10.64</v>
      </c>
      <c r="H113" s="2">
        <v>10.64</v>
      </c>
      <c r="I113" s="207">
        <f>5000000</f>
        <v>5000000</v>
      </c>
      <c r="J113" s="207">
        <v>5000000</v>
      </c>
      <c r="K113" s="212">
        <v>0</v>
      </c>
      <c r="L113" s="207" t="s">
        <v>570</v>
      </c>
    </row>
    <row r="114" spans="1:12" ht="24.75" customHeight="1">
      <c r="A114" s="10">
        <v>55</v>
      </c>
      <c r="B114" s="2" t="s">
        <v>789</v>
      </c>
      <c r="C114" s="14" t="s">
        <v>790</v>
      </c>
      <c r="D114" s="12"/>
      <c r="E114" s="13"/>
      <c r="F114" s="13"/>
      <c r="I114" s="207"/>
      <c r="J114" s="207"/>
      <c r="K114" s="207"/>
      <c r="L114" s="207"/>
    </row>
    <row r="115" spans="1:12" ht="24.75" customHeight="1">
      <c r="A115" s="10"/>
      <c r="B115" s="2" t="s">
        <v>690</v>
      </c>
      <c r="C115" s="14" t="s">
        <v>791</v>
      </c>
      <c r="D115" s="12" t="s">
        <v>594</v>
      </c>
      <c r="E115" s="13">
        <v>90000</v>
      </c>
      <c r="F115" s="13">
        <v>90000</v>
      </c>
      <c r="G115" s="2">
        <v>8.33</v>
      </c>
      <c r="H115" s="2">
        <v>8.33</v>
      </c>
      <c r="I115" s="207">
        <v>7500000</v>
      </c>
      <c r="J115" s="207">
        <v>7500000</v>
      </c>
      <c r="K115" s="212">
        <v>0</v>
      </c>
      <c r="L115" s="207" t="s">
        <v>570</v>
      </c>
    </row>
    <row r="116" spans="1:12" ht="24.75" customHeight="1">
      <c r="A116" s="10">
        <v>56</v>
      </c>
      <c r="B116" s="2" t="s">
        <v>821</v>
      </c>
      <c r="C116" s="14" t="s">
        <v>800</v>
      </c>
      <c r="D116" s="12" t="s">
        <v>501</v>
      </c>
      <c r="E116" s="13">
        <v>100000</v>
      </c>
      <c r="F116" s="13">
        <v>100000</v>
      </c>
      <c r="G116" s="2">
        <v>10</v>
      </c>
      <c r="H116" s="2">
        <v>10</v>
      </c>
      <c r="I116" s="207">
        <v>10000000</v>
      </c>
      <c r="J116" s="207">
        <v>10000000</v>
      </c>
      <c r="K116" s="212">
        <v>0</v>
      </c>
      <c r="L116" s="207" t="s">
        <v>570</v>
      </c>
    </row>
    <row r="117" spans="1:12" ht="24.75" customHeight="1">
      <c r="A117" s="10">
        <v>57</v>
      </c>
      <c r="B117" s="2" t="s">
        <v>822</v>
      </c>
      <c r="C117" s="14" t="s">
        <v>380</v>
      </c>
      <c r="D117" s="12" t="s">
        <v>594</v>
      </c>
      <c r="E117" s="13">
        <v>452729</v>
      </c>
      <c r="F117" s="13">
        <v>181832</v>
      </c>
      <c r="G117" s="2">
        <v>16.46</v>
      </c>
      <c r="H117" s="2">
        <v>15.18</v>
      </c>
      <c r="I117" s="207">
        <v>110768762.91</v>
      </c>
      <c r="J117" s="207">
        <v>63853562.91</v>
      </c>
      <c r="K117" s="212">
        <v>0</v>
      </c>
      <c r="L117" s="207">
        <v>827916</v>
      </c>
    </row>
    <row r="118" spans="1:12" ht="24.75" customHeight="1">
      <c r="A118" s="10">
        <v>58</v>
      </c>
      <c r="B118" s="2" t="s">
        <v>823</v>
      </c>
      <c r="C118" s="14" t="s">
        <v>493</v>
      </c>
      <c r="D118" s="12"/>
      <c r="E118" s="13"/>
      <c r="F118" s="13"/>
      <c r="I118" s="207"/>
      <c r="J118" s="207"/>
      <c r="K118" s="207"/>
      <c r="L118" s="207"/>
    </row>
    <row r="119" spans="1:12" ht="24.75" customHeight="1">
      <c r="A119" s="10"/>
      <c r="B119" s="343"/>
      <c r="C119" s="14" t="s">
        <v>494</v>
      </c>
      <c r="D119" s="12" t="s">
        <v>500</v>
      </c>
      <c r="E119" s="13">
        <v>40000</v>
      </c>
      <c r="F119" s="13">
        <v>40000</v>
      </c>
      <c r="G119" s="2">
        <v>18</v>
      </c>
      <c r="H119" s="2">
        <v>18</v>
      </c>
      <c r="I119" s="207">
        <v>7200000</v>
      </c>
      <c r="J119" s="207">
        <v>7200000</v>
      </c>
      <c r="K119" s="212">
        <v>0</v>
      </c>
      <c r="L119" s="207" t="s">
        <v>570</v>
      </c>
    </row>
    <row r="120" spans="1:12" ht="24.75" customHeight="1">
      <c r="A120" s="10">
        <v>59</v>
      </c>
      <c r="B120" s="57" t="s">
        <v>761</v>
      </c>
      <c r="C120" s="47" t="s">
        <v>408</v>
      </c>
      <c r="D120" s="12"/>
      <c r="E120" s="13"/>
      <c r="F120" s="13"/>
      <c r="I120" s="207"/>
      <c r="J120" s="207"/>
      <c r="K120" s="207"/>
      <c r="L120" s="207"/>
    </row>
    <row r="121" spans="1:12" ht="24.75" customHeight="1">
      <c r="A121" s="10"/>
      <c r="B121" s="57"/>
      <c r="C121" s="47" t="s">
        <v>523</v>
      </c>
      <c r="D121" s="12" t="s">
        <v>590</v>
      </c>
      <c r="E121" s="13">
        <v>125000</v>
      </c>
      <c r="F121" s="13">
        <v>125000</v>
      </c>
      <c r="G121" s="2">
        <v>19.5</v>
      </c>
      <c r="H121" s="2">
        <v>19.5</v>
      </c>
      <c r="I121" s="207">
        <v>24375000</v>
      </c>
      <c r="J121" s="207">
        <v>24375000</v>
      </c>
      <c r="K121" s="212">
        <v>0</v>
      </c>
      <c r="L121" s="207" t="s">
        <v>570</v>
      </c>
    </row>
    <row r="122" spans="1:12" ht="24.75" customHeight="1">
      <c r="A122" s="10">
        <v>60</v>
      </c>
      <c r="B122" s="57" t="s">
        <v>762</v>
      </c>
      <c r="C122" s="47" t="s">
        <v>657</v>
      </c>
      <c r="D122" s="12" t="s">
        <v>594</v>
      </c>
      <c r="E122" s="13">
        <v>30000</v>
      </c>
      <c r="F122" s="13">
        <v>30000</v>
      </c>
      <c r="G122" s="2">
        <v>15</v>
      </c>
      <c r="H122" s="2">
        <v>15</v>
      </c>
      <c r="I122" s="207">
        <v>4500000</v>
      </c>
      <c r="J122" s="207">
        <v>4500000</v>
      </c>
      <c r="K122" s="212">
        <v>0</v>
      </c>
      <c r="L122" s="207" t="s">
        <v>570</v>
      </c>
    </row>
    <row r="123" spans="1:12" ht="24.75" customHeight="1">
      <c r="A123" s="10">
        <v>61</v>
      </c>
      <c r="B123" s="57" t="s">
        <v>763</v>
      </c>
      <c r="C123" s="47" t="s">
        <v>764</v>
      </c>
      <c r="D123" s="12" t="s">
        <v>501</v>
      </c>
      <c r="E123" s="13">
        <v>300000</v>
      </c>
      <c r="F123" s="13">
        <v>300000</v>
      </c>
      <c r="G123" s="2">
        <v>19.33</v>
      </c>
      <c r="H123" s="2">
        <v>19.33</v>
      </c>
      <c r="I123" s="207">
        <v>58000000</v>
      </c>
      <c r="J123" s="207">
        <v>58000000</v>
      </c>
      <c r="K123" s="212">
        <v>0</v>
      </c>
      <c r="L123" s="207" t="s">
        <v>570</v>
      </c>
    </row>
    <row r="124" spans="1:12" ht="24.75" customHeight="1">
      <c r="A124" s="10">
        <v>62</v>
      </c>
      <c r="B124" s="58" t="s">
        <v>765</v>
      </c>
      <c r="C124" s="59" t="s">
        <v>766</v>
      </c>
      <c r="D124" s="12" t="s">
        <v>505</v>
      </c>
      <c r="E124" s="13">
        <v>30000</v>
      </c>
      <c r="F124" s="13">
        <v>30000</v>
      </c>
      <c r="G124" s="2">
        <v>15</v>
      </c>
      <c r="H124" s="2">
        <v>15</v>
      </c>
      <c r="I124" s="207">
        <v>4500000</v>
      </c>
      <c r="J124" s="207">
        <v>4500000</v>
      </c>
      <c r="K124" s="212">
        <v>0</v>
      </c>
      <c r="L124" s="207" t="s">
        <v>570</v>
      </c>
    </row>
    <row r="125" spans="1:12" ht="24.75" customHeight="1">
      <c r="A125" s="10">
        <v>63</v>
      </c>
      <c r="B125" s="58" t="s">
        <v>769</v>
      </c>
      <c r="C125" s="59" t="s">
        <v>400</v>
      </c>
      <c r="D125" s="12" t="s">
        <v>594</v>
      </c>
      <c r="E125" s="13">
        <v>28000</v>
      </c>
      <c r="F125" s="13">
        <v>28000</v>
      </c>
      <c r="G125" s="2">
        <v>9</v>
      </c>
      <c r="H125" s="2">
        <v>9</v>
      </c>
      <c r="I125" s="207">
        <v>2521000</v>
      </c>
      <c r="J125" s="207">
        <v>2521000</v>
      </c>
      <c r="K125" s="212">
        <v>0</v>
      </c>
      <c r="L125" s="206">
        <v>378150</v>
      </c>
    </row>
    <row r="126" spans="1:12" ht="24.75" customHeight="1">
      <c r="A126" s="10">
        <v>64</v>
      </c>
      <c r="B126" s="58" t="s">
        <v>401</v>
      </c>
      <c r="C126" s="39"/>
      <c r="D126" s="12"/>
      <c r="E126" s="13"/>
      <c r="F126" s="13"/>
      <c r="I126" s="207"/>
      <c r="J126" s="207"/>
      <c r="K126" s="207"/>
      <c r="L126" s="207"/>
    </row>
    <row r="127" spans="1:12" ht="24.75" customHeight="1">
      <c r="A127" s="10"/>
      <c r="B127" s="46" t="s">
        <v>402</v>
      </c>
      <c r="C127" s="59" t="s">
        <v>436</v>
      </c>
      <c r="D127" s="12" t="s">
        <v>502</v>
      </c>
      <c r="E127" s="13">
        <v>50000</v>
      </c>
      <c r="F127" s="13">
        <v>50000</v>
      </c>
      <c r="G127" s="2">
        <v>14</v>
      </c>
      <c r="H127" s="2">
        <v>14</v>
      </c>
      <c r="I127" s="207">
        <v>7000000</v>
      </c>
      <c r="J127" s="207">
        <v>7000000</v>
      </c>
      <c r="K127" s="212">
        <v>0</v>
      </c>
      <c r="L127" s="206">
        <v>1540000</v>
      </c>
    </row>
    <row r="128" spans="1:12" ht="24.75" customHeight="1">
      <c r="A128" s="10"/>
      <c r="B128" s="57"/>
      <c r="C128" s="47"/>
      <c r="D128" s="12"/>
      <c r="E128" s="13"/>
      <c r="F128" s="13"/>
      <c r="I128" s="207"/>
      <c r="J128" s="207"/>
      <c r="K128" s="212"/>
      <c r="L128" s="207"/>
    </row>
    <row r="129" spans="1:12" ht="24.75" customHeight="1">
      <c r="A129" s="10"/>
      <c r="B129" s="57"/>
      <c r="C129" s="47"/>
      <c r="D129" s="12"/>
      <c r="E129" s="13"/>
      <c r="F129" s="13"/>
      <c r="I129" s="207"/>
      <c r="J129" s="207"/>
      <c r="K129" s="212"/>
      <c r="L129" s="207"/>
    </row>
    <row r="130" spans="1:12" ht="24.75" customHeight="1">
      <c r="A130" s="10"/>
      <c r="B130" s="57"/>
      <c r="C130" s="47"/>
      <c r="D130" s="12"/>
      <c r="E130" s="13"/>
      <c r="F130" s="13"/>
      <c r="I130" s="207"/>
      <c r="J130" s="207"/>
      <c r="K130" s="212"/>
      <c r="L130" s="207"/>
    </row>
    <row r="131" spans="1:12" ht="24.75" customHeight="1">
      <c r="A131" s="10"/>
      <c r="B131" s="57"/>
      <c r="C131" s="47"/>
      <c r="D131" s="12"/>
      <c r="E131" s="13"/>
      <c r="F131" s="13"/>
      <c r="I131" s="207"/>
      <c r="J131" s="207"/>
      <c r="K131" s="212"/>
      <c r="L131" s="207"/>
    </row>
    <row r="132" spans="1:12" ht="24.75" customHeight="1">
      <c r="A132" s="312" t="s">
        <v>272</v>
      </c>
      <c r="B132" s="656"/>
      <c r="C132" s="656"/>
      <c r="D132" s="656"/>
      <c r="E132" s="656"/>
      <c r="F132" s="656"/>
      <c r="G132" s="656"/>
      <c r="H132" s="656"/>
      <c r="I132" s="656"/>
      <c r="J132" s="656"/>
      <c r="K132" s="656"/>
      <c r="L132" s="656"/>
    </row>
    <row r="133" spans="1:12" ht="24.75" customHeight="1">
      <c r="A133" s="656" t="s">
        <v>271</v>
      </c>
      <c r="B133" s="656"/>
      <c r="C133" s="656"/>
      <c r="D133" s="656"/>
      <c r="E133" s="656"/>
      <c r="F133" s="656"/>
      <c r="G133" s="656"/>
      <c r="H133" s="656"/>
      <c r="I133" s="656"/>
      <c r="J133" s="656"/>
      <c r="K133" s="656"/>
      <c r="L133" s="656"/>
    </row>
    <row r="134" spans="1:12" ht="24.75" customHeight="1">
      <c r="A134" s="178" t="s">
        <v>198</v>
      </c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</row>
    <row r="135" spans="1:12" ht="24.75" customHeight="1">
      <c r="A135" s="123"/>
      <c r="B135" s="123"/>
      <c r="C135" s="123"/>
      <c r="D135" s="123"/>
      <c r="E135" s="123"/>
      <c r="F135" s="123"/>
      <c r="G135" s="205"/>
      <c r="H135" s="205"/>
      <c r="I135" s="123"/>
      <c r="J135" s="123"/>
      <c r="K135" s="123"/>
      <c r="L135" s="123"/>
    </row>
    <row r="136" spans="1:12" ht="24.75" customHeight="1">
      <c r="A136" s="4" t="s">
        <v>194</v>
      </c>
      <c r="B136" s="5"/>
      <c r="C136" s="22"/>
      <c r="D136" s="22"/>
      <c r="E136" s="5"/>
      <c r="F136" s="5"/>
      <c r="G136" s="6"/>
      <c r="H136" s="6"/>
      <c r="I136" s="6"/>
      <c r="J136" s="6"/>
      <c r="K136" s="5"/>
      <c r="L136" s="5"/>
    </row>
    <row r="137" spans="1:12" s="3" customFormat="1" ht="24.75" customHeight="1">
      <c r="A137" s="7" t="s">
        <v>581</v>
      </c>
      <c r="B137" s="7" t="s">
        <v>646</v>
      </c>
      <c r="C137" s="7" t="s">
        <v>600</v>
      </c>
      <c r="D137" s="7" t="s">
        <v>578</v>
      </c>
      <c r="E137" s="672" t="s">
        <v>582</v>
      </c>
      <c r="F137" s="672"/>
      <c r="G137" s="672" t="s">
        <v>647</v>
      </c>
      <c r="H137" s="672"/>
      <c r="I137" s="672" t="s">
        <v>583</v>
      </c>
      <c r="J137" s="672"/>
      <c r="K137" s="673" t="s">
        <v>584</v>
      </c>
      <c r="L137" s="673"/>
    </row>
    <row r="138" spans="1:12" s="3" customFormat="1" ht="24.75" customHeight="1">
      <c r="A138" s="7" t="s">
        <v>648</v>
      </c>
      <c r="C138" s="7" t="s">
        <v>649</v>
      </c>
      <c r="D138" s="7" t="s">
        <v>579</v>
      </c>
      <c r="E138" s="669" t="s">
        <v>585</v>
      </c>
      <c r="F138" s="669"/>
      <c r="G138" s="670" t="s">
        <v>650</v>
      </c>
      <c r="H138" s="670"/>
      <c r="I138" s="671" t="s">
        <v>586</v>
      </c>
      <c r="J138" s="671"/>
      <c r="K138" s="671" t="s">
        <v>586</v>
      </c>
      <c r="L138" s="671"/>
    </row>
    <row r="139" spans="1:12" s="3" customFormat="1" ht="24.75" customHeight="1">
      <c r="A139" s="7"/>
      <c r="C139" s="7"/>
      <c r="D139" s="7"/>
      <c r="E139" s="396" t="s">
        <v>976</v>
      </c>
      <c r="F139" s="280" t="s">
        <v>905</v>
      </c>
      <c r="G139" s="396" t="s">
        <v>976</v>
      </c>
      <c r="H139" s="280" t="s">
        <v>905</v>
      </c>
      <c r="I139" s="396" t="s">
        <v>976</v>
      </c>
      <c r="J139" s="280" t="s">
        <v>905</v>
      </c>
      <c r="K139" s="396" t="s">
        <v>976</v>
      </c>
      <c r="L139" s="280" t="s">
        <v>905</v>
      </c>
    </row>
    <row r="140" spans="1:12" s="3" customFormat="1" ht="24.75" customHeight="1">
      <c r="A140" s="4"/>
      <c r="B140" s="4"/>
      <c r="C140" s="8"/>
      <c r="D140" s="8"/>
      <c r="E140" s="204" t="s">
        <v>58</v>
      </c>
      <c r="F140" s="204" t="s">
        <v>974</v>
      </c>
      <c r="G140" s="204" t="s">
        <v>58</v>
      </c>
      <c r="H140" s="204" t="s">
        <v>974</v>
      </c>
      <c r="I140" s="204" t="s">
        <v>58</v>
      </c>
      <c r="J140" s="204" t="s">
        <v>974</v>
      </c>
      <c r="K140" s="204" t="s">
        <v>58</v>
      </c>
      <c r="L140" s="204" t="s">
        <v>974</v>
      </c>
    </row>
    <row r="141" spans="1:12" ht="24.75" customHeight="1">
      <c r="A141" s="10">
        <v>65</v>
      </c>
      <c r="B141" s="58" t="s">
        <v>437</v>
      </c>
      <c r="C141" s="59" t="s">
        <v>409</v>
      </c>
      <c r="D141" s="12"/>
      <c r="E141" s="13"/>
      <c r="F141" s="13"/>
      <c r="I141" s="207"/>
      <c r="J141" s="207"/>
      <c r="K141" s="207"/>
      <c r="L141" s="207"/>
    </row>
    <row r="142" spans="1:12" ht="24.75" customHeight="1">
      <c r="A142" s="10"/>
      <c r="B142" s="58"/>
      <c r="C142" s="59" t="s">
        <v>523</v>
      </c>
      <c r="D142" s="12" t="s">
        <v>590</v>
      </c>
      <c r="E142" s="13">
        <v>180000</v>
      </c>
      <c r="F142" s="13">
        <v>180000</v>
      </c>
      <c r="G142" s="2">
        <v>12.5</v>
      </c>
      <c r="H142" s="2">
        <v>12.5</v>
      </c>
      <c r="I142" s="207">
        <v>22500000</v>
      </c>
      <c r="J142" s="207">
        <v>22500000</v>
      </c>
      <c r="K142" s="212">
        <v>0</v>
      </c>
      <c r="L142" s="207" t="s">
        <v>570</v>
      </c>
    </row>
    <row r="143" spans="1:12" ht="24.75" customHeight="1">
      <c r="A143" s="10">
        <v>66</v>
      </c>
      <c r="B143" s="58" t="s">
        <v>438</v>
      </c>
      <c r="C143" s="59" t="s">
        <v>439</v>
      </c>
      <c r="D143" s="12" t="s">
        <v>594</v>
      </c>
      <c r="E143" s="13">
        <v>180000</v>
      </c>
      <c r="F143" s="13">
        <v>180000</v>
      </c>
      <c r="G143" s="2">
        <v>11</v>
      </c>
      <c r="H143" s="2">
        <v>11</v>
      </c>
      <c r="I143" s="207">
        <v>19800000</v>
      </c>
      <c r="J143" s="207">
        <v>19800000</v>
      </c>
      <c r="K143" s="212">
        <v>0</v>
      </c>
      <c r="L143" s="206" t="s">
        <v>570</v>
      </c>
    </row>
    <row r="144" spans="1:12" ht="24.75" customHeight="1">
      <c r="A144" s="10">
        <v>67</v>
      </c>
      <c r="B144" s="58" t="s">
        <v>440</v>
      </c>
      <c r="C144" s="39"/>
      <c r="D144" s="12"/>
      <c r="E144" s="13"/>
      <c r="F144" s="13"/>
      <c r="I144" s="207"/>
      <c r="J144" s="207"/>
      <c r="K144" s="207"/>
      <c r="L144" s="207"/>
    </row>
    <row r="145" spans="1:12" ht="24.75" customHeight="1">
      <c r="A145" s="10"/>
      <c r="B145" s="46" t="s">
        <v>441</v>
      </c>
      <c r="C145" s="59" t="s">
        <v>608</v>
      </c>
      <c r="D145" s="12" t="s">
        <v>501</v>
      </c>
      <c r="E145" s="13">
        <v>50000</v>
      </c>
      <c r="F145" s="13">
        <v>50000</v>
      </c>
      <c r="G145" s="2">
        <v>10</v>
      </c>
      <c r="H145" s="2">
        <v>10</v>
      </c>
      <c r="I145" s="207">
        <v>5150406.14</v>
      </c>
      <c r="J145" s="207">
        <v>5150406.14</v>
      </c>
      <c r="K145" s="212">
        <v>0</v>
      </c>
      <c r="L145" s="206">
        <v>500000</v>
      </c>
    </row>
    <row r="146" spans="1:12" ht="24.75" customHeight="1">
      <c r="A146" s="10">
        <v>68</v>
      </c>
      <c r="B146" s="58" t="s">
        <v>444</v>
      </c>
      <c r="C146" s="59" t="s">
        <v>445</v>
      </c>
      <c r="D146" s="12" t="s">
        <v>410</v>
      </c>
      <c r="E146" s="13">
        <v>30000</v>
      </c>
      <c r="F146" s="13">
        <v>30000</v>
      </c>
      <c r="G146" s="2">
        <v>1.67</v>
      </c>
      <c r="H146" s="2">
        <v>1.67</v>
      </c>
      <c r="I146" s="207">
        <v>500000</v>
      </c>
      <c r="J146" s="207">
        <v>500000</v>
      </c>
      <c r="K146" s="212">
        <v>0</v>
      </c>
      <c r="L146" s="207" t="s">
        <v>570</v>
      </c>
    </row>
    <row r="147" spans="1:12" ht="24.75" customHeight="1">
      <c r="A147" s="10">
        <v>69</v>
      </c>
      <c r="B147" s="58" t="s">
        <v>446</v>
      </c>
      <c r="C147" s="59" t="s">
        <v>587</v>
      </c>
      <c r="D147" s="12" t="s">
        <v>501</v>
      </c>
      <c r="E147" s="13">
        <v>30000</v>
      </c>
      <c r="F147" s="13">
        <v>30000</v>
      </c>
      <c r="G147" s="2">
        <v>10</v>
      </c>
      <c r="H147" s="2">
        <v>10</v>
      </c>
      <c r="I147" s="207">
        <v>3000000</v>
      </c>
      <c r="J147" s="207">
        <v>3000000</v>
      </c>
      <c r="K147" s="212">
        <v>0</v>
      </c>
      <c r="L147" s="207">
        <v>180000</v>
      </c>
    </row>
    <row r="148" spans="1:12" ht="24.75" customHeight="1">
      <c r="A148" s="10">
        <v>70</v>
      </c>
      <c r="B148" s="58" t="s">
        <v>451</v>
      </c>
      <c r="C148" s="59" t="s">
        <v>452</v>
      </c>
      <c r="D148" s="12" t="s">
        <v>645</v>
      </c>
      <c r="E148" s="13">
        <v>18125</v>
      </c>
      <c r="F148" s="13">
        <v>18125</v>
      </c>
      <c r="G148" s="2">
        <v>9</v>
      </c>
      <c r="H148" s="2">
        <v>9</v>
      </c>
      <c r="I148" s="207">
        <v>13050000</v>
      </c>
      <c r="J148" s="207">
        <v>13050000</v>
      </c>
      <c r="K148" s="212">
        <v>0</v>
      </c>
      <c r="L148" s="207" t="s">
        <v>570</v>
      </c>
    </row>
    <row r="149" spans="1:12" ht="24.75" customHeight="1">
      <c r="A149" s="10">
        <v>71</v>
      </c>
      <c r="B149" s="58" t="s">
        <v>453</v>
      </c>
      <c r="C149" s="59" t="s">
        <v>411</v>
      </c>
      <c r="D149" s="12" t="s">
        <v>501</v>
      </c>
      <c r="E149" s="13">
        <v>20000</v>
      </c>
      <c r="F149" s="13">
        <v>20000</v>
      </c>
      <c r="G149" s="2">
        <v>3.38</v>
      </c>
      <c r="H149" s="2">
        <v>3.38</v>
      </c>
      <c r="I149" s="207">
        <v>2700000</v>
      </c>
      <c r="J149" s="207">
        <v>2700000</v>
      </c>
      <c r="K149" s="212">
        <v>0</v>
      </c>
      <c r="L149" s="206">
        <v>40500</v>
      </c>
    </row>
    <row r="150" spans="1:12" ht="24.75" customHeight="1">
      <c r="A150" s="10">
        <v>72</v>
      </c>
      <c r="B150" s="58" t="s">
        <v>456</v>
      </c>
      <c r="C150" s="59" t="s">
        <v>457</v>
      </c>
      <c r="D150" s="12"/>
      <c r="E150" s="13"/>
      <c r="F150" s="13"/>
      <c r="I150" s="207"/>
      <c r="J150" s="207"/>
      <c r="K150" s="207"/>
      <c r="L150" s="207"/>
    </row>
    <row r="151" spans="1:12" ht="24.75" customHeight="1">
      <c r="A151" s="10"/>
      <c r="B151" s="46" t="s">
        <v>458</v>
      </c>
      <c r="C151" s="59" t="s">
        <v>459</v>
      </c>
      <c r="D151" s="12" t="s">
        <v>502</v>
      </c>
      <c r="E151" s="13">
        <v>120000</v>
      </c>
      <c r="F151" s="13">
        <v>120000</v>
      </c>
      <c r="G151" s="2">
        <v>15.6</v>
      </c>
      <c r="H151" s="2">
        <v>15.6</v>
      </c>
      <c r="I151" s="207">
        <v>18720000</v>
      </c>
      <c r="J151" s="207">
        <v>18720000</v>
      </c>
      <c r="K151" s="206">
        <v>0</v>
      </c>
      <c r="L151" s="206">
        <v>1872000</v>
      </c>
    </row>
    <row r="152" spans="1:12" ht="24.75" customHeight="1">
      <c r="A152" s="10">
        <v>73</v>
      </c>
      <c r="B152" s="58" t="s">
        <v>460</v>
      </c>
      <c r="C152" s="59" t="s">
        <v>592</v>
      </c>
      <c r="D152" s="12" t="s">
        <v>645</v>
      </c>
      <c r="E152" s="13">
        <v>350000</v>
      </c>
      <c r="F152" s="13">
        <v>350000</v>
      </c>
      <c r="G152" s="2">
        <v>9.24</v>
      </c>
      <c r="H152" s="2">
        <v>9.24</v>
      </c>
      <c r="I152" s="207">
        <f>10381900+29192400</f>
        <v>39574300</v>
      </c>
      <c r="J152" s="207">
        <v>39574300</v>
      </c>
      <c r="K152" s="212">
        <v>0</v>
      </c>
      <c r="L152" s="207">
        <v>1582250</v>
      </c>
    </row>
    <row r="153" spans="1:12" ht="24.75" customHeight="1">
      <c r="A153" s="10">
        <v>74</v>
      </c>
      <c r="B153" s="58" t="s">
        <v>463</v>
      </c>
      <c r="C153" s="59" t="s">
        <v>464</v>
      </c>
      <c r="D153" s="12" t="s">
        <v>502</v>
      </c>
      <c r="E153" s="13">
        <v>100000</v>
      </c>
      <c r="F153" s="13">
        <v>100000</v>
      </c>
      <c r="G153" s="2">
        <v>12</v>
      </c>
      <c r="H153" s="2">
        <v>12</v>
      </c>
      <c r="I153" s="207">
        <v>11999900</v>
      </c>
      <c r="J153" s="207">
        <v>11999900</v>
      </c>
      <c r="K153" s="207">
        <v>0</v>
      </c>
      <c r="L153" s="207">
        <v>1199990</v>
      </c>
    </row>
    <row r="154" spans="1:12" ht="24.75" customHeight="1">
      <c r="A154" s="10">
        <v>75</v>
      </c>
      <c r="B154" s="58" t="s">
        <v>465</v>
      </c>
      <c r="C154" s="59" t="s">
        <v>466</v>
      </c>
      <c r="D154" s="12" t="s">
        <v>505</v>
      </c>
      <c r="E154" s="13">
        <v>20000</v>
      </c>
      <c r="F154" s="13">
        <v>20000</v>
      </c>
      <c r="G154" s="2">
        <v>5.42</v>
      </c>
      <c r="H154" s="2">
        <v>5.42</v>
      </c>
      <c r="I154" s="207">
        <v>1083200</v>
      </c>
      <c r="J154" s="207">
        <v>1083200</v>
      </c>
      <c r="K154" s="212">
        <v>0</v>
      </c>
      <c r="L154" s="207">
        <v>216640</v>
      </c>
    </row>
    <row r="155" spans="1:12" ht="24.75" customHeight="1">
      <c r="A155" s="10">
        <v>76</v>
      </c>
      <c r="B155" s="58" t="s">
        <v>936</v>
      </c>
      <c r="C155" s="59" t="s">
        <v>476</v>
      </c>
      <c r="D155" s="12"/>
      <c r="E155" s="13"/>
      <c r="F155" s="13"/>
      <c r="I155" s="207"/>
      <c r="J155" s="207"/>
      <c r="K155" s="207"/>
      <c r="L155" s="207"/>
    </row>
    <row r="156" spans="1:12" ht="24.75" customHeight="1">
      <c r="A156" s="10"/>
      <c r="B156" s="58" t="s">
        <v>937</v>
      </c>
      <c r="C156" s="59" t="s">
        <v>945</v>
      </c>
      <c r="D156" s="12" t="s">
        <v>501</v>
      </c>
      <c r="E156" s="13">
        <v>40000</v>
      </c>
      <c r="F156" s="13">
        <v>40000</v>
      </c>
      <c r="G156" s="2">
        <v>19</v>
      </c>
      <c r="H156" s="2">
        <v>19</v>
      </c>
      <c r="I156" s="207">
        <v>7600000</v>
      </c>
      <c r="J156" s="207">
        <v>7600000</v>
      </c>
      <c r="K156" s="212">
        <v>0</v>
      </c>
      <c r="L156" s="207">
        <v>760000</v>
      </c>
    </row>
    <row r="157" spans="1:12" ht="24.75" customHeight="1">
      <c r="A157" s="10">
        <v>77</v>
      </c>
      <c r="B157" s="58" t="s">
        <v>361</v>
      </c>
      <c r="C157" s="47"/>
      <c r="D157" s="12"/>
      <c r="E157" s="13"/>
      <c r="F157" s="13"/>
      <c r="I157" s="207"/>
      <c r="J157" s="207"/>
      <c r="K157" s="206"/>
      <c r="L157" s="206"/>
    </row>
    <row r="158" spans="1:12" ht="24.75" customHeight="1">
      <c r="A158" s="10"/>
      <c r="B158" s="46" t="s">
        <v>362</v>
      </c>
      <c r="C158" s="47" t="s">
        <v>680</v>
      </c>
      <c r="D158" s="12" t="s">
        <v>501</v>
      </c>
      <c r="E158" s="13">
        <f>10000+20000</f>
        <v>30000</v>
      </c>
      <c r="F158" s="13">
        <v>30000</v>
      </c>
      <c r="G158" s="2">
        <v>12</v>
      </c>
      <c r="H158" s="2">
        <v>12</v>
      </c>
      <c r="I158" s="207">
        <f>1200000+2400000</f>
        <v>3600000</v>
      </c>
      <c r="J158" s="207">
        <v>3600000</v>
      </c>
      <c r="K158" s="212">
        <v>0</v>
      </c>
      <c r="L158" s="206">
        <v>720000</v>
      </c>
    </row>
    <row r="159" spans="1:12" ht="24.75" customHeight="1">
      <c r="A159" s="10">
        <v>78</v>
      </c>
      <c r="B159" s="58" t="s">
        <v>473</v>
      </c>
      <c r="C159" s="47" t="s">
        <v>474</v>
      </c>
      <c r="D159" s="12" t="s">
        <v>594</v>
      </c>
      <c r="E159" s="13">
        <v>145000</v>
      </c>
      <c r="F159" s="13">
        <v>145000</v>
      </c>
      <c r="G159" s="2">
        <v>10.52</v>
      </c>
      <c r="H159" s="2">
        <v>10.52</v>
      </c>
      <c r="I159" s="207">
        <v>15250000</v>
      </c>
      <c r="J159" s="207">
        <v>15250000</v>
      </c>
      <c r="K159" s="212">
        <v>0</v>
      </c>
      <c r="L159" s="207" t="s">
        <v>570</v>
      </c>
    </row>
    <row r="160" spans="1:12" ht="24.75" customHeight="1">
      <c r="A160" s="10">
        <v>79</v>
      </c>
      <c r="B160" s="58" t="s">
        <v>475</v>
      </c>
      <c r="C160" s="47" t="s">
        <v>476</v>
      </c>
      <c r="D160" s="12"/>
      <c r="E160" s="13"/>
      <c r="F160" s="13"/>
      <c r="I160" s="207"/>
      <c r="J160" s="207"/>
      <c r="K160" s="207"/>
      <c r="L160" s="207"/>
    </row>
    <row r="161" spans="1:12" ht="24.75" customHeight="1">
      <c r="A161" s="10"/>
      <c r="B161" s="46" t="s">
        <v>690</v>
      </c>
      <c r="C161" s="47" t="s">
        <v>477</v>
      </c>
      <c r="D161" s="12" t="s">
        <v>594</v>
      </c>
      <c r="E161" s="13">
        <v>15000</v>
      </c>
      <c r="F161" s="13">
        <v>15000</v>
      </c>
      <c r="G161" s="2">
        <v>10</v>
      </c>
      <c r="H161" s="2">
        <v>10</v>
      </c>
      <c r="I161" s="207">
        <v>1500000</v>
      </c>
      <c r="J161" s="207">
        <v>1500000</v>
      </c>
      <c r="K161" s="212">
        <v>0</v>
      </c>
      <c r="L161" s="207" t="s">
        <v>570</v>
      </c>
    </row>
    <row r="162" spans="1:12" ht="24.75" customHeight="1">
      <c r="A162" s="10">
        <v>80</v>
      </c>
      <c r="B162" s="58" t="s">
        <v>478</v>
      </c>
      <c r="C162" s="47" t="s">
        <v>479</v>
      </c>
      <c r="D162" s="12"/>
      <c r="E162" s="13"/>
      <c r="F162" s="13"/>
      <c r="G162" s="16"/>
      <c r="H162" s="16"/>
      <c r="I162" s="16"/>
      <c r="J162" s="16"/>
      <c r="K162" s="17"/>
      <c r="L162" s="17"/>
    </row>
    <row r="163" spans="1:12" ht="24.75" customHeight="1">
      <c r="A163" s="10"/>
      <c r="B163" s="46" t="s">
        <v>480</v>
      </c>
      <c r="C163" s="47" t="s">
        <v>481</v>
      </c>
      <c r="D163" s="12" t="s">
        <v>590</v>
      </c>
      <c r="E163" s="13">
        <v>2000</v>
      </c>
      <c r="F163" s="13">
        <v>2000</v>
      </c>
      <c r="G163" s="16">
        <v>15</v>
      </c>
      <c r="H163" s="16">
        <v>15</v>
      </c>
      <c r="I163" s="206">
        <v>300000</v>
      </c>
      <c r="J163" s="206">
        <v>300000</v>
      </c>
      <c r="K163" s="212">
        <v>0</v>
      </c>
      <c r="L163" s="212" t="s">
        <v>570</v>
      </c>
    </row>
    <row r="164" spans="1:12" ht="24.75" customHeight="1">
      <c r="A164" s="10">
        <v>81</v>
      </c>
      <c r="B164" s="58" t="s">
        <v>482</v>
      </c>
      <c r="C164" s="47"/>
      <c r="D164" s="12"/>
      <c r="E164" s="13"/>
      <c r="F164" s="13"/>
      <c r="G164" s="16"/>
      <c r="H164" s="16"/>
      <c r="I164" s="206"/>
      <c r="J164" s="206"/>
      <c r="K164" s="225"/>
      <c r="L164" s="225"/>
    </row>
    <row r="165" spans="1:12" ht="24.75" customHeight="1">
      <c r="A165" s="10"/>
      <c r="B165" s="46" t="s">
        <v>697</v>
      </c>
      <c r="C165" s="47" t="s">
        <v>483</v>
      </c>
      <c r="D165" s="12" t="s">
        <v>594</v>
      </c>
      <c r="E165" s="13">
        <v>30000</v>
      </c>
      <c r="F165" s="13">
        <v>30000</v>
      </c>
      <c r="G165" s="16">
        <v>6.67</v>
      </c>
      <c r="H165" s="16">
        <v>6.67</v>
      </c>
      <c r="I165" s="206">
        <v>2000000</v>
      </c>
      <c r="J165" s="206">
        <v>2000000</v>
      </c>
      <c r="K165" s="212">
        <v>0</v>
      </c>
      <c r="L165" s="212">
        <v>300000</v>
      </c>
    </row>
    <row r="166" spans="1:12" ht="24.75" customHeight="1">
      <c r="A166" s="10">
        <v>82</v>
      </c>
      <c r="B166" s="58" t="s">
        <v>484</v>
      </c>
      <c r="C166" s="47" t="s">
        <v>485</v>
      </c>
      <c r="D166" s="12"/>
      <c r="E166" s="13"/>
      <c r="F166" s="13"/>
      <c r="G166" s="16"/>
      <c r="H166" s="16"/>
      <c r="I166" s="206"/>
      <c r="J166" s="206"/>
      <c r="K166" s="225"/>
      <c r="L166" s="225"/>
    </row>
    <row r="167" spans="1:12" ht="24.75" customHeight="1">
      <c r="A167" s="10"/>
      <c r="B167" s="46" t="s">
        <v>486</v>
      </c>
      <c r="C167" s="47" t="s">
        <v>733</v>
      </c>
      <c r="D167" s="12" t="s">
        <v>412</v>
      </c>
      <c r="E167" s="13">
        <v>5000</v>
      </c>
      <c r="F167" s="13">
        <v>5000</v>
      </c>
      <c r="G167" s="16">
        <v>19.99</v>
      </c>
      <c r="H167" s="16">
        <v>19.99</v>
      </c>
      <c r="I167" s="206">
        <v>999500</v>
      </c>
      <c r="J167" s="206">
        <v>999500</v>
      </c>
      <c r="K167" s="212">
        <v>0</v>
      </c>
      <c r="L167" s="212">
        <v>799600</v>
      </c>
    </row>
    <row r="168" spans="1:12" ht="24.75" customHeight="1">
      <c r="A168" s="10">
        <v>83</v>
      </c>
      <c r="B168" s="58" t="s">
        <v>511</v>
      </c>
      <c r="C168" s="47" t="s">
        <v>512</v>
      </c>
      <c r="D168" s="12"/>
      <c r="E168" s="13"/>
      <c r="F168" s="13"/>
      <c r="G168" s="16"/>
      <c r="H168" s="16"/>
      <c r="I168" s="206"/>
      <c r="J168" s="206"/>
      <c r="K168" s="225"/>
      <c r="L168" s="213"/>
    </row>
    <row r="169" spans="1:12" ht="24.75" customHeight="1">
      <c r="A169" s="10"/>
      <c r="B169" s="46" t="s">
        <v>513</v>
      </c>
      <c r="C169" s="47" t="s">
        <v>514</v>
      </c>
      <c r="D169" s="12" t="s">
        <v>503</v>
      </c>
      <c r="E169" s="13">
        <v>350000</v>
      </c>
      <c r="F169" s="13">
        <v>350000</v>
      </c>
      <c r="G169" s="16">
        <v>2</v>
      </c>
      <c r="H169" s="16">
        <v>2</v>
      </c>
      <c r="I169" s="206">
        <v>7000000</v>
      </c>
      <c r="J169" s="206">
        <v>7000000</v>
      </c>
      <c r="K169" s="212">
        <v>0</v>
      </c>
      <c r="L169" s="212">
        <v>1225000</v>
      </c>
    </row>
    <row r="170" spans="1:12" ht="24.75" customHeight="1">
      <c r="A170" s="10">
        <v>84</v>
      </c>
      <c r="B170" s="58" t="s">
        <v>530</v>
      </c>
      <c r="C170" s="47" t="s">
        <v>514</v>
      </c>
      <c r="D170" s="12" t="s">
        <v>410</v>
      </c>
      <c r="E170" s="13">
        <v>50000</v>
      </c>
      <c r="F170" s="13">
        <v>50000</v>
      </c>
      <c r="G170" s="16">
        <v>2</v>
      </c>
      <c r="H170" s="16">
        <v>2</v>
      </c>
      <c r="I170" s="206">
        <v>1000000</v>
      </c>
      <c r="J170" s="206">
        <v>1000000</v>
      </c>
      <c r="K170" s="212">
        <v>0</v>
      </c>
      <c r="L170" s="212">
        <v>1250000</v>
      </c>
    </row>
    <row r="171" spans="1:12" ht="24.75" customHeight="1">
      <c r="A171" s="10"/>
      <c r="B171" s="46"/>
      <c r="C171" s="47"/>
      <c r="D171" s="12"/>
      <c r="E171" s="13"/>
      <c r="F171" s="13"/>
      <c r="G171" s="16"/>
      <c r="H171" s="16"/>
      <c r="I171" s="16"/>
      <c r="J171" s="16"/>
      <c r="K171" s="173"/>
      <c r="L171" s="14"/>
    </row>
    <row r="172" spans="1:12" ht="24.75" customHeight="1">
      <c r="A172" s="10"/>
      <c r="B172" s="46"/>
      <c r="C172" s="47"/>
      <c r="D172" s="12"/>
      <c r="E172" s="13"/>
      <c r="F172" s="13"/>
      <c r="G172" s="16"/>
      <c r="H172" s="16"/>
      <c r="I172" s="16"/>
      <c r="J172" s="16"/>
      <c r="K172" s="173"/>
      <c r="L172" s="14"/>
    </row>
    <row r="173" spans="1:12" ht="24.75" customHeight="1">
      <c r="A173" s="10"/>
      <c r="B173" s="46"/>
      <c r="C173" s="47"/>
      <c r="D173" s="12"/>
      <c r="E173" s="13"/>
      <c r="F173" s="13"/>
      <c r="G173" s="16"/>
      <c r="H173" s="16"/>
      <c r="I173" s="16"/>
      <c r="J173" s="16"/>
      <c r="K173" s="173"/>
      <c r="L173" s="14"/>
    </row>
    <row r="174" spans="1:12" ht="24.75" customHeight="1">
      <c r="A174" s="312" t="s">
        <v>272</v>
      </c>
      <c r="B174" s="656"/>
      <c r="C174" s="656"/>
      <c r="D174" s="656"/>
      <c r="E174" s="656"/>
      <c r="F174" s="656"/>
      <c r="G174" s="656"/>
      <c r="H174" s="656"/>
      <c r="I174" s="656"/>
      <c r="J174" s="656"/>
      <c r="K174" s="656"/>
      <c r="L174" s="656"/>
    </row>
    <row r="175" spans="1:12" ht="24.75" customHeight="1">
      <c r="A175" s="656" t="s">
        <v>271</v>
      </c>
      <c r="B175" s="656"/>
      <c r="C175" s="656"/>
      <c r="D175" s="656"/>
      <c r="E175" s="656"/>
      <c r="F175" s="656"/>
      <c r="G175" s="656"/>
      <c r="H175" s="656"/>
      <c r="I175" s="656"/>
      <c r="J175" s="656"/>
      <c r="K175" s="656"/>
      <c r="L175" s="656"/>
    </row>
    <row r="176" spans="1:12" ht="24.75" customHeight="1">
      <c r="A176" s="178" t="s">
        <v>199</v>
      </c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</row>
    <row r="177" spans="1:12" ht="24.75" customHeight="1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</row>
    <row r="178" spans="1:12" ht="24.75" customHeight="1">
      <c r="A178" s="4" t="s">
        <v>195</v>
      </c>
      <c r="B178" s="5"/>
      <c r="C178" s="22"/>
      <c r="D178" s="22"/>
      <c r="E178" s="5"/>
      <c r="F178" s="5"/>
      <c r="G178" s="6"/>
      <c r="H178" s="6"/>
      <c r="I178" s="6"/>
      <c r="J178" s="6"/>
      <c r="K178" s="5"/>
      <c r="L178" s="5"/>
    </row>
    <row r="179" spans="1:12" s="3" customFormat="1" ht="24.75" customHeight="1">
      <c r="A179" s="7" t="s">
        <v>581</v>
      </c>
      <c r="B179" s="7" t="s">
        <v>646</v>
      </c>
      <c r="C179" s="7" t="s">
        <v>600</v>
      </c>
      <c r="D179" s="7" t="s">
        <v>578</v>
      </c>
      <c r="E179" s="674" t="s">
        <v>582</v>
      </c>
      <c r="F179" s="674"/>
      <c r="G179" s="672" t="s">
        <v>647</v>
      </c>
      <c r="H179" s="672"/>
      <c r="I179" s="672" t="s">
        <v>583</v>
      </c>
      <c r="J179" s="672"/>
      <c r="K179" s="673" t="s">
        <v>584</v>
      </c>
      <c r="L179" s="673"/>
    </row>
    <row r="180" spans="1:12" s="3" customFormat="1" ht="24.75" customHeight="1">
      <c r="A180" s="7" t="s">
        <v>648</v>
      </c>
      <c r="C180" s="7" t="s">
        <v>649</v>
      </c>
      <c r="D180" s="7" t="s">
        <v>579</v>
      </c>
      <c r="E180" s="669" t="s">
        <v>585</v>
      </c>
      <c r="F180" s="669"/>
      <c r="G180" s="670" t="s">
        <v>650</v>
      </c>
      <c r="H180" s="670"/>
      <c r="I180" s="671" t="s">
        <v>586</v>
      </c>
      <c r="J180" s="671"/>
      <c r="K180" s="671" t="s">
        <v>586</v>
      </c>
      <c r="L180" s="671"/>
    </row>
    <row r="181" spans="1:12" s="3" customFormat="1" ht="24.75" customHeight="1">
      <c r="A181" s="7"/>
      <c r="C181" s="7"/>
      <c r="D181" s="7"/>
      <c r="E181" s="396" t="s">
        <v>976</v>
      </c>
      <c r="F181" s="280" t="s">
        <v>905</v>
      </c>
      <c r="G181" s="396" t="s">
        <v>976</v>
      </c>
      <c r="H181" s="280" t="s">
        <v>905</v>
      </c>
      <c r="I181" s="396" t="s">
        <v>976</v>
      </c>
      <c r="J181" s="280" t="s">
        <v>905</v>
      </c>
      <c r="K181" s="396" t="s">
        <v>976</v>
      </c>
      <c r="L181" s="280" t="s">
        <v>905</v>
      </c>
    </row>
    <row r="182" spans="1:12" s="3" customFormat="1" ht="24.75" customHeight="1">
      <c r="A182" s="4"/>
      <c r="B182" s="4"/>
      <c r="C182" s="8"/>
      <c r="D182" s="8"/>
      <c r="E182" s="204" t="s">
        <v>58</v>
      </c>
      <c r="F182" s="204" t="s">
        <v>974</v>
      </c>
      <c r="G182" s="204" t="s">
        <v>58</v>
      </c>
      <c r="H182" s="204" t="s">
        <v>974</v>
      </c>
      <c r="I182" s="204" t="s">
        <v>58</v>
      </c>
      <c r="J182" s="204" t="s">
        <v>974</v>
      </c>
      <c r="K182" s="204" t="s">
        <v>58</v>
      </c>
      <c r="L182" s="204" t="s">
        <v>974</v>
      </c>
    </row>
    <row r="183" spans="1:12" ht="24.75" customHeight="1">
      <c r="A183" s="10">
        <v>85</v>
      </c>
      <c r="B183" s="58" t="s">
        <v>535</v>
      </c>
      <c r="C183" s="59" t="s">
        <v>536</v>
      </c>
      <c r="D183" s="12" t="s">
        <v>501</v>
      </c>
      <c r="E183" s="16">
        <v>55000</v>
      </c>
      <c r="F183" s="16">
        <v>55000</v>
      </c>
      <c r="G183" s="16">
        <v>5.45</v>
      </c>
      <c r="H183" s="16">
        <v>5.45</v>
      </c>
      <c r="I183" s="206">
        <v>3000000</v>
      </c>
      <c r="J183" s="206">
        <v>3000000</v>
      </c>
      <c r="K183" s="212">
        <v>0</v>
      </c>
      <c r="L183" s="212" t="s">
        <v>570</v>
      </c>
    </row>
    <row r="184" spans="1:12" ht="24.75" customHeight="1">
      <c r="A184" s="10">
        <v>86</v>
      </c>
      <c r="B184" s="58" t="s">
        <v>540</v>
      </c>
      <c r="C184" s="59" t="s">
        <v>541</v>
      </c>
      <c r="D184" s="12"/>
      <c r="E184" s="16"/>
      <c r="F184" s="16"/>
      <c r="G184" s="16"/>
      <c r="H184" s="16"/>
      <c r="I184" s="206"/>
      <c r="J184" s="206"/>
      <c r="K184" s="225"/>
      <c r="L184" s="225"/>
    </row>
    <row r="185" spans="1:12" ht="24.75" customHeight="1">
      <c r="A185" s="10"/>
      <c r="B185" s="46" t="s">
        <v>697</v>
      </c>
      <c r="C185" s="59" t="s">
        <v>542</v>
      </c>
      <c r="D185" s="12" t="s">
        <v>501</v>
      </c>
      <c r="E185" s="16">
        <v>56000</v>
      </c>
      <c r="F185" s="16">
        <v>56000</v>
      </c>
      <c r="G185" s="16">
        <v>7.14</v>
      </c>
      <c r="H185" s="16">
        <v>7.14</v>
      </c>
      <c r="I185" s="206">
        <v>4000000</v>
      </c>
      <c r="J185" s="206">
        <v>4000000</v>
      </c>
      <c r="K185" s="212">
        <v>0</v>
      </c>
      <c r="L185" s="212" t="s">
        <v>570</v>
      </c>
    </row>
    <row r="186" spans="1:12" ht="24.75" customHeight="1">
      <c r="A186" s="10">
        <v>87</v>
      </c>
      <c r="B186" s="58" t="s">
        <v>793</v>
      </c>
      <c r="C186" s="62" t="s">
        <v>413</v>
      </c>
      <c r="D186" s="12"/>
      <c r="E186" s="16"/>
      <c r="F186" s="16"/>
      <c r="G186" s="16"/>
      <c r="H186" s="16"/>
      <c r="I186" s="206"/>
      <c r="J186" s="206"/>
      <c r="K186" s="225"/>
      <c r="L186" s="225"/>
    </row>
    <row r="187" spans="1:12" ht="24.75" customHeight="1">
      <c r="A187" s="10"/>
      <c r="B187" s="46" t="s">
        <v>403</v>
      </c>
      <c r="C187" s="62" t="s">
        <v>514</v>
      </c>
      <c r="D187" s="12" t="s">
        <v>501</v>
      </c>
      <c r="E187" s="16">
        <f>10000+10000</f>
        <v>20000</v>
      </c>
      <c r="F187" s="16">
        <v>20000</v>
      </c>
      <c r="G187" s="16">
        <v>15</v>
      </c>
      <c r="H187" s="16">
        <v>15</v>
      </c>
      <c r="I187" s="206">
        <f>6927000+1500000</f>
        <v>8427000</v>
      </c>
      <c r="J187" s="206">
        <v>8427000</v>
      </c>
      <c r="K187" s="212">
        <v>0</v>
      </c>
      <c r="L187" s="212">
        <v>1875000</v>
      </c>
    </row>
    <row r="188" spans="1:12" ht="24.75" customHeight="1">
      <c r="A188" s="10">
        <v>88</v>
      </c>
      <c r="B188" s="60" t="s">
        <v>820</v>
      </c>
      <c r="C188" s="62" t="s">
        <v>414</v>
      </c>
      <c r="D188" s="12" t="s">
        <v>594</v>
      </c>
      <c r="E188" s="16">
        <v>100000</v>
      </c>
      <c r="F188" s="16">
        <v>100000</v>
      </c>
      <c r="G188" s="16">
        <v>3.5</v>
      </c>
      <c r="H188" s="16">
        <v>3.5</v>
      </c>
      <c r="I188" s="206">
        <v>3500000</v>
      </c>
      <c r="J188" s="206">
        <v>3500000</v>
      </c>
      <c r="K188" s="212">
        <v>0</v>
      </c>
      <c r="L188" s="212">
        <v>105000</v>
      </c>
    </row>
    <row r="189" spans="1:12" ht="24.75" customHeight="1">
      <c r="A189" s="10">
        <v>92</v>
      </c>
      <c r="B189" s="60" t="s">
        <v>837</v>
      </c>
      <c r="E189" s="16"/>
      <c r="F189" s="16"/>
      <c r="G189" s="16"/>
      <c r="H189" s="16"/>
      <c r="I189" s="206"/>
      <c r="J189" s="206"/>
      <c r="K189" s="212"/>
      <c r="L189" s="212"/>
    </row>
    <row r="190" spans="1:12" ht="24.75" customHeight="1">
      <c r="A190" s="10">
        <v>89</v>
      </c>
      <c r="B190" s="60" t="s">
        <v>838</v>
      </c>
      <c r="C190" s="62" t="s">
        <v>655</v>
      </c>
      <c r="D190" s="12" t="s">
        <v>503</v>
      </c>
      <c r="E190" s="16">
        <v>50000</v>
      </c>
      <c r="F190" s="16">
        <v>50000</v>
      </c>
      <c r="G190" s="16">
        <v>7</v>
      </c>
      <c r="H190" s="16">
        <v>7</v>
      </c>
      <c r="I190" s="206">
        <v>2100000</v>
      </c>
      <c r="J190" s="206">
        <v>2100000</v>
      </c>
      <c r="K190" s="212">
        <v>0</v>
      </c>
      <c r="L190" s="212">
        <v>175000</v>
      </c>
    </row>
    <row r="191" spans="1:12" s="39" customFormat="1" ht="24.75" customHeight="1">
      <c r="A191" s="45">
        <v>90</v>
      </c>
      <c r="B191" s="58" t="s">
        <v>767</v>
      </c>
      <c r="C191" s="59" t="s">
        <v>768</v>
      </c>
      <c r="D191" s="12" t="s">
        <v>502</v>
      </c>
      <c r="E191" s="49">
        <v>100000</v>
      </c>
      <c r="F191" s="49">
        <v>100000</v>
      </c>
      <c r="G191" s="49">
        <v>15</v>
      </c>
      <c r="H191" s="49">
        <v>15</v>
      </c>
      <c r="I191" s="50">
        <v>15000000</v>
      </c>
      <c r="J191" s="50">
        <v>15000000</v>
      </c>
      <c r="K191" s="212">
        <v>0</v>
      </c>
      <c r="L191" s="212" t="s">
        <v>570</v>
      </c>
    </row>
    <row r="192" spans="1:12" s="39" customFormat="1" ht="24.75" customHeight="1">
      <c r="A192" s="45">
        <v>91</v>
      </c>
      <c r="B192" s="58" t="s">
        <v>363</v>
      </c>
      <c r="C192" s="59" t="s">
        <v>934</v>
      </c>
      <c r="D192" s="12" t="s">
        <v>590</v>
      </c>
      <c r="E192" s="49">
        <v>30000</v>
      </c>
      <c r="F192" s="49">
        <v>30000</v>
      </c>
      <c r="G192" s="49">
        <v>17</v>
      </c>
      <c r="H192" s="49">
        <v>17</v>
      </c>
      <c r="I192" s="50">
        <v>5100000</v>
      </c>
      <c r="J192" s="50">
        <v>5100000</v>
      </c>
      <c r="K192" s="212">
        <v>0</v>
      </c>
      <c r="L192" s="212" t="s">
        <v>570</v>
      </c>
    </row>
    <row r="193" spans="1:12" s="39" customFormat="1" ht="24.75" customHeight="1">
      <c r="A193" s="45">
        <v>92</v>
      </c>
      <c r="B193" s="58" t="s">
        <v>442</v>
      </c>
      <c r="C193" s="59" t="s">
        <v>443</v>
      </c>
      <c r="D193" s="12" t="s">
        <v>588</v>
      </c>
      <c r="E193" s="49">
        <v>10000</v>
      </c>
      <c r="F193" s="49">
        <v>10000</v>
      </c>
      <c r="G193" s="49">
        <v>10</v>
      </c>
      <c r="H193" s="49">
        <v>10</v>
      </c>
      <c r="I193" s="50">
        <v>1000000</v>
      </c>
      <c r="J193" s="50">
        <v>1000000</v>
      </c>
      <c r="K193" s="212">
        <v>0</v>
      </c>
      <c r="L193" s="212" t="s">
        <v>570</v>
      </c>
    </row>
    <row r="194" spans="1:12" s="39" customFormat="1" ht="24.75" customHeight="1">
      <c r="A194" s="45">
        <v>93</v>
      </c>
      <c r="B194" s="58" t="s">
        <v>802</v>
      </c>
      <c r="C194" s="62" t="s">
        <v>544</v>
      </c>
      <c r="D194" s="12" t="s">
        <v>590</v>
      </c>
      <c r="E194" s="49" t="s">
        <v>770</v>
      </c>
      <c r="F194" s="49" t="s">
        <v>770</v>
      </c>
      <c r="G194" s="49">
        <v>18.33</v>
      </c>
      <c r="H194" s="49">
        <v>18.33</v>
      </c>
      <c r="I194" s="50">
        <f>1997600</f>
        <v>1997600</v>
      </c>
      <c r="J194" s="50">
        <v>1997600</v>
      </c>
      <c r="K194" s="212">
        <v>0</v>
      </c>
      <c r="L194" s="212" t="s">
        <v>570</v>
      </c>
    </row>
    <row r="195" spans="1:12" s="39" customFormat="1" ht="24.75" customHeight="1">
      <c r="A195" s="45">
        <v>94</v>
      </c>
      <c r="B195" s="58" t="s">
        <v>803</v>
      </c>
      <c r="C195" s="62" t="s">
        <v>947</v>
      </c>
      <c r="D195" s="47"/>
      <c r="E195" s="49"/>
      <c r="F195" s="49"/>
      <c r="G195" s="49"/>
      <c r="H195" s="49"/>
      <c r="I195" s="50"/>
      <c r="J195" s="50"/>
      <c r="K195" s="50"/>
      <c r="L195" s="50"/>
    </row>
    <row r="196" spans="1:12" s="39" customFormat="1" ht="24.75" customHeight="1">
      <c r="A196" s="45"/>
      <c r="B196" s="58"/>
      <c r="C196" s="62" t="s">
        <v>946</v>
      </c>
      <c r="D196" s="47" t="s">
        <v>948</v>
      </c>
      <c r="E196" s="49">
        <v>39900</v>
      </c>
      <c r="F196" s="49">
        <v>39900</v>
      </c>
      <c r="G196" s="49">
        <v>12.53</v>
      </c>
      <c r="H196" s="49">
        <v>12.53</v>
      </c>
      <c r="I196" s="50">
        <v>5000000</v>
      </c>
      <c r="J196" s="50">
        <v>5000000</v>
      </c>
      <c r="K196" s="212">
        <v>0</v>
      </c>
      <c r="L196" s="50">
        <v>62655</v>
      </c>
    </row>
    <row r="197" spans="1:12" s="39" customFormat="1" ht="24.75" customHeight="1">
      <c r="A197" s="45">
        <v>95</v>
      </c>
      <c r="B197" s="58" t="s">
        <v>468</v>
      </c>
      <c r="C197" s="59" t="s">
        <v>469</v>
      </c>
      <c r="D197" s="47" t="s">
        <v>410</v>
      </c>
      <c r="E197" s="49">
        <v>20000</v>
      </c>
      <c r="F197" s="49">
        <v>20000</v>
      </c>
      <c r="G197" s="49">
        <v>10</v>
      </c>
      <c r="H197" s="49">
        <v>10</v>
      </c>
      <c r="I197" s="50">
        <v>2000000</v>
      </c>
      <c r="J197" s="50">
        <v>2000000</v>
      </c>
      <c r="K197" s="212">
        <v>0</v>
      </c>
      <c r="L197" s="212" t="s">
        <v>570</v>
      </c>
    </row>
    <row r="198" spans="1:12" s="39" customFormat="1" ht="24.75" customHeight="1">
      <c r="A198" s="45">
        <v>96</v>
      </c>
      <c r="B198" s="58" t="s">
        <v>364</v>
      </c>
      <c r="C198" s="59"/>
      <c r="D198" s="47"/>
      <c r="E198" s="49"/>
      <c r="F198" s="49"/>
      <c r="G198" s="49"/>
      <c r="H198" s="49"/>
      <c r="I198" s="50"/>
      <c r="J198" s="50"/>
      <c r="K198" s="47"/>
      <c r="L198" s="47"/>
    </row>
    <row r="199" spans="1:12" s="39" customFormat="1" ht="24.75" customHeight="1">
      <c r="A199" s="45"/>
      <c r="B199" s="58" t="s">
        <v>365</v>
      </c>
      <c r="C199" s="59" t="s">
        <v>935</v>
      </c>
      <c r="D199" s="47" t="s">
        <v>594</v>
      </c>
      <c r="E199" s="49">
        <f>225000+675000</f>
        <v>900000</v>
      </c>
      <c r="F199" s="49">
        <v>900000</v>
      </c>
      <c r="G199" s="49">
        <v>4</v>
      </c>
      <c r="H199" s="49">
        <v>4</v>
      </c>
      <c r="I199" s="50">
        <f>9009900+27000000</f>
        <v>36009900</v>
      </c>
      <c r="J199" s="50">
        <v>36009900</v>
      </c>
      <c r="K199" s="212">
        <v>0</v>
      </c>
      <c r="L199" s="212" t="s">
        <v>570</v>
      </c>
    </row>
    <row r="200" spans="1:12" s="39" customFormat="1" ht="24.75" customHeight="1">
      <c r="A200" s="45">
        <v>97</v>
      </c>
      <c r="B200" s="58" t="s">
        <v>964</v>
      </c>
      <c r="C200" s="59" t="s">
        <v>965</v>
      </c>
      <c r="D200" s="12" t="s">
        <v>501</v>
      </c>
      <c r="E200" s="49">
        <v>100000</v>
      </c>
      <c r="F200" s="49">
        <v>100000</v>
      </c>
      <c r="G200" s="49">
        <v>15</v>
      </c>
      <c r="H200" s="49">
        <v>15</v>
      </c>
      <c r="I200" s="50">
        <v>15000000</v>
      </c>
      <c r="J200" s="50">
        <v>15000000</v>
      </c>
      <c r="K200" s="212">
        <v>0</v>
      </c>
      <c r="L200" s="212" t="s">
        <v>570</v>
      </c>
    </row>
    <row r="201" spans="1:12" ht="24.75" customHeight="1">
      <c r="A201" s="45">
        <v>98</v>
      </c>
      <c r="B201" s="58" t="s">
        <v>60</v>
      </c>
      <c r="C201" s="59"/>
      <c r="D201" s="12"/>
      <c r="E201" s="49"/>
      <c r="F201" s="49"/>
      <c r="G201" s="49"/>
      <c r="H201" s="49"/>
      <c r="I201" s="50"/>
      <c r="J201" s="50"/>
      <c r="K201" s="212"/>
      <c r="L201" s="212"/>
    </row>
    <row r="202" spans="1:12" ht="24.75" customHeight="1">
      <c r="A202" s="45"/>
      <c r="B202" s="58" t="s">
        <v>61</v>
      </c>
      <c r="C202" s="59" t="s">
        <v>62</v>
      </c>
      <c r="D202" s="12" t="s">
        <v>590</v>
      </c>
      <c r="E202" s="554" t="s">
        <v>63</v>
      </c>
      <c r="F202" s="211" t="s">
        <v>63</v>
      </c>
      <c r="G202" s="49">
        <v>3.75</v>
      </c>
      <c r="H202" s="211">
        <v>3.75</v>
      </c>
      <c r="I202" s="50">
        <f>5772237.5+834758</f>
        <v>6606995.5</v>
      </c>
      <c r="J202" s="211">
        <v>6606995.5</v>
      </c>
      <c r="K202" s="212">
        <v>0</v>
      </c>
      <c r="L202" s="212" t="s">
        <v>570</v>
      </c>
    </row>
    <row r="203" spans="1:12" ht="24.75" customHeight="1">
      <c r="A203" s="45">
        <v>99</v>
      </c>
      <c r="B203" s="58" t="s">
        <v>64</v>
      </c>
      <c r="C203" s="59" t="s">
        <v>65</v>
      </c>
      <c r="D203" s="12" t="s">
        <v>502</v>
      </c>
      <c r="E203" s="49">
        <v>697000</v>
      </c>
      <c r="F203" s="211">
        <v>70000</v>
      </c>
      <c r="G203" s="49">
        <v>9</v>
      </c>
      <c r="H203" s="211">
        <v>9</v>
      </c>
      <c r="I203" s="50">
        <v>62730000</v>
      </c>
      <c r="J203" s="211">
        <v>6300000</v>
      </c>
      <c r="K203" s="212">
        <v>0</v>
      </c>
      <c r="L203" s="212" t="s">
        <v>570</v>
      </c>
    </row>
    <row r="204" spans="1:12" ht="24.75" customHeight="1">
      <c r="A204" s="12"/>
      <c r="B204" s="34" t="s">
        <v>66</v>
      </c>
      <c r="D204" s="12"/>
      <c r="E204" s="12"/>
      <c r="F204" s="12"/>
      <c r="I204" s="344">
        <f>SUM(I32:I203)</f>
        <v>1403814971.36</v>
      </c>
      <c r="J204" s="344">
        <f>SUM(J32:J203)</f>
        <v>1345191491.36</v>
      </c>
      <c r="K204" s="344">
        <f>SUM(K32:K203)</f>
        <v>67587068</v>
      </c>
      <c r="L204" s="344">
        <f>SUM(L32:L203)</f>
        <v>105550527.79</v>
      </c>
    </row>
    <row r="205" spans="1:12" ht="24.75" customHeight="1">
      <c r="A205" s="12"/>
      <c r="B205" s="19" t="s">
        <v>771</v>
      </c>
      <c r="D205" s="12"/>
      <c r="E205" s="12"/>
      <c r="F205" s="12"/>
      <c r="I205" s="19">
        <v>-4500000</v>
      </c>
      <c r="J205" s="19">
        <v>-4500000</v>
      </c>
      <c r="K205" s="212" t="s">
        <v>570</v>
      </c>
      <c r="L205" s="212" t="s">
        <v>570</v>
      </c>
    </row>
    <row r="206" spans="2:12" ht="24.75" customHeight="1">
      <c r="B206" s="19" t="s">
        <v>737</v>
      </c>
      <c r="D206" s="12"/>
      <c r="E206" s="12"/>
      <c r="F206" s="12"/>
      <c r="I206" s="5">
        <v>-300281359.13</v>
      </c>
      <c r="J206" s="5">
        <v>-311916277.96000004</v>
      </c>
      <c r="K206" s="212" t="s">
        <v>570</v>
      </c>
      <c r="L206" s="212" t="s">
        <v>570</v>
      </c>
    </row>
    <row r="207" spans="2:12" ht="24.75" customHeight="1" thickBot="1">
      <c r="B207" s="2" t="s">
        <v>783</v>
      </c>
      <c r="D207" s="12"/>
      <c r="E207" s="12"/>
      <c r="F207" s="12"/>
      <c r="I207" s="35">
        <f>SUM(I204:I206)</f>
        <v>1099033612.23</v>
      </c>
      <c r="J207" s="35">
        <f>SUM(J204:J206)</f>
        <v>1028775213.3999999</v>
      </c>
      <c r="K207" s="35">
        <f>SUM(K204:K206)</f>
        <v>67587068</v>
      </c>
      <c r="L207" s="35">
        <f>SUM(L204:L206)</f>
        <v>105550527.79</v>
      </c>
    </row>
    <row r="208" spans="2:12" ht="24.75" customHeight="1" thickBot="1" thickTop="1">
      <c r="B208" s="36" t="s">
        <v>738</v>
      </c>
      <c r="E208" s="7"/>
      <c r="F208" s="7"/>
      <c r="I208" s="37">
        <f>+I30+I207</f>
        <v>4147801519.15</v>
      </c>
      <c r="J208" s="37">
        <f>+J30+J207</f>
        <v>4197028726.1400003</v>
      </c>
      <c r="K208" s="37">
        <f>+K30+K207</f>
        <v>68112824.98</v>
      </c>
      <c r="L208" s="37">
        <f>+L30+L207</f>
        <v>200565154.04000002</v>
      </c>
    </row>
    <row r="209" ht="24.75" customHeight="1" thickTop="1">
      <c r="C209" s="2" t="s">
        <v>640</v>
      </c>
    </row>
    <row r="210" spans="3:7" ht="24.75" customHeight="1">
      <c r="C210" s="2" t="s">
        <v>927</v>
      </c>
      <c r="G210" s="2" t="s">
        <v>641</v>
      </c>
    </row>
    <row r="211" spans="3:7" ht="24.75" customHeight="1">
      <c r="C211" s="2" t="s">
        <v>559</v>
      </c>
      <c r="G211" s="2" t="s">
        <v>643</v>
      </c>
    </row>
    <row r="212" spans="3:7" ht="24.75" customHeight="1">
      <c r="C212" s="2" t="s">
        <v>642</v>
      </c>
      <c r="G212" s="2" t="s">
        <v>498</v>
      </c>
    </row>
    <row r="215" ht="24.75" customHeight="1">
      <c r="G215" s="177"/>
    </row>
    <row r="216" spans="1:12" s="124" customFormat="1" ht="24.75" customHeight="1">
      <c r="A216" s="312" t="s">
        <v>272</v>
      </c>
      <c r="B216" s="656"/>
      <c r="C216" s="656"/>
      <c r="D216" s="656"/>
      <c r="E216" s="656"/>
      <c r="F216" s="656"/>
      <c r="G216" s="656"/>
      <c r="H216" s="656"/>
      <c r="I216" s="656"/>
      <c r="J216" s="656"/>
      <c r="K216" s="656"/>
      <c r="L216" s="656"/>
    </row>
    <row r="217" spans="1:12" ht="24.75" customHeight="1">
      <c r="A217" s="656" t="s">
        <v>271</v>
      </c>
      <c r="B217" s="656"/>
      <c r="C217" s="656"/>
      <c r="D217" s="656"/>
      <c r="E217" s="656"/>
      <c r="F217" s="656"/>
      <c r="G217" s="656"/>
      <c r="H217" s="656"/>
      <c r="I217" s="656"/>
      <c r="J217" s="656"/>
      <c r="K217" s="656"/>
      <c r="L217" s="656"/>
    </row>
    <row r="218" ht="24.75" customHeight="1">
      <c r="A218" s="12"/>
    </row>
    <row r="219" ht="24.75" customHeight="1">
      <c r="A219" s="12"/>
    </row>
    <row r="220" ht="24.75" customHeight="1">
      <c r="A220" s="12"/>
    </row>
    <row r="221" ht="24.75" customHeight="1">
      <c r="A221" s="12"/>
    </row>
    <row r="222" ht="24.75" customHeight="1">
      <c r="A222" s="12"/>
    </row>
    <row r="223" ht="24.75" customHeight="1">
      <c r="A223" s="12"/>
    </row>
    <row r="224" ht="24.75" customHeight="1">
      <c r="A224" s="12"/>
    </row>
    <row r="225" ht="24.75" customHeight="1">
      <c r="A225" s="12"/>
    </row>
    <row r="226" ht="24.75" customHeight="1">
      <c r="A226" s="12"/>
    </row>
    <row r="227" ht="24.75" customHeight="1">
      <c r="A227" s="12"/>
    </row>
    <row r="228" ht="24.75" customHeight="1">
      <c r="A228" s="12"/>
    </row>
    <row r="229" ht="24.75" customHeight="1">
      <c r="A229" s="12"/>
    </row>
    <row r="230" ht="24.75" customHeight="1">
      <c r="A230" s="12"/>
    </row>
    <row r="231" ht="24.75" customHeight="1">
      <c r="A231" s="12"/>
    </row>
    <row r="232" ht="24.75" customHeight="1">
      <c r="A232" s="12"/>
    </row>
    <row r="233" ht="24.75" customHeight="1">
      <c r="A233" s="12"/>
    </row>
    <row r="234" ht="24.75" customHeight="1">
      <c r="A234" s="12"/>
    </row>
    <row r="235" ht="24.75" customHeight="1">
      <c r="A235" s="12"/>
    </row>
    <row r="236" ht="24.75" customHeight="1">
      <c r="A236" s="12"/>
    </row>
    <row r="237" ht="24.75" customHeight="1">
      <c r="A237" s="12"/>
    </row>
    <row r="238" ht="24.75" customHeight="1">
      <c r="A238" s="12"/>
    </row>
    <row r="239" ht="24.75" customHeight="1">
      <c r="A239" s="12"/>
    </row>
    <row r="240" ht="24.75" customHeight="1">
      <c r="A240" s="12"/>
    </row>
    <row r="241" ht="24.75" customHeight="1">
      <c r="A241" s="12"/>
    </row>
    <row r="242" ht="24.75" customHeight="1">
      <c r="A242" s="12"/>
    </row>
    <row r="243" ht="24.75" customHeight="1">
      <c r="A243" s="12"/>
    </row>
    <row r="244" ht="24.75" customHeight="1">
      <c r="A244" s="12"/>
    </row>
    <row r="245" ht="24.75" customHeight="1">
      <c r="A245" s="12"/>
    </row>
    <row r="246" ht="24.75" customHeight="1">
      <c r="A246" s="12"/>
    </row>
    <row r="247" ht="24.75" customHeight="1">
      <c r="A247" s="12"/>
    </row>
    <row r="248" ht="24.75" customHeight="1">
      <c r="A248" s="12"/>
    </row>
    <row r="249" ht="24.75" customHeight="1">
      <c r="A249" s="12"/>
    </row>
    <row r="250" ht="24.75" customHeight="1">
      <c r="A250" s="12"/>
    </row>
    <row r="251" ht="24.75" customHeight="1">
      <c r="A251" s="12"/>
    </row>
    <row r="252" ht="24.75" customHeight="1">
      <c r="A252" s="12"/>
    </row>
    <row r="253" ht="24.75" customHeight="1">
      <c r="A253" s="12"/>
    </row>
    <row r="254" ht="24.75" customHeight="1">
      <c r="A254" s="12"/>
    </row>
    <row r="255" ht="24.75" customHeight="1">
      <c r="A255" s="12"/>
    </row>
    <row r="256" ht="24.75" customHeight="1">
      <c r="A256" s="12"/>
    </row>
    <row r="257" ht="24.75" customHeight="1">
      <c r="A257" s="12"/>
    </row>
    <row r="258" ht="24.75" customHeight="1">
      <c r="A258" s="12"/>
    </row>
    <row r="259" ht="24.75" customHeight="1">
      <c r="A259" s="12"/>
    </row>
    <row r="260" ht="24.75" customHeight="1">
      <c r="A260" s="12"/>
    </row>
    <row r="261" ht="24.75" customHeight="1">
      <c r="A261" s="12"/>
    </row>
    <row r="262" ht="24.75" customHeight="1">
      <c r="A262" s="12"/>
    </row>
    <row r="263" ht="24.75" customHeight="1">
      <c r="A263" s="12"/>
    </row>
    <row r="264" ht="24.75" customHeight="1">
      <c r="A264" s="12"/>
    </row>
    <row r="265" ht="24.75" customHeight="1">
      <c r="A265" s="12"/>
    </row>
    <row r="266" ht="24.75" customHeight="1">
      <c r="A266" s="12"/>
    </row>
    <row r="267" ht="24.75" customHeight="1">
      <c r="A267" s="12"/>
    </row>
    <row r="268" ht="24.75" customHeight="1">
      <c r="A268" s="12"/>
    </row>
    <row r="269" ht="24.75" customHeight="1">
      <c r="A269" s="12"/>
    </row>
    <row r="270" ht="24.75" customHeight="1">
      <c r="A270" s="12"/>
    </row>
    <row r="271" ht="24.75" customHeight="1">
      <c r="A271" s="12"/>
    </row>
    <row r="272" ht="24.75" customHeight="1">
      <c r="A272" s="12"/>
    </row>
    <row r="273" ht="24.75" customHeight="1">
      <c r="A273" s="12"/>
    </row>
    <row r="274" ht="24.75" customHeight="1">
      <c r="A274" s="12"/>
    </row>
    <row r="275" ht="24.75" customHeight="1">
      <c r="A275" s="12"/>
    </row>
    <row r="276" ht="24.75" customHeight="1">
      <c r="A276" s="12"/>
    </row>
    <row r="277" ht="24.75" customHeight="1">
      <c r="A277" s="12"/>
    </row>
    <row r="278" ht="24.75" customHeight="1">
      <c r="A278" s="12"/>
    </row>
    <row r="279" ht="24.75" customHeight="1">
      <c r="A279" s="12"/>
    </row>
    <row r="280" ht="24.75" customHeight="1">
      <c r="A280" s="12"/>
    </row>
    <row r="281" ht="24.75" customHeight="1">
      <c r="A281" s="12"/>
    </row>
    <row r="282" ht="24.75" customHeight="1">
      <c r="A282" s="12"/>
    </row>
    <row r="283" ht="24.75" customHeight="1">
      <c r="A283" s="12"/>
    </row>
    <row r="284" ht="24.75" customHeight="1">
      <c r="A284" s="12"/>
    </row>
    <row r="285" ht="24.75" customHeight="1">
      <c r="A285" s="12"/>
    </row>
    <row r="286" ht="24.75" customHeight="1">
      <c r="A286" s="12"/>
    </row>
    <row r="287" ht="24.75" customHeight="1">
      <c r="A287" s="12"/>
    </row>
    <row r="288" ht="24.75" customHeight="1">
      <c r="A288" s="12"/>
    </row>
    <row r="289" ht="24.75" customHeight="1">
      <c r="A289" s="12"/>
    </row>
    <row r="290" ht="24.75" customHeight="1">
      <c r="A290" s="12"/>
    </row>
    <row r="291" ht="24.75" customHeight="1">
      <c r="A291" s="12"/>
    </row>
    <row r="292" ht="24.75" customHeight="1">
      <c r="A292" s="12"/>
    </row>
    <row r="293" ht="24.75" customHeight="1">
      <c r="A293" s="12"/>
    </row>
    <row r="294" ht="24.75" customHeight="1">
      <c r="A294" s="12"/>
    </row>
    <row r="295" ht="24.75" customHeight="1">
      <c r="A295" s="12"/>
    </row>
    <row r="296" ht="24.75" customHeight="1">
      <c r="A296" s="12"/>
    </row>
    <row r="297" ht="24.75" customHeight="1">
      <c r="A297" s="12"/>
    </row>
    <row r="298" ht="24.75" customHeight="1">
      <c r="A298" s="12"/>
    </row>
    <row r="299" ht="24.75" customHeight="1">
      <c r="A299" s="12"/>
    </row>
    <row r="300" ht="24.75" customHeight="1">
      <c r="A300" s="12"/>
    </row>
    <row r="301" ht="24.75" customHeight="1">
      <c r="A301" s="12"/>
    </row>
    <row r="302" ht="24.75" customHeight="1">
      <c r="A302" s="12"/>
    </row>
    <row r="303" ht="24.75" customHeight="1">
      <c r="A303" s="12"/>
    </row>
    <row r="304" ht="24.75" customHeight="1">
      <c r="A304" s="12"/>
    </row>
    <row r="305" ht="24.75" customHeight="1">
      <c r="A305" s="12"/>
    </row>
    <row r="306" ht="24.75" customHeight="1">
      <c r="A306" s="12"/>
    </row>
    <row r="307" ht="24.75" customHeight="1">
      <c r="A307" s="12"/>
    </row>
    <row r="308" ht="24.75" customHeight="1">
      <c r="A308" s="12"/>
    </row>
    <row r="309" ht="24.75" customHeight="1">
      <c r="A309" s="12"/>
    </row>
    <row r="310" ht="24.75" customHeight="1">
      <c r="A310" s="12"/>
    </row>
    <row r="311" ht="24.75" customHeight="1">
      <c r="A311" s="12"/>
    </row>
    <row r="312" ht="24.75" customHeight="1">
      <c r="A312" s="12"/>
    </row>
    <row r="313" ht="24.75" customHeight="1">
      <c r="A313" s="12"/>
    </row>
    <row r="314" ht="24.75" customHeight="1">
      <c r="A314" s="12"/>
    </row>
    <row r="315" ht="24.75" customHeight="1">
      <c r="A315" s="12"/>
    </row>
    <row r="316" ht="24.75" customHeight="1">
      <c r="A316" s="12"/>
    </row>
    <row r="317" ht="24.75" customHeight="1">
      <c r="A317" s="12"/>
    </row>
    <row r="318" ht="24.75" customHeight="1">
      <c r="A318" s="12"/>
    </row>
    <row r="319" ht="24.75" customHeight="1">
      <c r="A319" s="12"/>
    </row>
    <row r="320" ht="24.75" customHeight="1">
      <c r="A320" s="12"/>
    </row>
    <row r="321" ht="24.75" customHeight="1">
      <c r="A321" s="12"/>
    </row>
    <row r="322" ht="24.75" customHeight="1">
      <c r="A322" s="12"/>
    </row>
    <row r="323" ht="24.75" customHeight="1">
      <c r="A323" s="12"/>
    </row>
    <row r="324" ht="24.75" customHeight="1">
      <c r="A324" s="12"/>
    </row>
    <row r="325" ht="24.75" customHeight="1">
      <c r="A325" s="12"/>
    </row>
    <row r="326" ht="24.75" customHeight="1">
      <c r="A326" s="12"/>
    </row>
    <row r="327" ht="24.75" customHeight="1">
      <c r="A327" s="12"/>
    </row>
    <row r="328" ht="24.75" customHeight="1">
      <c r="A328" s="12"/>
    </row>
    <row r="329" ht="24.75" customHeight="1">
      <c r="A329" s="12"/>
    </row>
    <row r="330" ht="24.75" customHeight="1">
      <c r="A330" s="12"/>
    </row>
    <row r="331" ht="24.75" customHeight="1">
      <c r="A331" s="12"/>
    </row>
    <row r="332" ht="24.75" customHeight="1">
      <c r="A332" s="12"/>
    </row>
    <row r="333" ht="24.75" customHeight="1">
      <c r="A333" s="12"/>
    </row>
    <row r="334" ht="24.75" customHeight="1">
      <c r="A334" s="12"/>
    </row>
    <row r="335" ht="24.75" customHeight="1">
      <c r="A335" s="12"/>
    </row>
    <row r="336" ht="24.75" customHeight="1">
      <c r="A336" s="12"/>
    </row>
    <row r="337" ht="24.75" customHeight="1">
      <c r="A337" s="12"/>
    </row>
    <row r="338" ht="24.75" customHeight="1">
      <c r="A338" s="12"/>
    </row>
    <row r="339" ht="24.75" customHeight="1">
      <c r="A339" s="12"/>
    </row>
    <row r="340" ht="24.75" customHeight="1">
      <c r="A340" s="12"/>
    </row>
    <row r="341" ht="24.75" customHeight="1">
      <c r="A341" s="12"/>
    </row>
    <row r="342" ht="24.75" customHeight="1">
      <c r="A342" s="12"/>
    </row>
    <row r="343" ht="24.75" customHeight="1">
      <c r="A343" s="12"/>
    </row>
    <row r="344" ht="24.75" customHeight="1">
      <c r="A344" s="12"/>
    </row>
    <row r="345" ht="24.75" customHeight="1">
      <c r="A345" s="12"/>
    </row>
    <row r="346" ht="24.75" customHeight="1">
      <c r="A346" s="12"/>
    </row>
    <row r="347" ht="24.75" customHeight="1">
      <c r="A347" s="12"/>
    </row>
    <row r="348" ht="24.75" customHeight="1">
      <c r="A348" s="12"/>
    </row>
    <row r="349" ht="24.75" customHeight="1">
      <c r="A349" s="12"/>
    </row>
    <row r="350" ht="24.75" customHeight="1">
      <c r="A350" s="12"/>
    </row>
    <row r="351" ht="24.75" customHeight="1">
      <c r="A351" s="12"/>
    </row>
    <row r="352" ht="24.75" customHeight="1">
      <c r="A352" s="12"/>
    </row>
    <row r="353" ht="24.75" customHeight="1">
      <c r="A353" s="12"/>
    </row>
    <row r="354" ht="24.75" customHeight="1">
      <c r="A354" s="12"/>
    </row>
    <row r="355" ht="24.75" customHeight="1">
      <c r="A355" s="12"/>
    </row>
    <row r="356" ht="24.75" customHeight="1">
      <c r="A356" s="12"/>
    </row>
    <row r="357" ht="24.75" customHeight="1">
      <c r="A357" s="12"/>
    </row>
    <row r="358" ht="24.75" customHeight="1">
      <c r="A358" s="12"/>
    </row>
    <row r="359" ht="24.75" customHeight="1">
      <c r="A359" s="12"/>
    </row>
    <row r="360" ht="24.75" customHeight="1">
      <c r="A360" s="12"/>
    </row>
    <row r="361" ht="24.75" customHeight="1">
      <c r="A361" s="12"/>
    </row>
    <row r="362" ht="24.75" customHeight="1">
      <c r="A362" s="12"/>
    </row>
    <row r="363" ht="24.75" customHeight="1">
      <c r="A363" s="12"/>
    </row>
    <row r="364" ht="24.75" customHeight="1">
      <c r="A364" s="12"/>
    </row>
    <row r="365" ht="24.75" customHeight="1">
      <c r="A365" s="12"/>
    </row>
    <row r="366" ht="24.75" customHeight="1">
      <c r="A366" s="12"/>
    </row>
    <row r="367" ht="24.75" customHeight="1">
      <c r="A367" s="12"/>
    </row>
    <row r="368" ht="24.75" customHeight="1">
      <c r="A368" s="12"/>
    </row>
    <row r="369" ht="24.75" customHeight="1">
      <c r="A369" s="12"/>
    </row>
    <row r="370" ht="24.75" customHeight="1">
      <c r="A370" s="12"/>
    </row>
    <row r="371" ht="24.75" customHeight="1">
      <c r="A371" s="12"/>
    </row>
    <row r="372" ht="24.75" customHeight="1">
      <c r="A372" s="12"/>
    </row>
    <row r="373" ht="24.75" customHeight="1">
      <c r="A373" s="12"/>
    </row>
    <row r="374" ht="24.75" customHeight="1">
      <c r="A374" s="12"/>
    </row>
    <row r="375" ht="24.75" customHeight="1">
      <c r="A375" s="12"/>
    </row>
    <row r="376" ht="24.75" customHeight="1">
      <c r="A376" s="12"/>
    </row>
    <row r="377" ht="24.75" customHeight="1">
      <c r="A377" s="12"/>
    </row>
    <row r="378" ht="24.75" customHeight="1">
      <c r="A378" s="12"/>
    </row>
    <row r="379" ht="24.75" customHeight="1">
      <c r="A379" s="12"/>
    </row>
    <row r="380" ht="24.75" customHeight="1">
      <c r="A380" s="12"/>
    </row>
    <row r="381" ht="24.75" customHeight="1">
      <c r="A381" s="12"/>
    </row>
    <row r="382" ht="24.75" customHeight="1">
      <c r="A382" s="12"/>
    </row>
    <row r="383" ht="24.75" customHeight="1">
      <c r="A383" s="12"/>
    </row>
    <row r="384" ht="24.75" customHeight="1">
      <c r="A384" s="12"/>
    </row>
    <row r="385" ht="24.75" customHeight="1">
      <c r="A385" s="12"/>
    </row>
    <row r="386" ht="24.75" customHeight="1">
      <c r="A386" s="12"/>
    </row>
    <row r="387" ht="24.75" customHeight="1">
      <c r="A387" s="12"/>
    </row>
    <row r="388" ht="24.75" customHeight="1">
      <c r="A388" s="12"/>
    </row>
    <row r="389" ht="24.75" customHeight="1">
      <c r="A389" s="12"/>
    </row>
    <row r="390" ht="24.75" customHeight="1">
      <c r="A390" s="12"/>
    </row>
    <row r="391" ht="24.75" customHeight="1">
      <c r="A391" s="12"/>
    </row>
    <row r="392" ht="24.75" customHeight="1">
      <c r="A392" s="12"/>
    </row>
    <row r="393" ht="24.75" customHeight="1">
      <c r="A393" s="12"/>
    </row>
  </sheetData>
  <sheetProtection/>
  <mergeCells count="40">
    <mergeCell ref="E179:F179"/>
    <mergeCell ref="G179:H179"/>
    <mergeCell ref="I179:J179"/>
    <mergeCell ref="K179:L179"/>
    <mergeCell ref="E180:F180"/>
    <mergeCell ref="G180:H180"/>
    <mergeCell ref="I180:J180"/>
    <mergeCell ref="K180:L180"/>
    <mergeCell ref="E137:F137"/>
    <mergeCell ref="G137:H137"/>
    <mergeCell ref="I137:J137"/>
    <mergeCell ref="K137:L137"/>
    <mergeCell ref="E138:F138"/>
    <mergeCell ref="G138:H138"/>
    <mergeCell ref="I138:J138"/>
    <mergeCell ref="K138:L138"/>
    <mergeCell ref="E92:F92"/>
    <mergeCell ref="G92:H92"/>
    <mergeCell ref="I92:J92"/>
    <mergeCell ref="K92:L92"/>
    <mergeCell ref="E93:F93"/>
    <mergeCell ref="G93:H93"/>
    <mergeCell ref="I93:J93"/>
    <mergeCell ref="K93:L93"/>
    <mergeCell ref="E48:F48"/>
    <mergeCell ref="G48:H48"/>
    <mergeCell ref="I48:J48"/>
    <mergeCell ref="K48:L48"/>
    <mergeCell ref="E49:F49"/>
    <mergeCell ref="G49:H49"/>
    <mergeCell ref="I49:J49"/>
    <mergeCell ref="K49:L49"/>
    <mergeCell ref="E5:F5"/>
    <mergeCell ref="G5:H5"/>
    <mergeCell ref="I5:J5"/>
    <mergeCell ref="K5:L5"/>
    <mergeCell ref="E6:F6"/>
    <mergeCell ref="G6:H6"/>
    <mergeCell ref="I6:J6"/>
    <mergeCell ref="K6:L6"/>
  </mergeCells>
  <printOptions/>
  <pageMargins left="0.56" right="0.1968503937007874" top="0.61" bottom="0.1968503937007874" header="0.11811023622047245" footer="0.11811023622047245"/>
  <pageSetup horizontalDpi="600" verticalDpi="600" orientation="portrait" paperSize="9" scale="73" r:id="rId1"/>
  <rowBreaks count="3" manualBreakCount="3">
    <brk id="44" max="255" man="1"/>
    <brk id="88" max="11" man="1"/>
    <brk id="17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9"/>
  <sheetViews>
    <sheetView zoomScale="90" zoomScaleNormal="90" zoomScaleSheetLayoutView="100" zoomScalePageLayoutView="0" workbookViewId="0" topLeftCell="A1">
      <selection activeCell="A79" sqref="A79"/>
    </sheetView>
  </sheetViews>
  <sheetFormatPr defaultColWidth="10.421875" defaultRowHeight="25.5" customHeight="1"/>
  <cols>
    <col min="1" max="1" width="4.57421875" style="39" customWidth="1"/>
    <col min="2" max="2" width="27.140625" style="39" customWidth="1"/>
    <col min="3" max="3" width="13.00390625" style="39" hidden="1" customWidth="1"/>
    <col min="4" max="4" width="15.00390625" style="39" hidden="1" customWidth="1"/>
    <col min="5" max="6" width="12.00390625" style="39" customWidth="1"/>
    <col min="7" max="8" width="9.00390625" style="39" customWidth="1"/>
    <col min="9" max="10" width="11.7109375" style="39" customWidth="1"/>
    <col min="11" max="12" width="10.421875" style="39" customWidth="1"/>
    <col min="13" max="13" width="1.7109375" style="39" customWidth="1"/>
    <col min="14" max="16384" width="10.421875" style="39" customWidth="1"/>
  </cols>
  <sheetData>
    <row r="1" spans="1:12" s="2" customFormat="1" ht="24.75" customHeight="1">
      <c r="A1" s="178" t="s">
        <v>916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s="2" customFormat="1" ht="24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ht="24.75" customHeight="1">
      <c r="A3" s="40" t="s">
        <v>201</v>
      </c>
    </row>
    <row r="4" ht="24.75" customHeight="1">
      <c r="A4" s="40" t="s">
        <v>202</v>
      </c>
    </row>
    <row r="5" spans="1:12" ht="24.75" customHeight="1">
      <c r="A5" s="41"/>
      <c r="B5" s="42" t="s">
        <v>558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s="44" customFormat="1" ht="24.75" customHeight="1">
      <c r="A6" s="43" t="s">
        <v>581</v>
      </c>
      <c r="B6" s="43" t="s">
        <v>646</v>
      </c>
      <c r="C6" s="43" t="s">
        <v>600</v>
      </c>
      <c r="D6" s="43" t="s">
        <v>578</v>
      </c>
      <c r="E6" s="677" t="s">
        <v>582</v>
      </c>
      <c r="F6" s="677"/>
      <c r="G6" s="677" t="s">
        <v>647</v>
      </c>
      <c r="H6" s="677"/>
      <c r="I6" s="677" t="s">
        <v>583</v>
      </c>
      <c r="J6" s="677"/>
      <c r="K6" s="677" t="s">
        <v>584</v>
      </c>
      <c r="L6" s="677"/>
    </row>
    <row r="7" spans="1:12" s="44" customFormat="1" ht="24.75" customHeight="1">
      <c r="A7" s="43" t="s">
        <v>648</v>
      </c>
      <c r="C7" s="43" t="s">
        <v>649</v>
      </c>
      <c r="D7" s="43" t="s">
        <v>579</v>
      </c>
      <c r="E7" s="675" t="s">
        <v>585</v>
      </c>
      <c r="F7" s="675"/>
      <c r="G7" s="675" t="s">
        <v>650</v>
      </c>
      <c r="H7" s="675"/>
      <c r="I7" s="676" t="s">
        <v>586</v>
      </c>
      <c r="J7" s="676"/>
      <c r="K7" s="676" t="s">
        <v>586</v>
      </c>
      <c r="L7" s="676"/>
    </row>
    <row r="8" spans="1:12" s="44" customFormat="1" ht="24.75" customHeight="1">
      <c r="A8" s="43"/>
      <c r="C8" s="43"/>
      <c r="D8" s="43"/>
      <c r="E8" s="396" t="s">
        <v>976</v>
      </c>
      <c r="F8" s="280" t="s">
        <v>905</v>
      </c>
      <c r="G8" s="396" t="s">
        <v>976</v>
      </c>
      <c r="H8" s="280" t="s">
        <v>905</v>
      </c>
      <c r="I8" s="396" t="s">
        <v>976</v>
      </c>
      <c r="J8" s="280" t="s">
        <v>905</v>
      </c>
      <c r="K8" s="396" t="s">
        <v>976</v>
      </c>
      <c r="L8" s="280" t="s">
        <v>905</v>
      </c>
    </row>
    <row r="9" spans="1:12" s="2" customFormat="1" ht="24.75" customHeight="1">
      <c r="A9" s="4"/>
      <c r="B9" s="4"/>
      <c r="C9" s="8"/>
      <c r="D9" s="8"/>
      <c r="E9" s="555" t="s">
        <v>67</v>
      </c>
      <c r="F9" s="555" t="s">
        <v>974</v>
      </c>
      <c r="G9" s="555" t="s">
        <v>67</v>
      </c>
      <c r="H9" s="555" t="s">
        <v>974</v>
      </c>
      <c r="I9" s="555" t="s">
        <v>67</v>
      </c>
      <c r="J9" s="555" t="s">
        <v>974</v>
      </c>
      <c r="K9" s="555" t="s">
        <v>67</v>
      </c>
      <c r="L9" s="555" t="s">
        <v>974</v>
      </c>
    </row>
    <row r="10" spans="1:12" ht="24.75" customHeight="1">
      <c r="A10" s="45">
        <v>1</v>
      </c>
      <c r="B10" s="46" t="s">
        <v>427</v>
      </c>
      <c r="C10" s="47" t="s">
        <v>752</v>
      </c>
      <c r="D10" s="52"/>
      <c r="E10" s="48">
        <v>60000</v>
      </c>
      <c r="F10" s="48">
        <v>60000</v>
      </c>
      <c r="G10" s="49">
        <v>0.5</v>
      </c>
      <c r="H10" s="49">
        <v>0.5</v>
      </c>
      <c r="I10" s="50">
        <v>265320</v>
      </c>
      <c r="J10" s="50">
        <v>265320</v>
      </c>
      <c r="K10" s="641">
        <v>0</v>
      </c>
      <c r="L10" s="125">
        <v>90000</v>
      </c>
    </row>
    <row r="11" spans="1:12" ht="24.75" customHeight="1">
      <c r="A11" s="45">
        <v>2</v>
      </c>
      <c r="B11" s="46" t="s">
        <v>753</v>
      </c>
      <c r="C11" s="53" t="s">
        <v>754</v>
      </c>
      <c r="D11" s="52"/>
      <c r="E11" s="48">
        <v>3000000</v>
      </c>
      <c r="F11" s="48">
        <v>3000000</v>
      </c>
      <c r="G11" s="49">
        <v>0.3</v>
      </c>
      <c r="H11" s="49">
        <v>0.3</v>
      </c>
      <c r="I11" s="50">
        <v>16727150</v>
      </c>
      <c r="J11" s="50">
        <v>16727150</v>
      </c>
      <c r="K11" s="641">
        <v>0</v>
      </c>
      <c r="L11" s="125">
        <v>1368585</v>
      </c>
    </row>
    <row r="12" spans="1:12" ht="24.75" customHeight="1">
      <c r="A12" s="45">
        <v>3</v>
      </c>
      <c r="B12" s="46" t="s">
        <v>755</v>
      </c>
      <c r="C12" s="47" t="s">
        <v>756</v>
      </c>
      <c r="D12" s="52"/>
      <c r="E12" s="48">
        <v>75000</v>
      </c>
      <c r="F12" s="48">
        <v>75000</v>
      </c>
      <c r="G12" s="49">
        <v>0.03</v>
      </c>
      <c r="H12" s="49">
        <v>0.03</v>
      </c>
      <c r="I12" s="50">
        <v>32940</v>
      </c>
      <c r="J12" s="50">
        <v>32940</v>
      </c>
      <c r="K12" s="641">
        <v>0</v>
      </c>
      <c r="L12" s="125">
        <v>8640</v>
      </c>
    </row>
    <row r="13" spans="1:12" ht="24.75" customHeight="1">
      <c r="A13" s="45">
        <v>4</v>
      </c>
      <c r="B13" s="39" t="s">
        <v>758</v>
      </c>
      <c r="C13" s="47" t="s">
        <v>759</v>
      </c>
      <c r="D13" s="52"/>
      <c r="E13" s="48">
        <v>1647740</v>
      </c>
      <c r="F13" s="48">
        <v>1647740</v>
      </c>
      <c r="G13" s="49">
        <v>0.4</v>
      </c>
      <c r="H13" s="49">
        <v>0.4</v>
      </c>
      <c r="I13" s="54">
        <v>8609338.54</v>
      </c>
      <c r="J13" s="54">
        <v>8609338.54</v>
      </c>
      <c r="K13" s="642">
        <v>0</v>
      </c>
      <c r="L13" s="642">
        <v>0</v>
      </c>
    </row>
    <row r="14" spans="1:12" ht="24.75" customHeight="1">
      <c r="A14" s="45"/>
      <c r="B14" s="55" t="s">
        <v>736</v>
      </c>
      <c r="C14" s="47"/>
      <c r="I14" s="50">
        <f>SUM(I10:I13)</f>
        <v>25634748.54</v>
      </c>
      <c r="J14" s="50">
        <f>SUM(J10:J13)</f>
        <v>25634748.54</v>
      </c>
      <c r="K14" s="643">
        <f>SUM(K10:K13)</f>
        <v>0</v>
      </c>
      <c r="L14" s="50">
        <f>SUM(L10:L13)</f>
        <v>1467225</v>
      </c>
    </row>
    <row r="15" spans="1:12" ht="24.75" customHeight="1">
      <c r="A15" s="45"/>
      <c r="B15" s="38" t="s">
        <v>415</v>
      </c>
      <c r="I15" s="169">
        <v>33977079.96</v>
      </c>
      <c r="J15" s="169">
        <v>27044275.46</v>
      </c>
      <c r="K15" s="641">
        <v>0</v>
      </c>
      <c r="L15" s="642">
        <v>0</v>
      </c>
    </row>
    <row r="16" spans="1:12" ht="24.75" customHeight="1" thickBot="1">
      <c r="A16" s="45"/>
      <c r="B16" s="38" t="s">
        <v>760</v>
      </c>
      <c r="I16" s="56">
        <f>SUM(I14:I15)</f>
        <v>59611828.5</v>
      </c>
      <c r="J16" s="56">
        <f>SUM(J14:J15)</f>
        <v>52679024</v>
      </c>
      <c r="K16" s="644">
        <f>SUM(K14:K15)</f>
        <v>0</v>
      </c>
      <c r="L16" s="56">
        <f>SUM(L14:L15)</f>
        <v>1467225</v>
      </c>
    </row>
    <row r="17" ht="24.75" customHeight="1" thickTop="1">
      <c r="A17" s="40" t="s">
        <v>68</v>
      </c>
    </row>
    <row r="18" spans="1:2" ht="24.75" customHeight="1">
      <c r="A18" s="40"/>
      <c r="B18" s="38" t="s">
        <v>558</v>
      </c>
    </row>
    <row r="19" spans="1:3" ht="24.75" customHeight="1">
      <c r="A19" s="45">
        <v>5</v>
      </c>
      <c r="B19" s="58" t="s">
        <v>447</v>
      </c>
      <c r="C19" s="59" t="s">
        <v>448</v>
      </c>
    </row>
    <row r="20" spans="1:12" ht="24.75" customHeight="1">
      <c r="A20" s="45"/>
      <c r="B20" s="46" t="s">
        <v>449</v>
      </c>
      <c r="C20" s="59" t="s">
        <v>450</v>
      </c>
      <c r="E20" s="48">
        <v>80000</v>
      </c>
      <c r="F20" s="48">
        <v>80000</v>
      </c>
      <c r="G20" s="49">
        <v>9.75</v>
      </c>
      <c r="H20" s="49">
        <v>9.75</v>
      </c>
      <c r="I20" s="50">
        <v>7800000</v>
      </c>
      <c r="J20" s="50">
        <v>7800000</v>
      </c>
      <c r="K20" s="47" t="s">
        <v>644</v>
      </c>
      <c r="L20" s="47" t="s">
        <v>644</v>
      </c>
    </row>
    <row r="21" spans="1:12" ht="24.75" customHeight="1">
      <c r="A21" s="45">
        <v>6</v>
      </c>
      <c r="B21" s="58" t="s">
        <v>461</v>
      </c>
      <c r="C21" s="59" t="s">
        <v>462</v>
      </c>
      <c r="E21" s="48">
        <v>10000</v>
      </c>
      <c r="F21" s="48">
        <v>10000</v>
      </c>
      <c r="G21" s="49">
        <v>3.5</v>
      </c>
      <c r="H21" s="49">
        <v>3.5</v>
      </c>
      <c r="I21" s="50">
        <v>1435000</v>
      </c>
      <c r="J21" s="50">
        <v>1435000</v>
      </c>
      <c r="K21" s="47" t="s">
        <v>644</v>
      </c>
      <c r="L21" s="50">
        <v>77000</v>
      </c>
    </row>
    <row r="22" spans="1:12" ht="24.75" customHeight="1">
      <c r="A22" s="45">
        <v>7</v>
      </c>
      <c r="B22" s="58" t="s">
        <v>801</v>
      </c>
      <c r="C22" s="59"/>
      <c r="E22" s="48"/>
      <c r="F22" s="48"/>
      <c r="G22" s="49"/>
      <c r="H22" s="49"/>
      <c r="I22" s="50"/>
      <c r="J22" s="50"/>
      <c r="K22" s="47"/>
      <c r="L22" s="47"/>
    </row>
    <row r="23" spans="2:12" ht="24.75" customHeight="1">
      <c r="B23" s="46" t="s">
        <v>690</v>
      </c>
      <c r="C23" s="59" t="s">
        <v>467</v>
      </c>
      <c r="E23" s="48">
        <v>130000</v>
      </c>
      <c r="F23" s="48">
        <v>130000</v>
      </c>
      <c r="G23" s="49">
        <v>3.85</v>
      </c>
      <c r="H23" s="49">
        <v>3.85</v>
      </c>
      <c r="I23" s="50">
        <v>5000000</v>
      </c>
      <c r="J23" s="50">
        <v>5000000</v>
      </c>
      <c r="K23" s="47" t="s">
        <v>644</v>
      </c>
      <c r="L23" s="47" t="s">
        <v>644</v>
      </c>
    </row>
    <row r="24" spans="1:12" ht="24.75" customHeight="1">
      <c r="A24" s="45">
        <v>8</v>
      </c>
      <c r="B24" s="58" t="s">
        <v>433</v>
      </c>
      <c r="C24" s="59"/>
      <c r="E24" s="48">
        <f>37000+23000</f>
        <v>60000</v>
      </c>
      <c r="F24" s="48">
        <f>37000+23000</f>
        <v>60000</v>
      </c>
      <c r="G24" s="172">
        <v>0.004</v>
      </c>
      <c r="H24" s="172">
        <v>0.004</v>
      </c>
      <c r="I24" s="50">
        <f>4062500+12187500+1010</f>
        <v>16251010</v>
      </c>
      <c r="J24" s="50">
        <v>16251010</v>
      </c>
      <c r="K24" s="47" t="s">
        <v>644</v>
      </c>
      <c r="L24" s="47" t="s">
        <v>644</v>
      </c>
    </row>
    <row r="25" spans="1:12" ht="24.75" customHeight="1">
      <c r="A25" s="45">
        <v>9</v>
      </c>
      <c r="B25" s="58" t="s">
        <v>470</v>
      </c>
      <c r="C25" s="60" t="s">
        <v>471</v>
      </c>
      <c r="E25" s="48">
        <v>780000</v>
      </c>
      <c r="F25" s="48">
        <v>780000</v>
      </c>
      <c r="G25" s="49">
        <v>0.58</v>
      </c>
      <c r="H25" s="49">
        <v>0.58</v>
      </c>
      <c r="I25" s="50">
        <v>4500000</v>
      </c>
      <c r="J25" s="50">
        <v>4500000</v>
      </c>
      <c r="K25" s="47" t="s">
        <v>644</v>
      </c>
      <c r="L25" s="50">
        <v>540000</v>
      </c>
    </row>
    <row r="26" spans="1:6" ht="24.75" customHeight="1">
      <c r="A26" s="45">
        <v>10</v>
      </c>
      <c r="B26" s="58" t="s">
        <v>472</v>
      </c>
      <c r="C26" s="47" t="s">
        <v>729</v>
      </c>
      <c r="D26" s="57"/>
      <c r="E26" s="48"/>
      <c r="F26" s="48"/>
    </row>
    <row r="27" spans="1:12" ht="24.75" customHeight="1">
      <c r="A27" s="45"/>
      <c r="B27" s="46" t="s">
        <v>690</v>
      </c>
      <c r="C27" s="47"/>
      <c r="D27" s="57"/>
      <c r="E27" s="48">
        <v>200000</v>
      </c>
      <c r="F27" s="48">
        <v>200000</v>
      </c>
      <c r="G27" s="49">
        <v>0.98</v>
      </c>
      <c r="H27" s="49">
        <v>0.98</v>
      </c>
      <c r="I27" s="50">
        <v>1950000</v>
      </c>
      <c r="J27" s="50">
        <v>1950000</v>
      </c>
      <c r="K27" s="47" t="s">
        <v>644</v>
      </c>
      <c r="L27" s="47" t="s">
        <v>644</v>
      </c>
    </row>
    <row r="28" spans="1:10" ht="24.75" customHeight="1">
      <c r="A28" s="45">
        <v>11</v>
      </c>
      <c r="B28" s="58" t="s">
        <v>488</v>
      </c>
      <c r="C28" s="47" t="s">
        <v>489</v>
      </c>
      <c r="D28" s="57"/>
      <c r="E28" s="48"/>
      <c r="F28" s="48"/>
      <c r="G28" s="49"/>
      <c r="H28" s="49"/>
      <c r="I28" s="50"/>
      <c r="J28" s="50"/>
    </row>
    <row r="29" spans="2:12" ht="24.75" customHeight="1">
      <c r="B29" s="46" t="s">
        <v>490</v>
      </c>
      <c r="C29" s="47" t="s">
        <v>491</v>
      </c>
      <c r="D29" s="57"/>
      <c r="E29" s="48">
        <v>35000</v>
      </c>
      <c r="F29" s="48">
        <v>35000</v>
      </c>
      <c r="G29" s="49">
        <v>9.79</v>
      </c>
      <c r="H29" s="49">
        <v>9.79</v>
      </c>
      <c r="I29" s="50">
        <v>3427500</v>
      </c>
      <c r="J29" s="50">
        <v>3427500</v>
      </c>
      <c r="K29" s="47" t="s">
        <v>644</v>
      </c>
      <c r="L29" s="47">
        <v>980265</v>
      </c>
    </row>
    <row r="30" spans="1:12" ht="24.75" customHeight="1">
      <c r="A30" s="45">
        <v>12</v>
      </c>
      <c r="B30" s="58" t="s">
        <v>416</v>
      </c>
      <c r="C30" s="47" t="s">
        <v>507</v>
      </c>
      <c r="D30" s="57"/>
      <c r="E30" s="48">
        <f>45000-27000</f>
        <v>18000</v>
      </c>
      <c r="F30" s="48">
        <f>45000-27000</f>
        <v>18000</v>
      </c>
      <c r="G30" s="49">
        <v>3.78</v>
      </c>
      <c r="H30" s="49">
        <v>3.78</v>
      </c>
      <c r="I30" s="50">
        <f>1700000-1020000</f>
        <v>680000</v>
      </c>
      <c r="J30" s="50">
        <v>680000</v>
      </c>
      <c r="K30" s="47" t="s">
        <v>644</v>
      </c>
      <c r="L30" s="47" t="s">
        <v>644</v>
      </c>
    </row>
    <row r="31" spans="1:12" ht="24.75" customHeight="1">
      <c r="A31" s="45">
        <v>13</v>
      </c>
      <c r="B31" s="58" t="s">
        <v>350</v>
      </c>
      <c r="C31" s="47" t="s">
        <v>507</v>
      </c>
      <c r="D31" s="57"/>
      <c r="E31" s="48">
        <v>35000</v>
      </c>
      <c r="F31" s="48">
        <v>35000</v>
      </c>
      <c r="G31" s="49">
        <v>3.83</v>
      </c>
      <c r="H31" s="49">
        <v>3.83</v>
      </c>
      <c r="I31" s="50">
        <v>1340000</v>
      </c>
      <c r="J31" s="50">
        <v>1340000</v>
      </c>
      <c r="K31" s="47" t="s">
        <v>644</v>
      </c>
      <c r="L31" s="50">
        <v>402000</v>
      </c>
    </row>
    <row r="32" spans="1:12" ht="24.75" customHeight="1">
      <c r="A32" s="45">
        <v>14</v>
      </c>
      <c r="B32" s="58" t="s">
        <v>508</v>
      </c>
      <c r="C32" s="47" t="s">
        <v>509</v>
      </c>
      <c r="D32" s="57"/>
      <c r="E32" s="48">
        <f>120000+100000</f>
        <v>220000</v>
      </c>
      <c r="F32" s="48">
        <f>120000+100000</f>
        <v>220000</v>
      </c>
      <c r="G32" s="49">
        <v>3.07</v>
      </c>
      <c r="H32" s="49">
        <v>3.07</v>
      </c>
      <c r="I32" s="50">
        <f>3087450+340450+3067400</f>
        <v>6495300</v>
      </c>
      <c r="J32" s="50">
        <v>6495300</v>
      </c>
      <c r="K32" s="47" t="s">
        <v>644</v>
      </c>
      <c r="L32" s="47" t="s">
        <v>644</v>
      </c>
    </row>
    <row r="33" spans="1:12" ht="24.75" customHeight="1">
      <c r="A33" s="45">
        <v>15</v>
      </c>
      <c r="B33" s="58" t="s">
        <v>417</v>
      </c>
      <c r="C33" s="47" t="s">
        <v>510</v>
      </c>
      <c r="D33" s="57"/>
      <c r="E33" s="48">
        <v>200539</v>
      </c>
      <c r="F33" s="48">
        <v>200539</v>
      </c>
      <c r="G33" s="281">
        <v>0.002</v>
      </c>
      <c r="H33" s="281">
        <v>0.002</v>
      </c>
      <c r="I33" s="50">
        <v>4100000</v>
      </c>
      <c r="J33" s="50">
        <v>4100000</v>
      </c>
      <c r="K33" s="47" t="s">
        <v>644</v>
      </c>
      <c r="L33" s="47" t="s">
        <v>644</v>
      </c>
    </row>
    <row r="34" spans="1:12" ht="24.75" customHeight="1">
      <c r="A34" s="45"/>
      <c r="B34" s="58"/>
      <c r="C34" s="47"/>
      <c r="D34" s="57"/>
      <c r="E34" s="48"/>
      <c r="F34" s="48"/>
      <c r="G34" s="281"/>
      <c r="H34" s="281"/>
      <c r="I34" s="50"/>
      <c r="J34" s="50"/>
      <c r="K34" s="47"/>
      <c r="L34" s="47"/>
    </row>
    <row r="35" spans="1:12" ht="24.75" customHeight="1">
      <c r="A35" s="45"/>
      <c r="B35" s="58"/>
      <c r="C35" s="47"/>
      <c r="D35" s="57"/>
      <c r="E35" s="48"/>
      <c r="F35" s="48"/>
      <c r="G35" s="281"/>
      <c r="H35" s="281"/>
      <c r="I35" s="50"/>
      <c r="J35" s="50"/>
      <c r="K35" s="47"/>
      <c r="L35" s="47"/>
    </row>
    <row r="36" spans="1:12" ht="24.75" customHeight="1">
      <c r="A36" s="45"/>
      <c r="B36" s="58"/>
      <c r="C36" s="47"/>
      <c r="D36" s="57"/>
      <c r="E36" s="48"/>
      <c r="F36" s="48"/>
      <c r="G36" s="281"/>
      <c r="H36" s="281"/>
      <c r="I36" s="50"/>
      <c r="J36" s="50"/>
      <c r="K36" s="47"/>
      <c r="L36" s="47"/>
    </row>
    <row r="37" spans="2:12" ht="24.75" customHeight="1">
      <c r="B37" s="57"/>
      <c r="C37" s="47"/>
      <c r="E37" s="50"/>
      <c r="F37" s="51"/>
      <c r="G37" s="50"/>
      <c r="H37" s="49"/>
      <c r="I37" s="50"/>
      <c r="J37" s="50"/>
      <c r="K37" s="47"/>
      <c r="L37" s="47"/>
    </row>
    <row r="38" spans="1:12" ht="24.75" customHeight="1">
      <c r="A38" s="312" t="s">
        <v>272</v>
      </c>
      <c r="B38" s="656"/>
      <c r="C38" s="656"/>
      <c r="D38" s="656"/>
      <c r="E38" s="656"/>
      <c r="F38" s="656"/>
      <c r="G38" s="656"/>
      <c r="H38" s="656"/>
      <c r="I38" s="656"/>
      <c r="J38" s="656"/>
      <c r="K38" s="656"/>
      <c r="L38" s="656"/>
    </row>
    <row r="39" spans="1:13" s="124" customFormat="1" ht="24.75" customHeight="1">
      <c r="A39" s="656" t="s">
        <v>271</v>
      </c>
      <c r="B39" s="656"/>
      <c r="C39" s="656"/>
      <c r="D39" s="656"/>
      <c r="E39" s="656"/>
      <c r="F39" s="656"/>
      <c r="G39" s="656"/>
      <c r="H39" s="656"/>
      <c r="I39" s="656"/>
      <c r="J39" s="656"/>
      <c r="K39" s="656"/>
      <c r="L39" s="656"/>
      <c r="M39" s="312"/>
    </row>
    <row r="40" spans="1:13" s="124" customFormat="1" ht="24.75" customHeight="1">
      <c r="A40" s="312"/>
      <c r="B40" s="312"/>
      <c r="C40" s="312"/>
      <c r="D40" s="312"/>
      <c r="E40" s="312"/>
      <c r="F40" s="313"/>
      <c r="G40" s="312"/>
      <c r="H40" s="314"/>
      <c r="I40" s="314"/>
      <c r="J40" s="314"/>
      <c r="K40" s="312"/>
      <c r="L40" s="312"/>
      <c r="M40" s="312"/>
    </row>
    <row r="41" spans="1:12" s="2" customFormat="1" ht="25.5" customHeight="1">
      <c r="A41" s="178" t="s">
        <v>200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</row>
    <row r="42" ht="15" customHeight="1"/>
    <row r="43" spans="1:12" ht="25.5" customHeight="1">
      <c r="A43" s="41" t="s">
        <v>203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s="44" customFormat="1" ht="25.5" customHeight="1">
      <c r="A44" s="43" t="s">
        <v>581</v>
      </c>
      <c r="B44" s="43" t="s">
        <v>646</v>
      </c>
      <c r="C44" s="43" t="s">
        <v>600</v>
      </c>
      <c r="D44" s="43" t="s">
        <v>578</v>
      </c>
      <c r="E44" s="677" t="s">
        <v>582</v>
      </c>
      <c r="F44" s="677"/>
      <c r="G44" s="677" t="s">
        <v>647</v>
      </c>
      <c r="H44" s="677"/>
      <c r="I44" s="677" t="s">
        <v>583</v>
      </c>
      <c r="J44" s="677"/>
      <c r="K44" s="677" t="s">
        <v>584</v>
      </c>
      <c r="L44" s="677"/>
    </row>
    <row r="45" spans="1:12" s="44" customFormat="1" ht="25.5" customHeight="1">
      <c r="A45" s="43" t="s">
        <v>648</v>
      </c>
      <c r="C45" s="43" t="s">
        <v>649</v>
      </c>
      <c r="D45" s="43" t="s">
        <v>579</v>
      </c>
      <c r="E45" s="675" t="s">
        <v>585</v>
      </c>
      <c r="F45" s="675"/>
      <c r="G45" s="675" t="s">
        <v>650</v>
      </c>
      <c r="H45" s="675"/>
      <c r="I45" s="676" t="s">
        <v>586</v>
      </c>
      <c r="J45" s="676"/>
      <c r="K45" s="676" t="s">
        <v>586</v>
      </c>
      <c r="L45" s="676"/>
    </row>
    <row r="46" spans="1:12" s="44" customFormat="1" ht="25.5" customHeight="1">
      <c r="A46" s="43"/>
      <c r="C46" s="43"/>
      <c r="D46" s="43"/>
      <c r="E46" s="396" t="s">
        <v>976</v>
      </c>
      <c r="F46" s="280" t="s">
        <v>905</v>
      </c>
      <c r="G46" s="396" t="s">
        <v>976</v>
      </c>
      <c r="H46" s="280" t="s">
        <v>905</v>
      </c>
      <c r="I46" s="396" t="s">
        <v>976</v>
      </c>
      <c r="J46" s="280" t="s">
        <v>905</v>
      </c>
      <c r="K46" s="396" t="s">
        <v>976</v>
      </c>
      <c r="L46" s="280" t="s">
        <v>905</v>
      </c>
    </row>
    <row r="47" spans="1:12" s="2" customFormat="1" ht="25.5" customHeight="1">
      <c r="A47" s="4"/>
      <c r="B47" s="4"/>
      <c r="C47" s="8"/>
      <c r="D47" s="8"/>
      <c r="E47" s="555" t="s">
        <v>67</v>
      </c>
      <c r="F47" s="555" t="s">
        <v>974</v>
      </c>
      <c r="G47" s="555" t="s">
        <v>67</v>
      </c>
      <c r="H47" s="555" t="s">
        <v>974</v>
      </c>
      <c r="I47" s="555" t="s">
        <v>67</v>
      </c>
      <c r="J47" s="555" t="s">
        <v>974</v>
      </c>
      <c r="K47" s="555" t="s">
        <v>67</v>
      </c>
      <c r="L47" s="555" t="s">
        <v>974</v>
      </c>
    </row>
    <row r="48" spans="1:12" ht="25.5" customHeight="1">
      <c r="A48" s="45">
        <v>16</v>
      </c>
      <c r="B48" s="58" t="s">
        <v>515</v>
      </c>
      <c r="C48" s="47" t="s">
        <v>516</v>
      </c>
      <c r="D48" s="57"/>
      <c r="E48" s="48">
        <v>450000</v>
      </c>
      <c r="F48" s="48">
        <v>450000</v>
      </c>
      <c r="G48" s="49">
        <v>0.44</v>
      </c>
      <c r="H48" s="49">
        <v>0.44</v>
      </c>
      <c r="I48" s="50">
        <v>3000000</v>
      </c>
      <c r="J48" s="50">
        <v>3000000</v>
      </c>
      <c r="K48" s="47" t="s">
        <v>644</v>
      </c>
      <c r="L48" s="47" t="s">
        <v>644</v>
      </c>
    </row>
    <row r="49" spans="1:12" ht="25.5" customHeight="1">
      <c r="A49" s="45">
        <v>17</v>
      </c>
      <c r="B49" s="58" t="s">
        <v>517</v>
      </c>
      <c r="E49" s="48">
        <v>35000</v>
      </c>
      <c r="F49" s="48">
        <v>35000</v>
      </c>
      <c r="G49" s="49">
        <v>4</v>
      </c>
      <c r="H49" s="49">
        <v>4</v>
      </c>
      <c r="I49" s="50">
        <v>8400000</v>
      </c>
      <c r="J49" s="50">
        <v>8400000</v>
      </c>
      <c r="K49" s="47" t="s">
        <v>644</v>
      </c>
      <c r="L49" s="50">
        <f>350000+2142000</f>
        <v>2492000</v>
      </c>
    </row>
    <row r="50" spans="1:12" ht="25.5" customHeight="1">
      <c r="A50" s="45">
        <v>18</v>
      </c>
      <c r="B50" s="58" t="s">
        <v>518</v>
      </c>
      <c r="C50" s="59" t="s">
        <v>728</v>
      </c>
      <c r="E50" s="48">
        <v>296250</v>
      </c>
      <c r="F50" s="48">
        <v>296250</v>
      </c>
      <c r="G50" s="49">
        <v>0.08</v>
      </c>
      <c r="H50" s="49">
        <v>0.08</v>
      </c>
      <c r="I50" s="50">
        <v>1500000</v>
      </c>
      <c r="J50" s="50">
        <v>1500000</v>
      </c>
      <c r="K50" s="47" t="s">
        <v>644</v>
      </c>
      <c r="L50" s="47" t="s">
        <v>644</v>
      </c>
    </row>
    <row r="51" spans="1:12" ht="25.5" customHeight="1">
      <c r="A51" s="45">
        <v>19</v>
      </c>
      <c r="B51" s="58" t="s">
        <v>792</v>
      </c>
      <c r="C51" s="59" t="s">
        <v>728</v>
      </c>
      <c r="E51" s="48">
        <v>320325</v>
      </c>
      <c r="F51" s="48">
        <v>320325</v>
      </c>
      <c r="G51" s="49">
        <v>0.02</v>
      </c>
      <c r="H51" s="49">
        <v>0.02</v>
      </c>
      <c r="I51" s="50">
        <v>520000</v>
      </c>
      <c r="J51" s="50">
        <v>520000</v>
      </c>
      <c r="K51" s="47" t="s">
        <v>644</v>
      </c>
      <c r="L51" s="47" t="s">
        <v>644</v>
      </c>
    </row>
    <row r="52" spans="1:12" ht="25.5" customHeight="1">
      <c r="A52" s="45">
        <v>20</v>
      </c>
      <c r="B52" s="58" t="s">
        <v>519</v>
      </c>
      <c r="C52" s="59" t="s">
        <v>749</v>
      </c>
      <c r="E52" s="48"/>
      <c r="F52" s="48"/>
      <c r="G52" s="49"/>
      <c r="H52" s="49"/>
      <c r="I52" s="50"/>
      <c r="J52" s="50"/>
      <c r="K52" s="50"/>
      <c r="L52" s="50"/>
    </row>
    <row r="53" spans="2:12" ht="25.5" customHeight="1">
      <c r="B53" s="46" t="s">
        <v>520</v>
      </c>
      <c r="C53" s="47" t="s">
        <v>521</v>
      </c>
      <c r="E53" s="48">
        <v>80000</v>
      </c>
      <c r="F53" s="48">
        <v>80000</v>
      </c>
      <c r="G53" s="49">
        <v>1.5</v>
      </c>
      <c r="H53" s="49">
        <v>1.5</v>
      </c>
      <c r="I53" s="50">
        <v>1200000</v>
      </c>
      <c r="J53" s="50">
        <v>1200000</v>
      </c>
      <c r="K53" s="47" t="s">
        <v>644</v>
      </c>
      <c r="L53" s="50">
        <v>120000</v>
      </c>
    </row>
    <row r="54" spans="1:12" ht="25.5" customHeight="1">
      <c r="A54" s="45">
        <v>21</v>
      </c>
      <c r="B54" s="58" t="s">
        <v>522</v>
      </c>
      <c r="C54" s="47" t="s">
        <v>523</v>
      </c>
      <c r="E54" s="48">
        <v>450000</v>
      </c>
      <c r="F54" s="48">
        <v>450000</v>
      </c>
      <c r="G54" s="49">
        <v>0.67</v>
      </c>
      <c r="H54" s="49">
        <v>0.67</v>
      </c>
      <c r="I54" s="50">
        <v>3000000</v>
      </c>
      <c r="J54" s="50">
        <v>3000000</v>
      </c>
      <c r="K54" s="47" t="s">
        <v>644</v>
      </c>
      <c r="L54" s="50">
        <v>1200000</v>
      </c>
    </row>
    <row r="55" spans="1:12" ht="25.5" customHeight="1">
      <c r="A55" s="45">
        <v>22</v>
      </c>
      <c r="B55" s="58" t="s">
        <v>524</v>
      </c>
      <c r="C55" s="47" t="s">
        <v>523</v>
      </c>
      <c r="E55" s="556" t="s">
        <v>69</v>
      </c>
      <c r="F55" s="282" t="s">
        <v>906</v>
      </c>
      <c r="G55" s="556" t="s">
        <v>69</v>
      </c>
      <c r="H55" s="49">
        <v>0.7</v>
      </c>
      <c r="I55" s="50">
        <v>0</v>
      </c>
      <c r="J55" s="50">
        <v>0</v>
      </c>
      <c r="K55" s="47" t="s">
        <v>644</v>
      </c>
      <c r="L55" s="50">
        <f>523036.32+616621.64</f>
        <v>1139657.96</v>
      </c>
    </row>
    <row r="56" spans="1:6" ht="25.5" customHeight="1">
      <c r="A56" s="45">
        <v>23</v>
      </c>
      <c r="B56" s="58" t="s">
        <v>418</v>
      </c>
      <c r="C56" s="59" t="s">
        <v>487</v>
      </c>
      <c r="E56" s="48"/>
      <c r="F56" s="48"/>
    </row>
    <row r="57" spans="1:12" ht="25.5" customHeight="1">
      <c r="A57" s="45"/>
      <c r="B57" s="46" t="s">
        <v>525</v>
      </c>
      <c r="E57" s="48">
        <v>887350</v>
      </c>
      <c r="F57" s="48">
        <v>887350</v>
      </c>
      <c r="G57" s="49">
        <v>0.7</v>
      </c>
      <c r="H57" s="49">
        <v>0.7</v>
      </c>
      <c r="I57" s="50">
        <v>6250000</v>
      </c>
      <c r="J57" s="50">
        <v>6250000</v>
      </c>
      <c r="K57" s="47" t="s">
        <v>644</v>
      </c>
      <c r="L57" s="47" t="s">
        <v>644</v>
      </c>
    </row>
    <row r="58" spans="1:12" ht="25.5" customHeight="1">
      <c r="A58" s="45">
        <v>24</v>
      </c>
      <c r="B58" s="58" t="s">
        <v>526</v>
      </c>
      <c r="C58" s="47" t="s">
        <v>527</v>
      </c>
      <c r="E58" s="48">
        <v>60000</v>
      </c>
      <c r="F58" s="48">
        <v>60000</v>
      </c>
      <c r="G58" s="49">
        <v>1.67</v>
      </c>
      <c r="H58" s="49">
        <v>1.67</v>
      </c>
      <c r="I58" s="50">
        <v>1000000</v>
      </c>
      <c r="J58" s="50">
        <v>1000000</v>
      </c>
      <c r="K58" s="47" t="s">
        <v>644</v>
      </c>
      <c r="L58" s="50">
        <v>100000</v>
      </c>
    </row>
    <row r="59" spans="1:3" ht="25.5" customHeight="1">
      <c r="A59" s="45">
        <v>25</v>
      </c>
      <c r="B59" s="58" t="s">
        <v>528</v>
      </c>
      <c r="C59" s="59" t="s">
        <v>510</v>
      </c>
    </row>
    <row r="60" spans="1:12" ht="25.5" customHeight="1">
      <c r="A60" s="45"/>
      <c r="B60" s="46" t="s">
        <v>529</v>
      </c>
      <c r="C60" s="57"/>
      <c r="E60" s="49">
        <v>0</v>
      </c>
      <c r="F60" s="48">
        <v>350000</v>
      </c>
      <c r="G60" s="49">
        <v>0</v>
      </c>
      <c r="H60" s="49">
        <v>0.06</v>
      </c>
      <c r="I60" s="50">
        <v>0</v>
      </c>
      <c r="J60" s="50">
        <v>0</v>
      </c>
      <c r="K60" s="47" t="s">
        <v>644</v>
      </c>
      <c r="L60" s="47" t="s">
        <v>644</v>
      </c>
    </row>
    <row r="61" spans="1:12" ht="25.5" customHeight="1">
      <c r="A61" s="45">
        <v>26</v>
      </c>
      <c r="B61" s="58" t="s">
        <v>531</v>
      </c>
      <c r="C61" s="60" t="s">
        <v>532</v>
      </c>
      <c r="E61" s="48">
        <v>142000</v>
      </c>
      <c r="F61" s="48">
        <v>142000</v>
      </c>
      <c r="G61" s="49">
        <v>1.76</v>
      </c>
      <c r="H61" s="49">
        <v>1.76</v>
      </c>
      <c r="I61" s="50">
        <v>2500000</v>
      </c>
      <c r="J61" s="50">
        <v>2500000</v>
      </c>
      <c r="K61" s="47" t="s">
        <v>644</v>
      </c>
      <c r="L61" s="47" t="s">
        <v>644</v>
      </c>
    </row>
    <row r="62" spans="1:12" ht="25.5" customHeight="1">
      <c r="A62" s="45">
        <v>27</v>
      </c>
      <c r="B62" s="58" t="s">
        <v>533</v>
      </c>
      <c r="C62" s="59" t="s">
        <v>534</v>
      </c>
      <c r="E62" s="48">
        <v>15000</v>
      </c>
      <c r="F62" s="48">
        <v>15000</v>
      </c>
      <c r="G62" s="49">
        <v>7</v>
      </c>
      <c r="H62" s="49">
        <v>7</v>
      </c>
      <c r="I62" s="50">
        <v>1050000</v>
      </c>
      <c r="J62" s="50">
        <v>1050000</v>
      </c>
      <c r="K62" s="47" t="s">
        <v>644</v>
      </c>
      <c r="L62" s="47" t="s">
        <v>644</v>
      </c>
    </row>
    <row r="63" spans="1:10" ht="25.5" customHeight="1">
      <c r="A63" s="45">
        <v>28</v>
      </c>
      <c r="B63" s="58" t="s">
        <v>537</v>
      </c>
      <c r="C63" s="59" t="s">
        <v>597</v>
      </c>
      <c r="E63" s="48"/>
      <c r="F63" s="48"/>
      <c r="G63" s="49"/>
      <c r="H63" s="49"/>
      <c r="I63" s="50"/>
      <c r="J63" s="50"/>
    </row>
    <row r="64" spans="1:12" ht="25.5" customHeight="1">
      <c r="A64" s="45"/>
      <c r="B64" s="46" t="s">
        <v>538</v>
      </c>
      <c r="C64" s="59" t="s">
        <v>539</v>
      </c>
      <c r="E64" s="48">
        <v>6000</v>
      </c>
      <c r="F64" s="48">
        <v>6000</v>
      </c>
      <c r="G64" s="49">
        <v>7.5</v>
      </c>
      <c r="H64" s="49">
        <v>7.5</v>
      </c>
      <c r="I64" s="50">
        <v>450000</v>
      </c>
      <c r="J64" s="50">
        <v>450000</v>
      </c>
      <c r="K64" s="47" t="s">
        <v>644</v>
      </c>
      <c r="L64" s="47" t="s">
        <v>644</v>
      </c>
    </row>
    <row r="65" spans="1:8" ht="25.5" customHeight="1">
      <c r="A65" s="45">
        <v>29</v>
      </c>
      <c r="B65" s="58" t="s">
        <v>545</v>
      </c>
      <c r="C65" s="59" t="s">
        <v>546</v>
      </c>
      <c r="E65" s="48"/>
      <c r="F65" s="48"/>
      <c r="G65" s="49"/>
      <c r="H65" s="49"/>
    </row>
    <row r="66" spans="1:12" ht="25.5" customHeight="1">
      <c r="A66" s="45"/>
      <c r="B66" s="46" t="s">
        <v>690</v>
      </c>
      <c r="C66" s="57"/>
      <c r="E66" s="48">
        <f>160000+120000</f>
        <v>280000</v>
      </c>
      <c r="F66" s="48">
        <v>160000</v>
      </c>
      <c r="G66" s="49">
        <v>6.45</v>
      </c>
      <c r="H66" s="49">
        <v>6.45</v>
      </c>
      <c r="I66" s="50">
        <f>10315790+7736840</f>
        <v>18052630</v>
      </c>
      <c r="J66" s="50">
        <v>18052630</v>
      </c>
      <c r="K66" s="47" t="s">
        <v>644</v>
      </c>
      <c r="L66" s="50">
        <v>257894.75</v>
      </c>
    </row>
    <row r="67" spans="1:12" ht="25.5" customHeight="1">
      <c r="A67" s="45">
        <v>30</v>
      </c>
      <c r="B67" s="58" t="s">
        <v>366</v>
      </c>
      <c r="C67" s="59"/>
      <c r="E67" s="211">
        <v>0</v>
      </c>
      <c r="F67" s="48">
        <v>575000</v>
      </c>
      <c r="G67" s="211">
        <v>0</v>
      </c>
      <c r="H67" s="49">
        <v>1.29</v>
      </c>
      <c r="I67" s="211">
        <v>0</v>
      </c>
      <c r="J67" s="50">
        <v>0</v>
      </c>
      <c r="K67" s="358" t="s">
        <v>644</v>
      </c>
      <c r="L67" s="358" t="s">
        <v>644</v>
      </c>
    </row>
    <row r="68" spans="1:12" s="2" customFormat="1" ht="25.5" customHeight="1">
      <c r="A68" s="45">
        <v>31</v>
      </c>
      <c r="B68" s="11" t="s">
        <v>730</v>
      </c>
      <c r="C68" s="12" t="s">
        <v>729</v>
      </c>
      <c r="D68" s="14"/>
      <c r="E68" s="21">
        <v>50000</v>
      </c>
      <c r="F68" s="21">
        <v>50000</v>
      </c>
      <c r="G68" s="19">
        <v>10</v>
      </c>
      <c r="H68" s="19">
        <v>10</v>
      </c>
      <c r="I68" s="206">
        <v>5000000</v>
      </c>
      <c r="J68" s="206">
        <v>5000000</v>
      </c>
      <c r="K68" s="47" t="s">
        <v>644</v>
      </c>
      <c r="L68" s="47" t="s">
        <v>644</v>
      </c>
    </row>
    <row r="69" spans="1:12" s="2" customFormat="1" ht="25.5" customHeight="1">
      <c r="A69" s="45">
        <v>32</v>
      </c>
      <c r="B69" s="11" t="s">
        <v>773</v>
      </c>
      <c r="C69" s="14" t="s">
        <v>667</v>
      </c>
      <c r="D69" s="14" t="s">
        <v>590</v>
      </c>
      <c r="E69" s="13">
        <v>82500</v>
      </c>
      <c r="F69" s="13">
        <v>82500</v>
      </c>
      <c r="G69" s="2">
        <v>1.52</v>
      </c>
      <c r="H69" s="2">
        <v>1.52</v>
      </c>
      <c r="I69" s="207">
        <v>5000000</v>
      </c>
      <c r="J69" s="207">
        <v>5000000</v>
      </c>
      <c r="K69" s="47" t="s">
        <v>644</v>
      </c>
      <c r="L69" s="47" t="s">
        <v>644</v>
      </c>
    </row>
    <row r="70" spans="1:12" ht="25.5" customHeight="1">
      <c r="A70" s="45">
        <v>33</v>
      </c>
      <c r="B70" s="11" t="s">
        <v>70</v>
      </c>
      <c r="C70" s="14"/>
      <c r="D70" s="14"/>
      <c r="E70" s="13">
        <v>384315</v>
      </c>
      <c r="F70" s="211">
        <v>384315</v>
      </c>
      <c r="G70" s="2">
        <v>1</v>
      </c>
      <c r="H70" s="211">
        <v>1</v>
      </c>
      <c r="I70" s="207">
        <v>3010800</v>
      </c>
      <c r="J70" s="211">
        <v>3010800</v>
      </c>
      <c r="K70" s="397" t="s">
        <v>644</v>
      </c>
      <c r="L70" s="47" t="s">
        <v>644</v>
      </c>
    </row>
    <row r="71" spans="1:13" ht="25.5" customHeight="1">
      <c r="A71" s="45"/>
      <c r="B71" s="58" t="s">
        <v>66</v>
      </c>
      <c r="C71" s="61"/>
      <c r="I71" s="359">
        <f>SUM(I20:I70)</f>
        <v>112912240</v>
      </c>
      <c r="J71" s="359">
        <f>SUM(J20:J70)</f>
        <v>112912240</v>
      </c>
      <c r="K71" s="627">
        <f>SUM(K20:K70)</f>
        <v>0</v>
      </c>
      <c r="L71" s="359">
        <f>SUM(L20:L70)</f>
        <v>7308817.71</v>
      </c>
      <c r="M71" s="359"/>
    </row>
    <row r="72" spans="1:12" ht="25.5" customHeight="1">
      <c r="A72" s="45"/>
      <c r="B72" s="57" t="s">
        <v>737</v>
      </c>
      <c r="C72" s="62"/>
      <c r="I72" s="63">
        <v>-61148474.16999999</v>
      </c>
      <c r="J72" s="63">
        <v>-61148474.16999999</v>
      </c>
      <c r="K72" s="628">
        <f>SUM(K22:K71)</f>
        <v>0</v>
      </c>
      <c r="L72" s="47" t="s">
        <v>644</v>
      </c>
    </row>
    <row r="73" spans="1:12" ht="25.5" customHeight="1" thickBot="1">
      <c r="A73" s="45"/>
      <c r="B73" s="57" t="s">
        <v>556</v>
      </c>
      <c r="C73" s="62"/>
      <c r="I73" s="179">
        <f>SUM(I71:I72)</f>
        <v>51763765.83000001</v>
      </c>
      <c r="J73" s="179">
        <f>SUM(J71:J72)</f>
        <v>51763765.83000001</v>
      </c>
      <c r="K73" s="629">
        <f>SUM(K71:K72)</f>
        <v>0</v>
      </c>
      <c r="L73" s="179">
        <f>SUM(L71:L72)</f>
        <v>7308817.71</v>
      </c>
    </row>
    <row r="74" spans="1:12" ht="25.5" customHeight="1" thickBot="1" thickTop="1">
      <c r="A74" s="45"/>
      <c r="B74" s="64" t="s">
        <v>557</v>
      </c>
      <c r="G74" s="39" t="s">
        <v>804</v>
      </c>
      <c r="I74" s="180">
        <f>I16+I73</f>
        <v>111375594.33000001</v>
      </c>
      <c r="J74" s="180">
        <f>J16+J73</f>
        <v>104442789.83000001</v>
      </c>
      <c r="K74" s="629">
        <f>K16+K73</f>
        <v>0</v>
      </c>
      <c r="L74" s="180">
        <f>L16+L73</f>
        <v>8776042.71</v>
      </c>
    </row>
    <row r="75" spans="1:12" ht="25.5" customHeight="1" thickTop="1">
      <c r="A75" s="45"/>
      <c r="B75" s="64"/>
      <c r="I75" s="411"/>
      <c r="J75" s="411"/>
      <c r="K75" s="557"/>
      <c r="L75" s="411"/>
    </row>
    <row r="76" spans="1:12" ht="25.5" customHeight="1">
      <c r="A76" s="45"/>
      <c r="B76" s="46"/>
      <c r="C76" s="59"/>
      <c r="E76" s="48"/>
      <c r="F76" s="48"/>
      <c r="G76" s="49"/>
      <c r="H76" s="49"/>
      <c r="I76" s="50"/>
      <c r="J76" s="50"/>
      <c r="K76" s="47"/>
      <c r="L76" s="105"/>
    </row>
    <row r="77" ht="19.5" customHeight="1">
      <c r="A77" s="45"/>
    </row>
    <row r="78" spans="1:13" ht="25.5" customHeight="1">
      <c r="A78" s="312" t="s">
        <v>272</v>
      </c>
      <c r="B78" s="656"/>
      <c r="C78" s="656"/>
      <c r="D78" s="656"/>
      <c r="E78" s="656"/>
      <c r="F78" s="656"/>
      <c r="G78" s="656"/>
      <c r="H78" s="656"/>
      <c r="I78" s="656"/>
      <c r="J78" s="656"/>
      <c r="K78" s="656"/>
      <c r="L78" s="656"/>
      <c r="M78" s="312"/>
    </row>
    <row r="79" spans="1:12" ht="25.5" customHeight="1">
      <c r="A79" s="656" t="s">
        <v>271</v>
      </c>
      <c r="B79" s="656"/>
      <c r="C79" s="656"/>
      <c r="D79" s="656"/>
      <c r="E79" s="656"/>
      <c r="F79" s="656"/>
      <c r="G79" s="656"/>
      <c r="H79" s="656"/>
      <c r="I79" s="656"/>
      <c r="J79" s="656"/>
      <c r="K79" s="656"/>
      <c r="L79" s="656"/>
    </row>
    <row r="80" ht="25.5" customHeight="1">
      <c r="A80" s="45"/>
    </row>
    <row r="81" ht="25.5" customHeight="1">
      <c r="A81" s="45"/>
    </row>
    <row r="82" ht="25.5" customHeight="1">
      <c r="A82" s="45"/>
    </row>
    <row r="83" ht="25.5" customHeight="1">
      <c r="A83" s="45"/>
    </row>
    <row r="84" ht="25.5" customHeight="1">
      <c r="A84" s="45"/>
    </row>
    <row r="85" ht="25.5" customHeight="1">
      <c r="A85" s="45"/>
    </row>
    <row r="86" ht="25.5" customHeight="1">
      <c r="A86" s="45"/>
    </row>
    <row r="87" ht="25.5" customHeight="1">
      <c r="A87" s="45"/>
    </row>
    <row r="88" ht="25.5" customHeight="1">
      <c r="A88" s="45"/>
    </row>
    <row r="89" ht="25.5" customHeight="1">
      <c r="A89" s="45"/>
    </row>
    <row r="90" ht="25.5" customHeight="1">
      <c r="A90" s="45"/>
    </row>
    <row r="91" ht="25.5" customHeight="1">
      <c r="A91" s="45"/>
    </row>
    <row r="92" ht="25.5" customHeight="1">
      <c r="A92" s="45"/>
    </row>
    <row r="93" ht="25.5" customHeight="1">
      <c r="A93" s="45"/>
    </row>
    <row r="94" ht="25.5" customHeight="1">
      <c r="A94" s="45"/>
    </row>
    <row r="95" ht="25.5" customHeight="1">
      <c r="A95" s="45"/>
    </row>
    <row r="96" ht="25.5" customHeight="1">
      <c r="A96" s="45"/>
    </row>
    <row r="97" ht="25.5" customHeight="1">
      <c r="A97" s="45"/>
    </row>
    <row r="98" ht="25.5" customHeight="1">
      <c r="A98" s="45"/>
    </row>
    <row r="99" ht="25.5" customHeight="1">
      <c r="A99" s="45"/>
    </row>
    <row r="100" ht="25.5" customHeight="1">
      <c r="A100" s="45"/>
    </row>
    <row r="101" ht="25.5" customHeight="1">
      <c r="A101" s="45"/>
    </row>
    <row r="102" ht="25.5" customHeight="1">
      <c r="A102" s="45"/>
    </row>
    <row r="103" ht="25.5" customHeight="1">
      <c r="A103" s="45"/>
    </row>
    <row r="104" ht="25.5" customHeight="1">
      <c r="A104" s="45"/>
    </row>
    <row r="105" ht="25.5" customHeight="1">
      <c r="A105" s="45"/>
    </row>
    <row r="106" ht="25.5" customHeight="1">
      <c r="A106" s="45"/>
    </row>
    <row r="107" ht="25.5" customHeight="1">
      <c r="A107" s="45"/>
    </row>
    <row r="108" ht="25.5" customHeight="1">
      <c r="A108" s="45"/>
    </row>
    <row r="109" ht="25.5" customHeight="1">
      <c r="A109" s="45"/>
    </row>
    <row r="110" ht="25.5" customHeight="1">
      <c r="A110" s="45"/>
    </row>
    <row r="111" ht="25.5" customHeight="1">
      <c r="A111" s="45"/>
    </row>
    <row r="112" ht="25.5" customHeight="1">
      <c r="A112" s="45"/>
    </row>
    <row r="113" ht="25.5" customHeight="1">
      <c r="A113" s="45"/>
    </row>
    <row r="114" ht="25.5" customHeight="1">
      <c r="A114" s="45"/>
    </row>
    <row r="115" ht="25.5" customHeight="1">
      <c r="A115" s="45"/>
    </row>
    <row r="116" ht="25.5" customHeight="1">
      <c r="A116" s="45"/>
    </row>
    <row r="117" ht="25.5" customHeight="1">
      <c r="A117" s="45"/>
    </row>
    <row r="118" ht="25.5" customHeight="1">
      <c r="A118" s="45"/>
    </row>
    <row r="119" ht="25.5" customHeight="1">
      <c r="A119" s="45"/>
    </row>
    <row r="120" ht="25.5" customHeight="1">
      <c r="A120" s="45"/>
    </row>
    <row r="121" ht="25.5" customHeight="1">
      <c r="A121" s="45"/>
    </row>
    <row r="122" ht="25.5" customHeight="1">
      <c r="A122" s="45"/>
    </row>
    <row r="123" ht="25.5" customHeight="1">
      <c r="A123" s="45"/>
    </row>
    <row r="124" ht="25.5" customHeight="1">
      <c r="A124" s="45"/>
    </row>
    <row r="125" ht="25.5" customHeight="1">
      <c r="A125" s="45"/>
    </row>
    <row r="126" ht="25.5" customHeight="1">
      <c r="A126" s="45"/>
    </row>
    <row r="127" ht="25.5" customHeight="1">
      <c r="A127" s="45"/>
    </row>
    <row r="128" ht="25.5" customHeight="1">
      <c r="A128" s="45"/>
    </row>
    <row r="129" ht="25.5" customHeight="1">
      <c r="A129" s="45"/>
    </row>
    <row r="130" ht="25.5" customHeight="1">
      <c r="A130" s="45"/>
    </row>
    <row r="131" ht="25.5" customHeight="1">
      <c r="A131" s="45"/>
    </row>
    <row r="132" ht="25.5" customHeight="1">
      <c r="A132" s="45"/>
    </row>
    <row r="133" ht="25.5" customHeight="1">
      <c r="A133" s="45"/>
    </row>
    <row r="134" ht="25.5" customHeight="1">
      <c r="A134" s="45"/>
    </row>
    <row r="135" ht="25.5" customHeight="1">
      <c r="A135" s="45"/>
    </row>
    <row r="136" ht="25.5" customHeight="1">
      <c r="A136" s="45"/>
    </row>
    <row r="137" ht="25.5" customHeight="1">
      <c r="A137" s="45"/>
    </row>
    <row r="138" ht="25.5" customHeight="1">
      <c r="A138" s="45"/>
    </row>
    <row r="139" ht="25.5" customHeight="1">
      <c r="A139" s="45"/>
    </row>
    <row r="140" ht="25.5" customHeight="1">
      <c r="A140" s="45"/>
    </row>
    <row r="141" ht="25.5" customHeight="1">
      <c r="A141" s="45"/>
    </row>
    <row r="142" ht="25.5" customHeight="1">
      <c r="A142" s="45"/>
    </row>
    <row r="143" ht="25.5" customHeight="1">
      <c r="A143" s="45"/>
    </row>
    <row r="144" ht="25.5" customHeight="1">
      <c r="A144" s="45"/>
    </row>
    <row r="145" ht="25.5" customHeight="1">
      <c r="A145" s="45"/>
    </row>
    <row r="146" ht="25.5" customHeight="1">
      <c r="A146" s="45"/>
    </row>
    <row r="147" ht="25.5" customHeight="1">
      <c r="A147" s="45"/>
    </row>
    <row r="148" ht="25.5" customHeight="1">
      <c r="A148" s="45"/>
    </row>
    <row r="149" ht="25.5" customHeight="1">
      <c r="A149" s="45"/>
    </row>
    <row r="150" ht="25.5" customHeight="1">
      <c r="A150" s="45"/>
    </row>
    <row r="151" ht="25.5" customHeight="1">
      <c r="A151" s="45"/>
    </row>
    <row r="152" ht="25.5" customHeight="1">
      <c r="A152" s="45"/>
    </row>
    <row r="153" ht="25.5" customHeight="1">
      <c r="A153" s="45"/>
    </row>
    <row r="154" ht="25.5" customHeight="1">
      <c r="A154" s="45"/>
    </row>
    <row r="155" ht="25.5" customHeight="1">
      <c r="A155" s="45"/>
    </row>
    <row r="156" ht="25.5" customHeight="1">
      <c r="A156" s="45"/>
    </row>
    <row r="157" ht="25.5" customHeight="1">
      <c r="A157" s="45"/>
    </row>
    <row r="158" ht="25.5" customHeight="1">
      <c r="A158" s="45"/>
    </row>
    <row r="159" ht="25.5" customHeight="1">
      <c r="A159" s="45"/>
    </row>
    <row r="160" ht="25.5" customHeight="1">
      <c r="A160" s="45"/>
    </row>
    <row r="161" ht="25.5" customHeight="1">
      <c r="A161" s="45"/>
    </row>
    <row r="162" ht="25.5" customHeight="1">
      <c r="A162" s="45"/>
    </row>
    <row r="163" ht="25.5" customHeight="1">
      <c r="A163" s="45"/>
    </row>
    <row r="164" ht="25.5" customHeight="1">
      <c r="A164" s="45"/>
    </row>
    <row r="165" ht="25.5" customHeight="1">
      <c r="A165" s="45"/>
    </row>
    <row r="166" ht="25.5" customHeight="1">
      <c r="A166" s="45"/>
    </row>
    <row r="167" ht="25.5" customHeight="1">
      <c r="A167" s="45"/>
    </row>
    <row r="168" ht="25.5" customHeight="1">
      <c r="A168" s="45"/>
    </row>
    <row r="169" ht="25.5" customHeight="1">
      <c r="A169" s="45"/>
    </row>
    <row r="170" ht="25.5" customHeight="1">
      <c r="A170" s="45"/>
    </row>
    <row r="171" ht="25.5" customHeight="1">
      <c r="A171" s="45"/>
    </row>
    <row r="172" ht="25.5" customHeight="1">
      <c r="A172" s="45"/>
    </row>
    <row r="173" ht="25.5" customHeight="1">
      <c r="A173" s="45"/>
    </row>
    <row r="174" ht="25.5" customHeight="1">
      <c r="A174" s="45"/>
    </row>
    <row r="175" ht="25.5" customHeight="1">
      <c r="A175" s="45"/>
    </row>
    <row r="176" ht="25.5" customHeight="1">
      <c r="A176" s="45"/>
    </row>
    <row r="177" ht="25.5" customHeight="1">
      <c r="A177" s="45"/>
    </row>
    <row r="178" ht="25.5" customHeight="1">
      <c r="A178" s="45"/>
    </row>
    <row r="179" ht="25.5" customHeight="1">
      <c r="A179" s="45"/>
    </row>
    <row r="180" ht="25.5" customHeight="1">
      <c r="A180" s="45"/>
    </row>
    <row r="181" ht="25.5" customHeight="1">
      <c r="A181" s="45"/>
    </row>
    <row r="182" ht="25.5" customHeight="1">
      <c r="A182" s="45"/>
    </row>
    <row r="183" ht="25.5" customHeight="1">
      <c r="A183" s="45"/>
    </row>
    <row r="184" ht="25.5" customHeight="1">
      <c r="A184" s="45"/>
    </row>
    <row r="185" ht="25.5" customHeight="1">
      <c r="A185" s="45"/>
    </row>
    <row r="186" ht="25.5" customHeight="1">
      <c r="A186" s="45"/>
    </row>
    <row r="187" ht="25.5" customHeight="1">
      <c r="A187" s="45"/>
    </row>
    <row r="188" ht="25.5" customHeight="1">
      <c r="A188" s="45"/>
    </row>
    <row r="189" ht="25.5" customHeight="1">
      <c r="A189" s="45"/>
    </row>
    <row r="190" ht="25.5" customHeight="1">
      <c r="A190" s="45"/>
    </row>
    <row r="191" ht="25.5" customHeight="1">
      <c r="A191" s="45"/>
    </row>
    <row r="192" ht="25.5" customHeight="1">
      <c r="A192" s="45"/>
    </row>
    <row r="193" ht="25.5" customHeight="1">
      <c r="A193" s="45"/>
    </row>
    <row r="194" ht="25.5" customHeight="1">
      <c r="A194" s="45"/>
    </row>
    <row r="195" ht="25.5" customHeight="1">
      <c r="A195" s="45"/>
    </row>
    <row r="196" ht="25.5" customHeight="1">
      <c r="A196" s="45"/>
    </row>
    <row r="197" ht="25.5" customHeight="1">
      <c r="A197" s="45"/>
    </row>
    <row r="198" ht="25.5" customHeight="1">
      <c r="A198" s="45"/>
    </row>
    <row r="199" ht="25.5" customHeight="1">
      <c r="A199" s="45"/>
    </row>
    <row r="200" ht="25.5" customHeight="1">
      <c r="A200" s="45"/>
    </row>
    <row r="201" ht="25.5" customHeight="1">
      <c r="A201" s="45"/>
    </row>
    <row r="202" ht="25.5" customHeight="1">
      <c r="A202" s="45"/>
    </row>
    <row r="203" ht="25.5" customHeight="1">
      <c r="A203" s="45"/>
    </row>
    <row r="204" ht="25.5" customHeight="1">
      <c r="A204" s="45"/>
    </row>
    <row r="205" ht="25.5" customHeight="1">
      <c r="A205" s="45"/>
    </row>
    <row r="206" ht="25.5" customHeight="1">
      <c r="A206" s="45"/>
    </row>
    <row r="207" ht="25.5" customHeight="1">
      <c r="A207" s="45"/>
    </row>
    <row r="208" ht="25.5" customHeight="1">
      <c r="A208" s="45"/>
    </row>
    <row r="209" ht="25.5" customHeight="1">
      <c r="A209" s="45"/>
    </row>
    <row r="210" ht="25.5" customHeight="1">
      <c r="A210" s="45"/>
    </row>
    <row r="211" ht="25.5" customHeight="1">
      <c r="A211" s="45"/>
    </row>
    <row r="212" ht="25.5" customHeight="1">
      <c r="A212" s="45"/>
    </row>
    <row r="213" ht="25.5" customHeight="1">
      <c r="A213" s="45"/>
    </row>
    <row r="214" ht="25.5" customHeight="1">
      <c r="A214" s="45"/>
    </row>
    <row r="215" ht="25.5" customHeight="1">
      <c r="A215" s="45"/>
    </row>
    <row r="216" ht="25.5" customHeight="1">
      <c r="A216" s="45"/>
    </row>
    <row r="217" ht="25.5" customHeight="1">
      <c r="A217" s="45"/>
    </row>
    <row r="218" ht="25.5" customHeight="1">
      <c r="A218" s="45"/>
    </row>
    <row r="219" ht="25.5" customHeight="1">
      <c r="A219" s="45"/>
    </row>
    <row r="220" ht="25.5" customHeight="1">
      <c r="A220" s="45"/>
    </row>
    <row r="221" ht="25.5" customHeight="1">
      <c r="A221" s="45"/>
    </row>
    <row r="222" ht="25.5" customHeight="1">
      <c r="A222" s="45"/>
    </row>
    <row r="223" ht="25.5" customHeight="1">
      <c r="A223" s="45"/>
    </row>
    <row r="224" ht="25.5" customHeight="1">
      <c r="A224" s="45"/>
    </row>
    <row r="225" ht="25.5" customHeight="1">
      <c r="A225" s="45"/>
    </row>
    <row r="226" ht="25.5" customHeight="1">
      <c r="A226" s="45"/>
    </row>
    <row r="227" ht="25.5" customHeight="1">
      <c r="A227" s="45"/>
    </row>
    <row r="228" ht="25.5" customHeight="1">
      <c r="A228" s="45"/>
    </row>
    <row r="229" ht="25.5" customHeight="1">
      <c r="A229" s="45"/>
    </row>
    <row r="230" ht="25.5" customHeight="1">
      <c r="A230" s="45"/>
    </row>
    <row r="231" ht="25.5" customHeight="1">
      <c r="A231" s="45"/>
    </row>
    <row r="232" ht="25.5" customHeight="1">
      <c r="A232" s="45"/>
    </row>
    <row r="233" ht="25.5" customHeight="1">
      <c r="A233" s="45"/>
    </row>
    <row r="234" ht="25.5" customHeight="1">
      <c r="A234" s="45"/>
    </row>
    <row r="235" ht="25.5" customHeight="1">
      <c r="A235" s="45"/>
    </row>
    <row r="236" ht="25.5" customHeight="1">
      <c r="A236" s="45"/>
    </row>
    <row r="237" ht="25.5" customHeight="1">
      <c r="A237" s="45"/>
    </row>
    <row r="238" ht="25.5" customHeight="1">
      <c r="A238" s="45"/>
    </row>
    <row r="239" ht="25.5" customHeight="1">
      <c r="A239" s="45"/>
    </row>
    <row r="240" ht="25.5" customHeight="1">
      <c r="A240" s="45"/>
    </row>
    <row r="241" ht="25.5" customHeight="1">
      <c r="A241" s="45"/>
    </row>
    <row r="242" ht="25.5" customHeight="1">
      <c r="A242" s="45"/>
    </row>
    <row r="243" ht="25.5" customHeight="1">
      <c r="A243" s="45"/>
    </row>
    <row r="244" ht="25.5" customHeight="1">
      <c r="A244" s="45"/>
    </row>
    <row r="245" ht="25.5" customHeight="1">
      <c r="A245" s="45"/>
    </row>
    <row r="246" ht="25.5" customHeight="1">
      <c r="A246" s="45"/>
    </row>
    <row r="247" ht="25.5" customHeight="1">
      <c r="A247" s="45"/>
    </row>
    <row r="248" ht="25.5" customHeight="1">
      <c r="A248" s="45"/>
    </row>
    <row r="249" ht="25.5" customHeight="1">
      <c r="A249" s="45"/>
    </row>
    <row r="250" ht="25.5" customHeight="1">
      <c r="A250" s="45"/>
    </row>
    <row r="251" ht="25.5" customHeight="1">
      <c r="A251" s="45"/>
    </row>
    <row r="252" ht="25.5" customHeight="1">
      <c r="A252" s="45"/>
    </row>
    <row r="253" ht="25.5" customHeight="1">
      <c r="A253" s="45"/>
    </row>
    <row r="254" ht="25.5" customHeight="1">
      <c r="A254" s="45"/>
    </row>
    <row r="255" ht="25.5" customHeight="1">
      <c r="A255" s="45"/>
    </row>
    <row r="256" ht="25.5" customHeight="1">
      <c r="A256" s="45"/>
    </row>
    <row r="257" ht="25.5" customHeight="1">
      <c r="A257" s="45"/>
    </row>
    <row r="258" ht="25.5" customHeight="1">
      <c r="A258" s="45"/>
    </row>
    <row r="259" ht="25.5" customHeight="1">
      <c r="A259" s="45"/>
    </row>
    <row r="260" ht="25.5" customHeight="1">
      <c r="A260" s="45"/>
    </row>
    <row r="261" ht="25.5" customHeight="1">
      <c r="A261" s="45"/>
    </row>
    <row r="262" ht="25.5" customHeight="1">
      <c r="A262" s="45"/>
    </row>
    <row r="263" ht="25.5" customHeight="1">
      <c r="A263" s="45"/>
    </row>
    <row r="264" ht="25.5" customHeight="1">
      <c r="A264" s="45"/>
    </row>
    <row r="265" ht="25.5" customHeight="1">
      <c r="A265" s="45"/>
    </row>
    <row r="266" ht="25.5" customHeight="1">
      <c r="A266" s="45"/>
    </row>
    <row r="267" ht="25.5" customHeight="1">
      <c r="A267" s="45"/>
    </row>
    <row r="268" ht="25.5" customHeight="1">
      <c r="A268" s="45"/>
    </row>
    <row r="269" ht="25.5" customHeight="1">
      <c r="A269" s="45"/>
    </row>
    <row r="270" ht="25.5" customHeight="1">
      <c r="A270" s="45"/>
    </row>
    <row r="271" ht="25.5" customHeight="1">
      <c r="A271" s="45"/>
    </row>
    <row r="272" ht="25.5" customHeight="1">
      <c r="A272" s="45"/>
    </row>
    <row r="273" ht="25.5" customHeight="1">
      <c r="A273" s="45"/>
    </row>
    <row r="274" ht="25.5" customHeight="1">
      <c r="A274" s="45"/>
    </row>
    <row r="275" ht="25.5" customHeight="1">
      <c r="A275" s="45"/>
    </row>
    <row r="276" ht="25.5" customHeight="1">
      <c r="A276" s="45"/>
    </row>
    <row r="277" ht="25.5" customHeight="1">
      <c r="A277" s="45"/>
    </row>
    <row r="278" ht="25.5" customHeight="1">
      <c r="A278" s="45"/>
    </row>
    <row r="279" ht="25.5" customHeight="1">
      <c r="A279" s="45"/>
    </row>
    <row r="280" ht="25.5" customHeight="1">
      <c r="A280" s="45"/>
    </row>
    <row r="281" ht="25.5" customHeight="1">
      <c r="A281" s="45"/>
    </row>
    <row r="282" ht="25.5" customHeight="1">
      <c r="A282" s="45"/>
    </row>
    <row r="283" ht="25.5" customHeight="1">
      <c r="A283" s="45"/>
    </row>
    <row r="284" ht="25.5" customHeight="1">
      <c r="A284" s="45"/>
    </row>
    <row r="285" ht="25.5" customHeight="1">
      <c r="A285" s="45"/>
    </row>
    <row r="286" ht="25.5" customHeight="1">
      <c r="A286" s="45"/>
    </row>
    <row r="287" ht="25.5" customHeight="1">
      <c r="A287" s="45"/>
    </row>
    <row r="288" ht="25.5" customHeight="1">
      <c r="A288" s="45"/>
    </row>
    <row r="289" ht="25.5" customHeight="1">
      <c r="A289" s="45"/>
    </row>
    <row r="290" ht="25.5" customHeight="1">
      <c r="A290" s="45"/>
    </row>
    <row r="291" ht="25.5" customHeight="1">
      <c r="A291" s="45"/>
    </row>
    <row r="292" ht="25.5" customHeight="1">
      <c r="A292" s="45"/>
    </row>
    <row r="293" ht="25.5" customHeight="1">
      <c r="A293" s="45"/>
    </row>
    <row r="294" ht="25.5" customHeight="1">
      <c r="A294" s="45"/>
    </row>
    <row r="295" ht="25.5" customHeight="1">
      <c r="A295" s="45"/>
    </row>
    <row r="296" ht="25.5" customHeight="1">
      <c r="A296" s="45"/>
    </row>
    <row r="297" ht="25.5" customHeight="1">
      <c r="A297" s="45"/>
    </row>
    <row r="298" ht="25.5" customHeight="1">
      <c r="A298" s="45"/>
    </row>
    <row r="299" ht="25.5" customHeight="1">
      <c r="A299" s="45"/>
    </row>
    <row r="300" ht="25.5" customHeight="1">
      <c r="A300" s="45"/>
    </row>
    <row r="301" ht="25.5" customHeight="1">
      <c r="A301" s="45"/>
    </row>
    <row r="302" ht="25.5" customHeight="1">
      <c r="A302" s="45"/>
    </row>
    <row r="303" ht="25.5" customHeight="1">
      <c r="A303" s="45"/>
    </row>
    <row r="304" ht="25.5" customHeight="1">
      <c r="A304" s="45"/>
    </row>
    <row r="305" ht="25.5" customHeight="1">
      <c r="A305" s="45"/>
    </row>
    <row r="306" ht="25.5" customHeight="1">
      <c r="A306" s="45"/>
    </row>
    <row r="307" ht="25.5" customHeight="1">
      <c r="A307" s="45"/>
    </row>
    <row r="308" ht="25.5" customHeight="1">
      <c r="A308" s="45"/>
    </row>
    <row r="309" ht="25.5" customHeight="1">
      <c r="A309" s="45"/>
    </row>
  </sheetData>
  <sheetProtection/>
  <mergeCells count="16">
    <mergeCell ref="E44:F44"/>
    <mergeCell ref="G44:H44"/>
    <mergeCell ref="I44:J44"/>
    <mergeCell ref="K44:L44"/>
    <mergeCell ref="E45:F45"/>
    <mergeCell ref="G45:H45"/>
    <mergeCell ref="I45:J45"/>
    <mergeCell ref="K45:L45"/>
    <mergeCell ref="E6:F6"/>
    <mergeCell ref="G6:H6"/>
    <mergeCell ref="I6:J6"/>
    <mergeCell ref="K6:L6"/>
    <mergeCell ref="E7:F7"/>
    <mergeCell ref="G7:H7"/>
    <mergeCell ref="I7:J7"/>
    <mergeCell ref="K7:L7"/>
  </mergeCells>
  <printOptions/>
  <pageMargins left="0.6299212598425197" right="0.31496062992125984" top="0.5511811023622047" bottom="0.3937007874015748" header="0.3937007874015748" footer="0.35433070866141736"/>
  <pageSetup horizontalDpi="600" verticalDpi="600" orientation="portrait" paperSize="9" scale="83" r:id="rId1"/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01"/>
  <sheetViews>
    <sheetView zoomScale="80" zoomScaleNormal="80" zoomScaleSheetLayoutView="100" zoomScalePageLayoutView="0" workbookViewId="0" topLeftCell="A17">
      <selection activeCell="F23" sqref="F23"/>
    </sheetView>
  </sheetViews>
  <sheetFormatPr defaultColWidth="9.140625" defaultRowHeight="24" customHeight="1"/>
  <cols>
    <col min="1" max="1" width="17.7109375" style="345" customWidth="1"/>
    <col min="2" max="2" width="16.7109375" style="345" customWidth="1"/>
    <col min="3" max="3" width="1.7109375" style="345" customWidth="1"/>
    <col min="4" max="4" width="16.7109375" style="345" customWidth="1"/>
    <col min="5" max="5" width="1.7109375" style="345" customWidth="1"/>
    <col min="6" max="6" width="16.7109375" style="345" customWidth="1"/>
    <col min="7" max="7" width="1.7109375" style="345" customWidth="1"/>
    <col min="8" max="8" width="16.7109375" style="345" customWidth="1"/>
    <col min="9" max="9" width="1.7109375" style="345" customWidth="1"/>
    <col min="10" max="10" width="17.421875" style="345" customWidth="1"/>
    <col min="11" max="11" width="1.7109375" style="345" customWidth="1"/>
    <col min="12" max="12" width="18.00390625" style="345" customWidth="1"/>
    <col min="13" max="13" width="1.57421875" style="345" customWidth="1"/>
    <col min="14" max="14" width="11.00390625" style="345" customWidth="1"/>
    <col min="15" max="15" width="16.421875" style="345" bestFit="1" customWidth="1"/>
    <col min="16" max="16" width="9.140625" style="345" customWidth="1"/>
    <col min="17" max="17" width="16.00390625" style="345" customWidth="1"/>
    <col min="18" max="16384" width="9.140625" style="345" customWidth="1"/>
  </cols>
  <sheetData>
    <row r="1" spans="1:12" ht="32.25" customHeight="1">
      <c r="A1" s="583" t="s">
        <v>984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</row>
    <row r="2" spans="1:12" ht="32.25" customHeight="1">
      <c r="A2" s="583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</row>
    <row r="3" spans="1:12" s="300" customFormat="1" ht="30" customHeight="1">
      <c r="A3" s="585" t="s">
        <v>204</v>
      </c>
      <c r="B3" s="301"/>
      <c r="C3" s="301"/>
      <c r="D3" s="301"/>
      <c r="E3" s="301"/>
      <c r="F3" s="301"/>
      <c r="G3" s="301"/>
      <c r="L3" s="586"/>
    </row>
    <row r="4" spans="1:12" s="300" customFormat="1" ht="30" customHeight="1">
      <c r="A4" s="585"/>
      <c r="B4" s="301"/>
      <c r="C4" s="301"/>
      <c r="D4" s="301"/>
      <c r="E4" s="301"/>
      <c r="F4" s="301"/>
      <c r="G4" s="301"/>
      <c r="L4" s="298" t="s">
        <v>573</v>
      </c>
    </row>
    <row r="5" spans="2:14" s="300" customFormat="1" ht="30" customHeight="1">
      <c r="B5" s="353"/>
      <c r="C5" s="353"/>
      <c r="D5" s="353"/>
      <c r="E5" s="353"/>
      <c r="F5" s="353"/>
      <c r="G5" s="353"/>
      <c r="J5" s="308" t="s">
        <v>805</v>
      </c>
      <c r="K5" s="308"/>
      <c r="L5" s="308"/>
      <c r="M5" s="304"/>
      <c r="N5" s="304"/>
    </row>
    <row r="6" spans="1:12" s="300" customFormat="1" ht="30" customHeight="1">
      <c r="A6" s="587"/>
      <c r="B6" s="588"/>
      <c r="C6" s="588"/>
      <c r="D6" s="589"/>
      <c r="E6" s="589"/>
      <c r="F6" s="590"/>
      <c r="G6" s="590"/>
      <c r="J6" s="309" t="s">
        <v>390</v>
      </c>
      <c r="K6" s="309"/>
      <c r="L6" s="310"/>
    </row>
    <row r="7" spans="2:12" s="300" customFormat="1" ht="30" customHeight="1">
      <c r="B7" s="591"/>
      <c r="C7" s="591"/>
      <c r="D7" s="591"/>
      <c r="E7" s="591"/>
      <c r="F7" s="591"/>
      <c r="G7" s="591"/>
      <c r="J7" s="354" t="s">
        <v>995</v>
      </c>
      <c r="K7" s="354"/>
      <c r="L7" s="354" t="s">
        <v>996</v>
      </c>
    </row>
    <row r="8" spans="2:12" s="300" customFormat="1" ht="30" customHeight="1">
      <c r="B8" s="592" t="s">
        <v>324</v>
      </c>
      <c r="C8" s="403"/>
      <c r="D8" s="403"/>
      <c r="E8" s="403"/>
      <c r="F8" s="355"/>
      <c r="G8" s="593"/>
      <c r="J8" s="593">
        <v>176645618.24</v>
      </c>
      <c r="L8" s="593">
        <v>176645618.24</v>
      </c>
    </row>
    <row r="9" spans="2:12" s="300" customFormat="1" ht="30" customHeight="1">
      <c r="B9" s="592" t="s">
        <v>325</v>
      </c>
      <c r="C9" s="403"/>
      <c r="D9" s="403"/>
      <c r="E9" s="403"/>
      <c r="F9" s="355"/>
      <c r="G9" s="593"/>
      <c r="J9" s="593">
        <v>101933491.01</v>
      </c>
      <c r="L9" s="593">
        <v>113274181.35</v>
      </c>
    </row>
    <row r="10" spans="2:12" s="300" customFormat="1" ht="30" customHeight="1">
      <c r="B10" s="592" t="s">
        <v>326</v>
      </c>
      <c r="C10" s="385"/>
      <c r="D10" s="593"/>
      <c r="E10" s="385"/>
      <c r="F10" s="355"/>
      <c r="G10" s="593"/>
      <c r="J10" s="594">
        <v>352783196.79</v>
      </c>
      <c r="L10" s="594">
        <v>332211372.69</v>
      </c>
    </row>
    <row r="11" spans="2:12" s="279" customFormat="1" ht="30" customHeight="1" thickBot="1">
      <c r="B11" s="279" t="s">
        <v>603</v>
      </c>
      <c r="C11" s="388"/>
      <c r="D11" s="388"/>
      <c r="E11" s="595"/>
      <c r="F11" s="399"/>
      <c r="G11" s="388"/>
      <c r="J11" s="596">
        <f>SUM(J8:J10)</f>
        <v>631362306.04</v>
      </c>
      <c r="L11" s="596">
        <f>SUM(L8:L10)</f>
        <v>622131172.28</v>
      </c>
    </row>
    <row r="12" spans="3:12" s="279" customFormat="1" ht="30" customHeight="1" thickTop="1">
      <c r="C12" s="388"/>
      <c r="D12" s="388"/>
      <c r="E12" s="595"/>
      <c r="F12" s="399"/>
      <c r="G12" s="388"/>
      <c r="J12" s="388"/>
      <c r="L12" s="388"/>
    </row>
    <row r="13" spans="2:12" s="279" customFormat="1" ht="30" customHeight="1">
      <c r="B13" s="303"/>
      <c r="C13" s="303"/>
      <c r="D13" s="300"/>
      <c r="E13" s="597"/>
      <c r="F13" s="303"/>
      <c r="G13" s="303"/>
      <c r="H13" s="598"/>
      <c r="I13" s="598"/>
      <c r="J13" s="599"/>
      <c r="K13" s="599"/>
      <c r="L13" s="303"/>
    </row>
    <row r="14" spans="1:11" ht="30" customHeight="1">
      <c r="A14" s="317" t="s">
        <v>205</v>
      </c>
      <c r="B14" s="318"/>
      <c r="C14" s="318"/>
      <c r="D14" s="319"/>
      <c r="E14" s="319"/>
      <c r="F14" s="318"/>
      <c r="G14" s="318"/>
      <c r="H14" s="318"/>
      <c r="I14" s="318"/>
      <c r="J14" s="318"/>
      <c r="K14" s="318"/>
    </row>
    <row r="15" spans="1:3" ht="30" customHeight="1">
      <c r="A15" s="320" t="s">
        <v>206</v>
      </c>
      <c r="B15" s="318"/>
      <c r="C15" s="318"/>
    </row>
    <row r="16" spans="1:12" ht="30" customHeight="1">
      <c r="A16" s="585"/>
      <c r="B16" s="301"/>
      <c r="C16" s="301"/>
      <c r="D16" s="301"/>
      <c r="E16" s="301"/>
      <c r="F16" s="301"/>
      <c r="G16" s="301"/>
      <c r="H16" s="300"/>
      <c r="I16" s="300"/>
      <c r="J16" s="300"/>
      <c r="K16" s="300"/>
      <c r="L16" s="298" t="s">
        <v>573</v>
      </c>
    </row>
    <row r="17" spans="1:12" ht="30" customHeight="1">
      <c r="A17" s="300"/>
      <c r="B17" s="299" t="s">
        <v>387</v>
      </c>
      <c r="C17" s="299"/>
      <c r="D17" s="299"/>
      <c r="E17" s="299"/>
      <c r="F17" s="299"/>
      <c r="G17" s="353"/>
      <c r="H17" s="299"/>
      <c r="I17" s="299"/>
      <c r="J17" s="299"/>
      <c r="K17" s="299"/>
      <c r="L17" s="299"/>
    </row>
    <row r="18" spans="1:12" ht="30" customHeight="1">
      <c r="A18" s="587"/>
      <c r="B18" s="600"/>
      <c r="C18" s="600"/>
      <c r="D18" s="601" t="s">
        <v>997</v>
      </c>
      <c r="E18" s="601"/>
      <c r="F18" s="602"/>
      <c r="G18" s="603"/>
      <c r="H18" s="600"/>
      <c r="I18" s="600"/>
      <c r="J18" s="601" t="s">
        <v>998</v>
      </c>
      <c r="K18" s="601"/>
      <c r="L18" s="602"/>
    </row>
    <row r="19" spans="1:12" ht="30" customHeight="1">
      <c r="A19" s="300"/>
      <c r="B19" s="604" t="s">
        <v>601</v>
      </c>
      <c r="C19" s="604"/>
      <c r="D19" s="604" t="s">
        <v>602</v>
      </c>
      <c r="E19" s="604"/>
      <c r="F19" s="604" t="s">
        <v>569</v>
      </c>
      <c r="G19" s="591"/>
      <c r="H19" s="604" t="s">
        <v>601</v>
      </c>
      <c r="I19" s="678" t="s">
        <v>602</v>
      </c>
      <c r="J19" s="678"/>
      <c r="K19" s="604"/>
      <c r="L19" s="604" t="s">
        <v>569</v>
      </c>
    </row>
    <row r="20" spans="1:12" ht="30" customHeight="1">
      <c r="A20" s="300" t="s">
        <v>342</v>
      </c>
      <c r="B20" s="605">
        <v>64565160.44</v>
      </c>
      <c r="C20" s="605"/>
      <c r="D20" s="605">
        <v>12641516.27</v>
      </c>
      <c r="E20" s="605"/>
      <c r="F20" s="605">
        <f>SUM(B20:D20)</f>
        <v>77206676.71</v>
      </c>
      <c r="G20" s="593"/>
      <c r="H20" s="605">
        <v>64565160.44</v>
      </c>
      <c r="I20" s="605"/>
      <c r="J20" s="605">
        <v>12641516.27</v>
      </c>
      <c r="K20" s="605"/>
      <c r="L20" s="605">
        <f>SUM(H20:J20)</f>
        <v>77206676.71</v>
      </c>
    </row>
    <row r="21" spans="1:12" ht="30" customHeight="1">
      <c r="A21" s="300" t="s">
        <v>343</v>
      </c>
      <c r="B21" s="593">
        <v>279756022.87</v>
      </c>
      <c r="C21" s="593"/>
      <c r="D21" s="593">
        <v>3193374.72</v>
      </c>
      <c r="E21" s="593"/>
      <c r="F21" s="593">
        <f>SUM(B21:D21)</f>
        <v>282949397.59000003</v>
      </c>
      <c r="G21" s="593"/>
      <c r="H21" s="593">
        <v>279756022.87</v>
      </c>
      <c r="I21" s="593"/>
      <c r="J21" s="593">
        <v>3193374.72</v>
      </c>
      <c r="K21" s="593"/>
      <c r="L21" s="593">
        <f>SUM(H21:J21)</f>
        <v>282949397.59000003</v>
      </c>
    </row>
    <row r="22" spans="1:12" ht="30" customHeight="1">
      <c r="A22" s="300" t="s">
        <v>344</v>
      </c>
      <c r="B22" s="593">
        <v>4028000</v>
      </c>
      <c r="C22" s="593"/>
      <c r="D22" s="593">
        <v>0</v>
      </c>
      <c r="E22" s="593"/>
      <c r="F22" s="593">
        <f>SUM(B22:D22)</f>
        <v>4028000</v>
      </c>
      <c r="G22" s="593"/>
      <c r="H22" s="593">
        <v>4028000</v>
      </c>
      <c r="I22" s="593"/>
      <c r="J22" s="593">
        <v>0</v>
      </c>
      <c r="K22" s="593"/>
      <c r="L22" s="593">
        <f>SUM(H22:J22)</f>
        <v>4028000</v>
      </c>
    </row>
    <row r="23" spans="1:12" ht="30" customHeight="1">
      <c r="A23" s="300" t="s">
        <v>345</v>
      </c>
      <c r="B23" s="593">
        <v>2825500</v>
      </c>
      <c r="C23" s="593"/>
      <c r="D23" s="593">
        <v>0</v>
      </c>
      <c r="E23" s="593"/>
      <c r="F23" s="593">
        <f>SUM(B23:D23)</f>
        <v>2825500</v>
      </c>
      <c r="G23" s="593"/>
      <c r="H23" s="593">
        <v>2825500</v>
      </c>
      <c r="I23" s="593"/>
      <c r="J23" s="593">
        <v>0</v>
      </c>
      <c r="K23" s="593"/>
      <c r="L23" s="593">
        <f>SUM(H23:J23)</f>
        <v>2825500</v>
      </c>
    </row>
    <row r="24" spans="1:12" ht="30" customHeight="1">
      <c r="A24" s="300" t="s">
        <v>957</v>
      </c>
      <c r="B24" s="594">
        <v>5550000</v>
      </c>
      <c r="C24" s="593"/>
      <c r="D24" s="594">
        <v>3993125.78</v>
      </c>
      <c r="E24" s="593"/>
      <c r="F24" s="594">
        <f>SUM(B24:D24)</f>
        <v>9543125.78</v>
      </c>
      <c r="G24" s="593"/>
      <c r="H24" s="594">
        <v>5550000</v>
      </c>
      <c r="I24" s="593"/>
      <c r="J24" s="594">
        <v>3993125.78</v>
      </c>
      <c r="K24" s="593"/>
      <c r="L24" s="594">
        <f>SUM(H24:J24)</f>
        <v>9543125.78</v>
      </c>
    </row>
    <row r="25" spans="1:12" ht="30" customHeight="1">
      <c r="A25" s="300" t="s">
        <v>603</v>
      </c>
      <c r="B25" s="593">
        <f aca="true" t="shared" si="0" ref="B25:L25">SUM(B20:B24)</f>
        <v>356724683.31</v>
      </c>
      <c r="C25" s="606"/>
      <c r="D25" s="593">
        <f t="shared" si="0"/>
        <v>19828016.77</v>
      </c>
      <c r="E25" s="606"/>
      <c r="F25" s="593">
        <f>SUM(F20:F24)</f>
        <v>376552700.08</v>
      </c>
      <c r="G25" s="593"/>
      <c r="H25" s="606">
        <f t="shared" si="0"/>
        <v>356724683.31</v>
      </c>
      <c r="I25" s="606"/>
      <c r="J25" s="606">
        <f t="shared" si="0"/>
        <v>19828016.77</v>
      </c>
      <c r="K25" s="606"/>
      <c r="L25" s="593">
        <f t="shared" si="0"/>
        <v>376552700.08</v>
      </c>
    </row>
    <row r="26" spans="1:12" ht="30" customHeight="1">
      <c r="A26" s="300" t="s">
        <v>420</v>
      </c>
      <c r="B26" s="606"/>
      <c r="C26" s="606"/>
      <c r="D26" s="606"/>
      <c r="E26" s="606"/>
      <c r="F26" s="305">
        <v>-5805140.73</v>
      </c>
      <c r="G26" s="305"/>
      <c r="H26" s="606"/>
      <c r="I26" s="606"/>
      <c r="J26" s="606"/>
      <c r="K26" s="606"/>
      <c r="L26" s="305">
        <v>-5805140.73</v>
      </c>
    </row>
    <row r="27" spans="1:12" ht="30" customHeight="1" thickBot="1">
      <c r="A27" s="300" t="s">
        <v>495</v>
      </c>
      <c r="B27" s="606"/>
      <c r="C27" s="606"/>
      <c r="D27" s="606"/>
      <c r="E27" s="606"/>
      <c r="F27" s="607">
        <f>SUM(F25:F26)</f>
        <v>370747559.34999996</v>
      </c>
      <c r="G27" s="593"/>
      <c r="H27" s="606"/>
      <c r="I27" s="606"/>
      <c r="J27" s="606"/>
      <c r="K27" s="606"/>
      <c r="L27" s="607">
        <f>SUM(L25:L26)</f>
        <v>370747559.34999996</v>
      </c>
    </row>
    <row r="28" spans="1:12" ht="30" customHeight="1" thickTop="1">
      <c r="A28" s="300"/>
      <c r="B28" s="606"/>
      <c r="C28" s="606"/>
      <c r="D28" s="606"/>
      <c r="E28" s="606"/>
      <c r="F28" s="593"/>
      <c r="G28" s="593"/>
      <c r="H28" s="606"/>
      <c r="I28" s="606"/>
      <c r="J28" s="606"/>
      <c r="K28" s="606"/>
      <c r="L28" s="593"/>
    </row>
    <row r="29" spans="1:11" ht="30" customHeight="1">
      <c r="A29" s="152" t="s">
        <v>286</v>
      </c>
      <c r="B29" s="318"/>
      <c r="C29" s="318"/>
      <c r="D29" s="320"/>
      <c r="E29" s="320"/>
      <c r="F29" s="320"/>
      <c r="G29" s="320"/>
      <c r="H29" s="320"/>
      <c r="I29" s="320"/>
      <c r="J29" s="329"/>
      <c r="K29" s="329"/>
    </row>
    <row r="30" spans="1:11" ht="30" customHeight="1">
      <c r="A30" s="152"/>
      <c r="B30" s="318"/>
      <c r="C30" s="318"/>
      <c r="D30" s="320"/>
      <c r="E30" s="320"/>
      <c r="F30" s="320"/>
      <c r="G30" s="320"/>
      <c r="H30" s="320"/>
      <c r="I30" s="320"/>
      <c r="J30" s="329"/>
      <c r="K30" s="329"/>
    </row>
    <row r="31" spans="1:11" ht="18.75" customHeight="1">
      <c r="A31" s="152"/>
      <c r="B31" s="318"/>
      <c r="C31" s="318"/>
      <c r="D31" s="320"/>
      <c r="E31" s="320"/>
      <c r="F31" s="320"/>
      <c r="G31" s="320"/>
      <c r="H31" s="320"/>
      <c r="I31" s="320"/>
      <c r="J31" s="329"/>
      <c r="K31" s="329"/>
    </row>
    <row r="32" spans="1:11" ht="30" customHeight="1">
      <c r="A32" s="318"/>
      <c r="B32" s="318"/>
      <c r="C32" s="318"/>
      <c r="D32" s="320"/>
      <c r="E32" s="320"/>
      <c r="F32" s="320"/>
      <c r="G32" s="320"/>
      <c r="H32" s="320"/>
      <c r="I32" s="320"/>
      <c r="J32" s="332"/>
      <c r="K32" s="332"/>
    </row>
    <row r="33" spans="1:12" ht="30" customHeight="1">
      <c r="A33" s="306"/>
      <c r="B33" s="306"/>
      <c r="C33" s="306"/>
      <c r="D33" s="307"/>
      <c r="E33" s="307"/>
      <c r="F33" s="307"/>
      <c r="G33" s="307"/>
      <c r="H33" s="307"/>
      <c r="I33" s="307"/>
      <c r="J33" s="307"/>
      <c r="K33" s="307"/>
      <c r="L33" s="307"/>
    </row>
    <row r="34" spans="1:12" ht="30" customHeight="1">
      <c r="A34" s="306" t="s">
        <v>274</v>
      </c>
      <c r="B34" s="306"/>
      <c r="C34" s="306"/>
      <c r="D34" s="307"/>
      <c r="E34" s="307"/>
      <c r="F34" s="307"/>
      <c r="G34" s="307"/>
      <c r="H34" s="307"/>
      <c r="I34" s="307"/>
      <c r="J34" s="307"/>
      <c r="K34" s="307"/>
      <c r="L34" s="307"/>
    </row>
    <row r="35" spans="1:12" ht="30" customHeight="1">
      <c r="A35" s="306" t="s">
        <v>273</v>
      </c>
      <c r="B35" s="306"/>
      <c r="C35" s="306"/>
      <c r="D35" s="307"/>
      <c r="E35" s="307"/>
      <c r="F35" s="307"/>
      <c r="G35" s="307"/>
      <c r="H35" s="307"/>
      <c r="I35" s="307"/>
      <c r="J35" s="307"/>
      <c r="K35" s="307"/>
      <c r="L35" s="307"/>
    </row>
    <row r="36" spans="1:12" ht="25.5" customHeight="1">
      <c r="A36" s="583" t="s">
        <v>341</v>
      </c>
      <c r="B36" s="584"/>
      <c r="C36" s="584"/>
      <c r="D36" s="584"/>
      <c r="E36" s="584"/>
      <c r="F36" s="584"/>
      <c r="G36" s="584"/>
      <c r="H36" s="584"/>
      <c r="I36" s="584"/>
      <c r="J36" s="584"/>
      <c r="K36" s="584"/>
      <c r="L36" s="584"/>
    </row>
    <row r="37" spans="1:12" ht="31.5" customHeight="1">
      <c r="A37" s="583"/>
      <c r="B37" s="584"/>
      <c r="C37" s="584"/>
      <c r="D37" s="584"/>
      <c r="E37" s="584"/>
      <c r="F37" s="584"/>
      <c r="G37" s="584"/>
      <c r="H37" s="584"/>
      <c r="I37" s="584"/>
      <c r="J37" s="584"/>
      <c r="K37" s="584"/>
      <c r="L37" s="584"/>
    </row>
    <row r="38" spans="1:12" ht="31.5" customHeight="1">
      <c r="A38" s="317" t="s">
        <v>207</v>
      </c>
      <c r="B38" s="333"/>
      <c r="C38" s="333"/>
      <c r="D38" s="334"/>
      <c r="E38" s="334"/>
      <c r="F38" s="334"/>
      <c r="G38" s="334"/>
      <c r="H38" s="334"/>
      <c r="I38" s="334"/>
      <c r="J38" s="308"/>
      <c r="K38" s="308"/>
      <c r="L38" s="308"/>
    </row>
    <row r="39" spans="1:11" ht="31.5" customHeight="1">
      <c r="A39" s="320" t="s">
        <v>208</v>
      </c>
      <c r="B39" s="318"/>
      <c r="C39" s="318"/>
      <c r="D39" s="318"/>
      <c r="E39" s="318"/>
      <c r="F39" s="318"/>
      <c r="G39" s="318"/>
      <c r="H39" s="318"/>
      <c r="I39" s="318"/>
      <c r="J39" s="318"/>
      <c r="K39" s="318"/>
    </row>
    <row r="40" spans="1:12" ht="31.5" customHeight="1">
      <c r="A40" s="320"/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298" t="s">
        <v>573</v>
      </c>
    </row>
    <row r="41" spans="1:12" ht="31.5" customHeight="1">
      <c r="A41" s="318"/>
      <c r="B41" s="318"/>
      <c r="C41" s="318"/>
      <c r="F41" s="299" t="s">
        <v>387</v>
      </c>
      <c r="G41" s="412"/>
      <c r="H41" s="412"/>
      <c r="I41" s="412"/>
      <c r="J41" s="412"/>
      <c r="K41" s="306"/>
      <c r="L41" s="608"/>
    </row>
    <row r="42" spans="1:12" ht="31.5" customHeight="1">
      <c r="A42" s="321"/>
      <c r="B42" s="321"/>
      <c r="C42" s="321"/>
      <c r="F42" s="384" t="s">
        <v>601</v>
      </c>
      <c r="H42" s="384" t="s">
        <v>915</v>
      </c>
      <c r="J42" s="384" t="s">
        <v>606</v>
      </c>
      <c r="K42" s="322"/>
      <c r="L42" s="322" t="s">
        <v>569</v>
      </c>
    </row>
    <row r="43" spans="1:12" ht="31.5" customHeight="1">
      <c r="A43" s="321"/>
      <c r="B43" s="321"/>
      <c r="C43" s="321"/>
      <c r="F43" s="323" t="s">
        <v>355</v>
      </c>
      <c r="G43" s="323"/>
      <c r="H43" s="323"/>
      <c r="I43" s="679" t="s">
        <v>608</v>
      </c>
      <c r="J43" s="679"/>
      <c r="K43" s="323"/>
      <c r="L43" s="323"/>
    </row>
    <row r="44" spans="1:12" ht="31.5" customHeight="1">
      <c r="A44" s="318" t="s">
        <v>609</v>
      </c>
      <c r="B44" s="318"/>
      <c r="C44" s="318"/>
      <c r="F44" s="324"/>
      <c r="G44" s="324"/>
      <c r="H44" s="324"/>
      <c r="I44" s="324"/>
      <c r="J44" s="324"/>
      <c r="K44" s="324"/>
      <c r="L44" s="318"/>
    </row>
    <row r="45" spans="1:12" ht="31.5" customHeight="1">
      <c r="A45" s="151" t="s">
        <v>999</v>
      </c>
      <c r="B45" s="318"/>
      <c r="C45" s="318"/>
      <c r="F45" s="325">
        <v>734728902.89</v>
      </c>
      <c r="G45" s="325"/>
      <c r="H45" s="325">
        <v>314481301.23</v>
      </c>
      <c r="I45" s="325"/>
      <c r="J45" s="325">
        <v>196809511.5</v>
      </c>
      <c r="K45" s="325"/>
      <c r="L45" s="325">
        <f>SUM(F45:J45)</f>
        <v>1246019715.62</v>
      </c>
    </row>
    <row r="46" spans="1:12" ht="31.5" customHeight="1">
      <c r="A46" s="318" t="s">
        <v>610</v>
      </c>
      <c r="B46" s="318"/>
      <c r="C46" s="318"/>
      <c r="F46" s="325">
        <v>186752136</v>
      </c>
      <c r="G46" s="325"/>
      <c r="H46" s="325">
        <v>178482400</v>
      </c>
      <c r="I46" s="325"/>
      <c r="J46" s="325">
        <v>49256554.41</v>
      </c>
      <c r="K46" s="325"/>
      <c r="L46" s="325">
        <f>SUM(F46:J46)</f>
        <v>414491090.40999997</v>
      </c>
    </row>
    <row r="47" spans="1:12" ht="31.5" customHeight="1">
      <c r="A47" s="326" t="s">
        <v>812</v>
      </c>
      <c r="B47" s="326"/>
      <c r="C47" s="326"/>
      <c r="F47" s="325">
        <v>0</v>
      </c>
      <c r="G47" s="325"/>
      <c r="H47" s="325">
        <v>126020770.86</v>
      </c>
      <c r="I47" s="325"/>
      <c r="J47" s="325">
        <v>-124756966.51</v>
      </c>
      <c r="K47" s="325"/>
      <c r="L47" s="325">
        <f>SUM(F47:J47)</f>
        <v>1263804.349999994</v>
      </c>
    </row>
    <row r="48" spans="1:12" ht="31.5" customHeight="1">
      <c r="A48" s="151" t="s">
        <v>1000</v>
      </c>
      <c r="B48" s="318"/>
      <c r="C48" s="318"/>
      <c r="F48" s="327">
        <f>SUM(F45:F47)</f>
        <v>921481038.89</v>
      </c>
      <c r="G48" s="325"/>
      <c r="H48" s="327">
        <f>SUM(H45:H47)</f>
        <v>618984472.09</v>
      </c>
      <c r="I48" s="325"/>
      <c r="J48" s="327">
        <f>SUM(J45:J47)</f>
        <v>121309099.39999999</v>
      </c>
      <c r="K48" s="325"/>
      <c r="L48" s="327">
        <f>SUM(L45:L47)</f>
        <v>1661774610.3799996</v>
      </c>
    </row>
    <row r="49" spans="1:12" ht="31.5" customHeight="1">
      <c r="A49" s="318" t="s">
        <v>612</v>
      </c>
      <c r="B49" s="318"/>
      <c r="C49" s="318"/>
      <c r="F49" s="365"/>
      <c r="G49" s="337"/>
      <c r="H49" s="365"/>
      <c r="I49" s="337"/>
      <c r="J49" s="365"/>
      <c r="K49" s="337"/>
      <c r="L49" s="366"/>
    </row>
    <row r="50" spans="1:12" ht="31.5" customHeight="1">
      <c r="A50" s="151" t="s">
        <v>999</v>
      </c>
      <c r="B50" s="318"/>
      <c r="C50" s="318"/>
      <c r="F50" s="325">
        <v>0</v>
      </c>
      <c r="G50" s="325"/>
      <c r="H50" s="325">
        <v>176095136.15999997</v>
      </c>
      <c r="I50" s="325"/>
      <c r="J50" s="325">
        <v>0</v>
      </c>
      <c r="K50" s="325"/>
      <c r="L50" s="325">
        <f>SUM(F50:J50)</f>
        <v>176095136.15999997</v>
      </c>
    </row>
    <row r="51" spans="1:12" ht="31.5" customHeight="1">
      <c r="A51" s="318" t="s">
        <v>613</v>
      </c>
      <c r="B51" s="318"/>
      <c r="C51" s="318"/>
      <c r="F51" s="325">
        <v>0</v>
      </c>
      <c r="G51" s="325"/>
      <c r="H51" s="325">
        <v>4119763.16</v>
      </c>
      <c r="I51" s="325"/>
      <c r="J51" s="325">
        <v>0</v>
      </c>
      <c r="K51" s="325"/>
      <c r="L51" s="325">
        <f>SUM(F51:J51)</f>
        <v>4119763.16</v>
      </c>
    </row>
    <row r="52" spans="1:12" ht="31.5" customHeight="1">
      <c r="A52" s="318" t="s">
        <v>950</v>
      </c>
      <c r="B52" s="318"/>
      <c r="C52" s="318"/>
      <c r="F52" s="364">
        <v>0</v>
      </c>
      <c r="G52" s="325"/>
      <c r="H52" s="364">
        <v>342493.42</v>
      </c>
      <c r="I52" s="325"/>
      <c r="J52" s="364">
        <v>0</v>
      </c>
      <c r="K52" s="325"/>
      <c r="L52" s="364">
        <f>SUM(F52:J52)</f>
        <v>342493.42</v>
      </c>
    </row>
    <row r="53" spans="1:12" ht="31.5" customHeight="1">
      <c r="A53" s="151" t="s">
        <v>1000</v>
      </c>
      <c r="B53" s="318"/>
      <c r="C53" s="318"/>
      <c r="D53" s="609"/>
      <c r="E53" s="609"/>
      <c r="F53" s="330">
        <f>SUM(F50:F52)</f>
        <v>0</v>
      </c>
      <c r="G53" s="325"/>
      <c r="H53" s="330">
        <f>SUM(H50:H52)</f>
        <v>180557392.73999995</v>
      </c>
      <c r="I53" s="325"/>
      <c r="J53" s="330">
        <f>SUM(J50:J52)</f>
        <v>0</v>
      </c>
      <c r="K53" s="325"/>
      <c r="L53" s="330">
        <f>SUM(L50:L52)</f>
        <v>180557392.73999995</v>
      </c>
    </row>
    <row r="54" spans="1:12" ht="31.5" customHeight="1">
      <c r="A54" s="318" t="s">
        <v>615</v>
      </c>
      <c r="B54" s="318"/>
      <c r="C54" s="318"/>
      <c r="F54" s="328"/>
      <c r="G54" s="328"/>
      <c r="H54" s="328"/>
      <c r="I54" s="328"/>
      <c r="J54" s="328"/>
      <c r="K54" s="328"/>
      <c r="L54" s="329"/>
    </row>
    <row r="55" spans="1:12" ht="31.5" customHeight="1">
      <c r="A55" s="151" t="s">
        <v>999</v>
      </c>
      <c r="B55" s="318"/>
      <c r="C55" s="318"/>
      <c r="F55" s="325">
        <v>116049065.7</v>
      </c>
      <c r="G55" s="325"/>
      <c r="H55" s="325">
        <v>0</v>
      </c>
      <c r="I55" s="325"/>
      <c r="J55" s="325">
        <v>0</v>
      </c>
      <c r="K55" s="325"/>
      <c r="L55" s="325">
        <f>SUM(F55:J55)</f>
        <v>116049065.7</v>
      </c>
    </row>
    <row r="56" spans="1:12" ht="31.5" customHeight="1">
      <c r="A56" s="318" t="s">
        <v>616</v>
      </c>
      <c r="B56" s="318"/>
      <c r="C56" s="318"/>
      <c r="F56" s="325">
        <v>0</v>
      </c>
      <c r="G56" s="325"/>
      <c r="H56" s="325">
        <v>0</v>
      </c>
      <c r="I56" s="325"/>
      <c r="J56" s="325">
        <v>0</v>
      </c>
      <c r="K56" s="325"/>
      <c r="L56" s="325">
        <f>SUM(F56:J56)</f>
        <v>0</v>
      </c>
    </row>
    <row r="57" spans="1:12" ht="31.5" customHeight="1">
      <c r="A57" s="151" t="s">
        <v>1000</v>
      </c>
      <c r="B57" s="318"/>
      <c r="C57" s="318"/>
      <c r="F57" s="327">
        <f>SUM(F55:F56)</f>
        <v>116049065.7</v>
      </c>
      <c r="G57" s="337"/>
      <c r="H57" s="327">
        <f>SUM(H55:H56)</f>
        <v>0</v>
      </c>
      <c r="I57" s="337"/>
      <c r="J57" s="327">
        <f>SUM(J55:J56)</f>
        <v>0</v>
      </c>
      <c r="K57" s="337"/>
      <c r="L57" s="327">
        <f>SUM(L55:L56)</f>
        <v>116049065.7</v>
      </c>
    </row>
    <row r="58" spans="1:12" ht="31.5" customHeight="1">
      <c r="A58" s="318" t="s">
        <v>617</v>
      </c>
      <c r="B58" s="318"/>
      <c r="C58" s="318"/>
      <c r="F58" s="328"/>
      <c r="G58" s="328"/>
      <c r="H58" s="328"/>
      <c r="I58" s="328"/>
      <c r="J58" s="328"/>
      <c r="K58" s="328"/>
      <c r="L58" s="329"/>
    </row>
    <row r="59" spans="1:12" ht="31.5" customHeight="1" thickBot="1">
      <c r="A59" s="151" t="s">
        <v>999</v>
      </c>
      <c r="B59" s="318"/>
      <c r="C59" s="318"/>
      <c r="D59" s="610"/>
      <c r="F59" s="331">
        <f>SUM(F45-F50-F55)</f>
        <v>618679837.1899999</v>
      </c>
      <c r="G59" s="337"/>
      <c r="H59" s="331">
        <f>SUM(H45-H50-H55)</f>
        <v>138386165.07000005</v>
      </c>
      <c r="I59" s="337"/>
      <c r="J59" s="331">
        <f>SUM(J45-J50-J55)</f>
        <v>196809511.5</v>
      </c>
      <c r="K59" s="337"/>
      <c r="L59" s="331">
        <f>SUM(L45-L50-L55)</f>
        <v>953875513.7599999</v>
      </c>
    </row>
    <row r="60" spans="1:12" ht="31.5" customHeight="1" thickBot="1" thickTop="1">
      <c r="A60" s="151" t="s">
        <v>1000</v>
      </c>
      <c r="B60" s="318"/>
      <c r="C60" s="318"/>
      <c r="F60" s="331">
        <f>F48-F53-F57</f>
        <v>805431973.1899999</v>
      </c>
      <c r="G60" s="337"/>
      <c r="H60" s="331">
        <f>H48-H53-H57</f>
        <v>438427079.3500001</v>
      </c>
      <c r="I60" s="337"/>
      <c r="J60" s="331">
        <f>J48-J53-J57</f>
        <v>121309099.39999999</v>
      </c>
      <c r="K60" s="337"/>
      <c r="L60" s="331">
        <f>L48-L53-L57</f>
        <v>1365168151.9399996</v>
      </c>
    </row>
    <row r="61" spans="1:12" ht="31.5" customHeight="1" thickTop="1">
      <c r="A61" s="318"/>
      <c r="B61" s="318"/>
      <c r="C61" s="318"/>
      <c r="F61" s="337"/>
      <c r="G61" s="337"/>
      <c r="H61" s="337"/>
      <c r="I61" s="337"/>
      <c r="J61" s="337"/>
      <c r="K61" s="337"/>
      <c r="L61" s="337"/>
    </row>
    <row r="62" spans="1:11" ht="31.5" customHeight="1">
      <c r="A62" s="152" t="s">
        <v>71</v>
      </c>
      <c r="B62" s="318"/>
      <c r="C62" s="318"/>
      <c r="D62" s="320"/>
      <c r="E62" s="320"/>
      <c r="F62" s="320"/>
      <c r="G62" s="320"/>
      <c r="H62" s="320"/>
      <c r="I62" s="320"/>
      <c r="J62" s="329"/>
      <c r="K62" s="329"/>
    </row>
    <row r="63" spans="1:11" ht="31.5" customHeight="1">
      <c r="A63" s="318"/>
      <c r="B63" s="318"/>
      <c r="C63" s="318"/>
      <c r="D63" s="320"/>
      <c r="E63" s="320"/>
      <c r="F63" s="320"/>
      <c r="G63" s="320"/>
      <c r="H63" s="320"/>
      <c r="I63" s="320"/>
      <c r="J63" s="332"/>
      <c r="K63" s="332"/>
    </row>
    <row r="64" spans="1:11" ht="31.5" customHeight="1">
      <c r="A64" s="152" t="s">
        <v>285</v>
      </c>
      <c r="B64" s="318"/>
      <c r="C64" s="318"/>
      <c r="D64" s="320"/>
      <c r="E64" s="320"/>
      <c r="F64" s="320"/>
      <c r="G64" s="320"/>
      <c r="H64" s="320"/>
      <c r="I64" s="320"/>
      <c r="J64" s="329"/>
      <c r="K64" s="329"/>
    </row>
    <row r="65" spans="2:12" ht="25.5" customHeight="1">
      <c r="B65" s="306"/>
      <c r="C65" s="306"/>
      <c r="D65" s="307"/>
      <c r="E65" s="307"/>
      <c r="F65" s="307"/>
      <c r="G65" s="307"/>
      <c r="H65" s="307"/>
      <c r="I65" s="307"/>
      <c r="J65" s="307"/>
      <c r="K65" s="307"/>
      <c r="L65" s="307"/>
    </row>
    <row r="66" spans="2:12" ht="25.5" customHeight="1">
      <c r="B66" s="306"/>
      <c r="C66" s="306"/>
      <c r="D66" s="307"/>
      <c r="E66" s="307"/>
      <c r="F66" s="307"/>
      <c r="G66" s="307"/>
      <c r="H66" s="307"/>
      <c r="I66" s="307"/>
      <c r="J66" s="307"/>
      <c r="K66" s="307"/>
      <c r="L66" s="307"/>
    </row>
    <row r="67" spans="2:12" ht="25.5" customHeight="1">
      <c r="B67" s="306"/>
      <c r="C67" s="306"/>
      <c r="D67" s="307"/>
      <c r="E67" s="307"/>
      <c r="F67" s="307"/>
      <c r="G67" s="307"/>
      <c r="H67" s="307"/>
      <c r="I67" s="307"/>
      <c r="J67" s="307"/>
      <c r="K67" s="307"/>
      <c r="L67" s="307"/>
    </row>
    <row r="68" spans="1:12" ht="25.5" customHeight="1">
      <c r="A68" s="306" t="s">
        <v>274</v>
      </c>
      <c r="B68" s="306"/>
      <c r="C68" s="306"/>
      <c r="D68" s="307"/>
      <c r="E68" s="307"/>
      <c r="F68" s="307"/>
      <c r="G68" s="307"/>
      <c r="H68" s="307"/>
      <c r="I68" s="307"/>
      <c r="J68" s="307"/>
      <c r="K68" s="307"/>
      <c r="L68" s="307"/>
    </row>
    <row r="69" spans="1:12" ht="25.5" customHeight="1">
      <c r="A69" s="306" t="s">
        <v>273</v>
      </c>
      <c r="B69" s="306"/>
      <c r="C69" s="306"/>
      <c r="D69" s="307"/>
      <c r="E69" s="307"/>
      <c r="F69" s="307"/>
      <c r="G69" s="307"/>
      <c r="H69" s="307"/>
      <c r="I69" s="307"/>
      <c r="J69" s="307"/>
      <c r="K69" s="307"/>
      <c r="L69" s="307"/>
    </row>
    <row r="70" spans="1:12" ht="25.5" customHeight="1">
      <c r="A70" s="583" t="s">
        <v>331</v>
      </c>
      <c r="B70" s="584"/>
      <c r="C70" s="584"/>
      <c r="D70" s="584"/>
      <c r="E70" s="584"/>
      <c r="F70" s="584"/>
      <c r="G70" s="584"/>
      <c r="H70" s="584"/>
      <c r="I70" s="584"/>
      <c r="J70" s="584"/>
      <c r="K70" s="584"/>
      <c r="L70" s="584"/>
    </row>
    <row r="71" spans="2:12" ht="25.5" customHeight="1">
      <c r="B71" s="306"/>
      <c r="C71" s="306"/>
      <c r="D71" s="307"/>
      <c r="E71" s="307"/>
      <c r="F71" s="307"/>
      <c r="G71" s="307"/>
      <c r="H71" s="307"/>
      <c r="I71" s="307"/>
      <c r="J71" s="307"/>
      <c r="K71" s="307"/>
      <c r="L71" s="307"/>
    </row>
    <row r="72" spans="1:12" ht="25.5" customHeight="1">
      <c r="A72" s="317" t="s">
        <v>207</v>
      </c>
      <c r="B72" s="333"/>
      <c r="C72" s="333"/>
      <c r="D72" s="334"/>
      <c r="E72" s="334"/>
      <c r="F72" s="334"/>
      <c r="G72" s="334"/>
      <c r="H72" s="334"/>
      <c r="I72" s="334"/>
      <c r="J72" s="308" t="s">
        <v>805</v>
      </c>
      <c r="K72" s="308"/>
      <c r="L72" s="308"/>
    </row>
    <row r="73" spans="1:12" ht="25.5" customHeight="1">
      <c r="A73" s="333"/>
      <c r="B73" s="333"/>
      <c r="C73" s="333"/>
      <c r="D73" s="334"/>
      <c r="E73" s="334"/>
      <c r="F73" s="334"/>
      <c r="G73" s="334"/>
      <c r="H73" s="334"/>
      <c r="I73" s="334"/>
      <c r="J73" s="309" t="s">
        <v>390</v>
      </c>
      <c r="K73" s="309"/>
      <c r="L73" s="310"/>
    </row>
    <row r="74" spans="1:12" ht="25.5" customHeight="1">
      <c r="A74" s="333"/>
      <c r="B74" s="333"/>
      <c r="C74" s="333"/>
      <c r="D74" s="334"/>
      <c r="E74" s="334"/>
      <c r="F74" s="334"/>
      <c r="G74" s="334"/>
      <c r="H74" s="334"/>
      <c r="I74" s="334"/>
      <c r="J74" s="349" t="s">
        <v>995</v>
      </c>
      <c r="K74" s="349"/>
      <c r="L74" s="349" t="s">
        <v>996</v>
      </c>
    </row>
    <row r="75" spans="1:12" ht="25.5" customHeight="1">
      <c r="A75" s="333"/>
      <c r="B75" s="333"/>
      <c r="C75" s="333"/>
      <c r="D75" s="334"/>
      <c r="E75" s="334"/>
      <c r="F75" s="334"/>
      <c r="G75" s="334"/>
      <c r="H75" s="334"/>
      <c r="I75" s="334"/>
      <c r="J75" s="611"/>
      <c r="K75" s="611"/>
      <c r="L75" s="349"/>
    </row>
    <row r="76" spans="1:12" ht="25.5" customHeight="1">
      <c r="A76" s="333"/>
      <c r="B76" s="333" t="s">
        <v>352</v>
      </c>
      <c r="C76" s="333"/>
      <c r="D76" s="334"/>
      <c r="E76" s="334"/>
      <c r="F76" s="334"/>
      <c r="G76" s="334"/>
      <c r="H76" s="334"/>
      <c r="I76" s="334"/>
      <c r="J76" s="403">
        <f>F27</f>
        <v>370747559.34999996</v>
      </c>
      <c r="K76" s="403"/>
      <c r="L76" s="612">
        <f>L27</f>
        <v>370747559.34999996</v>
      </c>
    </row>
    <row r="77" spans="1:12" ht="25.5" customHeight="1">
      <c r="A77" s="333"/>
      <c r="B77" s="333" t="s">
        <v>353</v>
      </c>
      <c r="C77" s="333"/>
      <c r="D77" s="334"/>
      <c r="E77" s="334"/>
      <c r="F77" s="334"/>
      <c r="G77" s="334"/>
      <c r="H77" s="334"/>
      <c r="I77" s="334"/>
      <c r="J77" s="613">
        <f>L60</f>
        <v>1365168151.9399996</v>
      </c>
      <c r="K77" s="334"/>
      <c r="L77" s="614">
        <f>L59</f>
        <v>953875513.7599999</v>
      </c>
    </row>
    <row r="78" spans="1:12" ht="25.5" customHeight="1" thickBot="1">
      <c r="A78" s="333"/>
      <c r="B78" s="335" t="s">
        <v>354</v>
      </c>
      <c r="C78" s="335"/>
      <c r="D78" s="336"/>
      <c r="E78" s="336"/>
      <c r="F78" s="336"/>
      <c r="G78" s="336"/>
      <c r="H78" s="336"/>
      <c r="I78" s="336"/>
      <c r="J78" s="615">
        <f>SUM(J76:J77)</f>
        <v>1735915711.2899995</v>
      </c>
      <c r="K78" s="336"/>
      <c r="L78" s="615">
        <f>SUM(L76:L77)</f>
        <v>1324623073.11</v>
      </c>
    </row>
    <row r="79" spans="1:12" ht="25.5" customHeight="1" thickTop="1">
      <c r="A79" s="306"/>
      <c r="B79" s="306"/>
      <c r="C79" s="306"/>
      <c r="D79" s="307"/>
      <c r="E79" s="307"/>
      <c r="F79" s="307"/>
      <c r="G79" s="307"/>
      <c r="H79" s="307"/>
      <c r="I79" s="307"/>
      <c r="J79" s="334"/>
      <c r="K79" s="307"/>
      <c r="L79" s="307"/>
    </row>
    <row r="80" spans="1:12" ht="25.5" customHeight="1">
      <c r="A80" s="306"/>
      <c r="B80" s="306"/>
      <c r="C80" s="306"/>
      <c r="D80" s="307"/>
      <c r="E80" s="307"/>
      <c r="F80" s="307"/>
      <c r="G80" s="307"/>
      <c r="H80" s="307"/>
      <c r="I80" s="307"/>
      <c r="J80" s="334"/>
      <c r="K80" s="307"/>
      <c r="L80" s="307"/>
    </row>
    <row r="81" spans="1:12" ht="25.5" customHeight="1">
      <c r="A81" s="279" t="s">
        <v>0</v>
      </c>
      <c r="B81" s="279"/>
      <c r="C81" s="279"/>
      <c r="D81" s="300"/>
      <c r="E81" s="300"/>
      <c r="F81" s="279"/>
      <c r="G81" s="279"/>
      <c r="H81" s="279"/>
      <c r="I81" s="279"/>
      <c r="J81" s="279"/>
      <c r="K81" s="279"/>
      <c r="L81" s="279"/>
    </row>
    <row r="82" spans="1:12" ht="25.5" customHeight="1">
      <c r="A82" s="279" t="s">
        <v>1</v>
      </c>
      <c r="B82" s="279"/>
      <c r="C82" s="279"/>
      <c r="D82" s="279"/>
      <c r="E82" s="279"/>
      <c r="F82" s="279"/>
      <c r="G82" s="279"/>
      <c r="H82" s="279"/>
      <c r="I82" s="279"/>
      <c r="J82" s="279"/>
      <c r="K82" s="279"/>
      <c r="L82" s="279"/>
    </row>
    <row r="83" spans="1:12" s="616" customFormat="1" ht="31.5" customHeight="1">
      <c r="A83" s="311"/>
      <c r="B83" s="311"/>
      <c r="C83" s="311"/>
      <c r="D83" s="311"/>
      <c r="E83" s="311"/>
      <c r="G83" s="558"/>
      <c r="H83" s="558"/>
      <c r="I83" s="558"/>
      <c r="J83" s="558"/>
      <c r="K83" s="265" t="s">
        <v>805</v>
      </c>
      <c r="L83" s="558"/>
    </row>
    <row r="84" spans="1:12" ht="25.5" customHeight="1">
      <c r="A84" s="279"/>
      <c r="B84" s="279"/>
      <c r="C84" s="279"/>
      <c r="D84" s="279"/>
      <c r="E84" s="279"/>
      <c r="F84" s="617"/>
      <c r="G84" s="398"/>
      <c r="H84" s="398"/>
      <c r="I84" s="398"/>
      <c r="J84" s="405"/>
      <c r="K84" s="406" t="s">
        <v>390</v>
      </c>
      <c r="L84" s="405"/>
    </row>
    <row r="85" spans="1:12" ht="25.5" customHeight="1">
      <c r="A85" s="300"/>
      <c r="B85" s="300"/>
      <c r="C85" s="300"/>
      <c r="D85" s="279"/>
      <c r="E85" s="279"/>
      <c r="F85" s="354"/>
      <c r="G85" s="402"/>
      <c r="H85" s="402"/>
      <c r="I85" s="354"/>
      <c r="J85" s="349" t="s">
        <v>995</v>
      </c>
      <c r="K85" s="349"/>
      <c r="L85" s="349" t="s">
        <v>969</v>
      </c>
    </row>
    <row r="86" spans="1:12" ht="25.5" customHeight="1">
      <c r="A86" s="279" t="s">
        <v>335</v>
      </c>
      <c r="B86" s="279"/>
      <c r="C86" s="279"/>
      <c r="D86" s="279"/>
      <c r="E86" s="279"/>
      <c r="F86" s="399"/>
      <c r="G86" s="399"/>
      <c r="H86" s="355"/>
      <c r="I86" s="355"/>
      <c r="J86" s="279"/>
      <c r="K86" s="279"/>
      <c r="L86" s="300"/>
    </row>
    <row r="87" spans="1:12" ht="25.5" customHeight="1">
      <c r="A87" s="279" t="s">
        <v>336</v>
      </c>
      <c r="B87" s="300"/>
      <c r="C87" s="300"/>
      <c r="D87" s="279"/>
      <c r="E87" s="279"/>
      <c r="F87" s="403"/>
      <c r="G87" s="617"/>
      <c r="H87" s="350"/>
      <c r="J87" s="350">
        <v>30453748.8</v>
      </c>
      <c r="K87" s="350"/>
      <c r="L87" s="403">
        <v>24097040.93</v>
      </c>
    </row>
    <row r="88" spans="1:12" ht="25.5" customHeight="1">
      <c r="A88" s="279" t="s">
        <v>938</v>
      </c>
      <c r="B88" s="300"/>
      <c r="C88" s="300"/>
      <c r="D88" s="279"/>
      <c r="E88" s="279"/>
      <c r="F88" s="350"/>
      <c r="G88" s="337"/>
      <c r="H88" s="350"/>
      <c r="J88" s="350">
        <v>20650065</v>
      </c>
      <c r="K88" s="337"/>
      <c r="L88" s="404">
        <v>15471995</v>
      </c>
    </row>
    <row r="89" spans="1:12" ht="25.5" customHeight="1" thickBot="1">
      <c r="A89" s="279" t="s">
        <v>337</v>
      </c>
      <c r="B89" s="279"/>
      <c r="C89" s="279"/>
      <c r="D89" s="279"/>
      <c r="E89" s="279"/>
      <c r="F89" s="356"/>
      <c r="G89" s="337"/>
      <c r="H89" s="356"/>
      <c r="I89" s="356"/>
      <c r="J89" s="351">
        <f>SUM(J87:J88)</f>
        <v>51103813.8</v>
      </c>
      <c r="K89" s="337"/>
      <c r="L89" s="351">
        <f>SUM(L87:L88)</f>
        <v>39569035.93</v>
      </c>
    </row>
    <row r="90" spans="1:12" ht="25.5" customHeight="1" thickTop="1">
      <c r="A90" s="279" t="s">
        <v>943</v>
      </c>
      <c r="B90" s="279"/>
      <c r="C90" s="279"/>
      <c r="D90" s="279"/>
      <c r="E90" s="279"/>
      <c r="F90" s="399"/>
      <c r="G90" s="337"/>
      <c r="H90" s="355"/>
      <c r="I90" s="300"/>
      <c r="J90" s="279"/>
      <c r="K90" s="337"/>
      <c r="L90" s="300"/>
    </row>
    <row r="91" spans="1:12" ht="25.5" customHeight="1">
      <c r="A91" s="279" t="s">
        <v>944</v>
      </c>
      <c r="B91" s="279"/>
      <c r="C91" s="279"/>
      <c r="D91" s="279"/>
      <c r="E91" s="279"/>
      <c r="F91" s="399"/>
      <c r="G91" s="399"/>
      <c r="H91" s="355"/>
      <c r="I91" s="300"/>
      <c r="J91" s="279"/>
      <c r="K91" s="279"/>
      <c r="L91" s="300"/>
    </row>
    <row r="92" spans="1:12" ht="25.5" customHeight="1">
      <c r="A92" s="279" t="s">
        <v>340</v>
      </c>
      <c r="B92" s="300"/>
      <c r="C92" s="300"/>
      <c r="D92" s="279"/>
      <c r="E92" s="279"/>
      <c r="F92" s="403"/>
      <c r="G92" s="617"/>
      <c r="H92" s="350"/>
      <c r="I92" s="350"/>
      <c r="J92" s="403">
        <v>22041866.79</v>
      </c>
      <c r="K92" s="403"/>
      <c r="L92" s="403">
        <v>15966676.08</v>
      </c>
    </row>
    <row r="93" spans="1:12" ht="25.5" customHeight="1">
      <c r="A93" s="279" t="s">
        <v>339</v>
      </c>
      <c r="B93" s="300"/>
      <c r="C93" s="300"/>
      <c r="D93" s="279"/>
      <c r="E93" s="279"/>
      <c r="F93" s="400"/>
      <c r="G93" s="337"/>
      <c r="H93" s="401"/>
      <c r="I93" s="337"/>
      <c r="J93" s="302">
        <v>4119763.16</v>
      </c>
      <c r="K93" s="337"/>
      <c r="L93" s="348">
        <v>2537244.3</v>
      </c>
    </row>
    <row r="94" spans="1:12" ht="25.5" customHeight="1" thickBot="1">
      <c r="A94" s="279" t="s">
        <v>338</v>
      </c>
      <c r="B94" s="279"/>
      <c r="C94" s="279"/>
      <c r="D94" s="301"/>
      <c r="E94" s="301"/>
      <c r="F94" s="386"/>
      <c r="G94" s="337"/>
      <c r="H94" s="386"/>
      <c r="I94" s="337"/>
      <c r="J94" s="352">
        <f>SUM(J92:J93)</f>
        <v>26161629.95</v>
      </c>
      <c r="K94" s="337"/>
      <c r="L94" s="352">
        <f>SUM(L92:L93)</f>
        <v>18503920.38</v>
      </c>
    </row>
    <row r="95" spans="1:12" ht="25.5" customHeight="1" thickTop="1">
      <c r="A95" s="279"/>
      <c r="B95" s="279"/>
      <c r="C95" s="279"/>
      <c r="D95" s="301"/>
      <c r="E95" s="301"/>
      <c r="F95" s="386"/>
      <c r="G95" s="337"/>
      <c r="H95" s="386"/>
      <c r="I95" s="337"/>
      <c r="J95" s="386"/>
      <c r="K95" s="337"/>
      <c r="L95" s="386"/>
    </row>
    <row r="96" spans="2:12" s="279" customFormat="1" ht="25.5" customHeight="1">
      <c r="B96" s="303"/>
      <c r="C96" s="303"/>
      <c r="D96" s="300"/>
      <c r="E96" s="597"/>
      <c r="F96" s="303"/>
      <c r="G96" s="303"/>
      <c r="H96" s="598"/>
      <c r="I96" s="598"/>
      <c r="J96" s="599"/>
      <c r="K96" s="599"/>
      <c r="L96" s="303"/>
    </row>
    <row r="97" spans="2:12" s="279" customFormat="1" ht="25.5" customHeight="1">
      <c r="B97" s="303"/>
      <c r="C97" s="303"/>
      <c r="D97" s="300"/>
      <c r="E97" s="597"/>
      <c r="F97" s="303"/>
      <c r="G97" s="303"/>
      <c r="H97" s="598"/>
      <c r="I97" s="598"/>
      <c r="J97" s="599"/>
      <c r="K97" s="599"/>
      <c r="L97" s="303"/>
    </row>
    <row r="98" spans="2:12" s="279" customFormat="1" ht="25.5" customHeight="1">
      <c r="B98" s="303"/>
      <c r="C98" s="303"/>
      <c r="D98" s="300"/>
      <c r="E98" s="597"/>
      <c r="F98" s="303"/>
      <c r="G98" s="303"/>
      <c r="H98" s="598"/>
      <c r="I98" s="598"/>
      <c r="J98" s="599"/>
      <c r="K98" s="599"/>
      <c r="L98" s="303"/>
    </row>
    <row r="99" spans="2:12" s="279" customFormat="1" ht="25.5" customHeight="1">
      <c r="B99" s="303"/>
      <c r="C99" s="303"/>
      <c r="D99" s="300"/>
      <c r="E99" s="597"/>
      <c r="F99" s="303"/>
      <c r="G99" s="303"/>
      <c r="H99" s="586"/>
      <c r="I99" s="586"/>
      <c r="J99" s="599"/>
      <c r="K99" s="599"/>
      <c r="L99" s="303"/>
    </row>
    <row r="100" spans="1:13" s="279" customFormat="1" ht="25.5" customHeight="1">
      <c r="A100" s="306" t="s">
        <v>274</v>
      </c>
      <c r="B100" s="306"/>
      <c r="C100" s="306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</row>
    <row r="101" spans="1:12" ht="24" customHeight="1">
      <c r="A101" s="306" t="s">
        <v>273</v>
      </c>
      <c r="B101" s="306"/>
      <c r="C101" s="306"/>
      <c r="D101" s="307"/>
      <c r="E101" s="307"/>
      <c r="F101" s="307"/>
      <c r="G101" s="307"/>
      <c r="H101" s="307"/>
      <c r="I101" s="307"/>
      <c r="J101" s="307"/>
      <c r="K101" s="307"/>
      <c r="L101" s="307"/>
    </row>
  </sheetData>
  <sheetProtection/>
  <mergeCells count="2">
    <mergeCell ref="I19:J19"/>
    <mergeCell ref="I43:J43"/>
  </mergeCells>
  <printOptions/>
  <pageMargins left="0.5905511811023623" right="0.2755905511811024" top="0.4724409448818898" bottom="0" header="0.1968503937007874" footer="0"/>
  <pageSetup horizontalDpi="600" verticalDpi="600" orientation="portrait" paperSize="9" scale="78" r:id="rId1"/>
  <rowBreaks count="2" manualBreakCount="2">
    <brk id="35" max="255" man="1"/>
    <brk id="6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zoomScale="80" zoomScaleNormal="80" workbookViewId="0" topLeftCell="A17">
      <selection activeCell="A33" sqref="A33"/>
    </sheetView>
  </sheetViews>
  <sheetFormatPr defaultColWidth="9.140625" defaultRowHeight="24.75" customHeight="1"/>
  <cols>
    <col min="1" max="1" width="21.7109375" style="492" customWidth="1"/>
    <col min="2" max="2" width="19.140625" style="492" customWidth="1"/>
    <col min="3" max="4" width="17.00390625" style="492" customWidth="1"/>
    <col min="5" max="5" width="17.8515625" style="492" customWidth="1"/>
    <col min="6" max="6" width="18.421875" style="492" customWidth="1"/>
    <col min="7" max="7" width="18.28125" style="492" customWidth="1"/>
    <col min="8" max="8" width="18.421875" style="492" customWidth="1"/>
    <col min="9" max="9" width="18.57421875" style="492" customWidth="1"/>
    <col min="10" max="10" width="3.7109375" style="492" customWidth="1"/>
    <col min="11" max="16384" width="9.140625" style="492" customWidth="1"/>
  </cols>
  <sheetData>
    <row r="1" spans="1:9" ht="24" customHeight="1">
      <c r="A1" s="491" t="s">
        <v>209</v>
      </c>
      <c r="B1" s="491"/>
      <c r="C1" s="491"/>
      <c r="D1" s="491"/>
      <c r="E1" s="491"/>
      <c r="F1" s="491"/>
      <c r="G1" s="491"/>
      <c r="H1" s="491"/>
      <c r="I1" s="491"/>
    </row>
    <row r="2" ht="12" customHeight="1"/>
    <row r="3" spans="1:10" ht="24" customHeight="1">
      <c r="A3" s="493" t="s">
        <v>210</v>
      </c>
      <c r="B3" s="494"/>
      <c r="C3" s="495"/>
      <c r="D3" s="495"/>
      <c r="E3" s="494"/>
      <c r="F3" s="494"/>
      <c r="G3" s="496"/>
      <c r="H3" s="494"/>
      <c r="I3" s="494"/>
      <c r="J3" s="497"/>
    </row>
    <row r="4" spans="1:10" ht="24" customHeight="1">
      <c r="A4" s="498" t="s">
        <v>72</v>
      </c>
      <c r="B4" s="494"/>
      <c r="C4" s="494"/>
      <c r="D4" s="494"/>
      <c r="E4" s="494"/>
      <c r="F4" s="494"/>
      <c r="G4" s="494"/>
      <c r="H4" s="494"/>
      <c r="I4" s="494"/>
      <c r="J4" s="497"/>
    </row>
    <row r="5" spans="1:10" ht="24" customHeight="1">
      <c r="A5" s="494"/>
      <c r="B5" s="494"/>
      <c r="C5" s="494"/>
      <c r="D5" s="494"/>
      <c r="E5" s="494"/>
      <c r="F5" s="494"/>
      <c r="G5" s="494"/>
      <c r="H5" s="494"/>
      <c r="I5" s="499" t="s">
        <v>573</v>
      </c>
      <c r="J5" s="497"/>
    </row>
    <row r="6" spans="1:10" ht="24" customHeight="1">
      <c r="A6" s="500"/>
      <c r="B6" s="500"/>
      <c r="C6" s="501" t="s">
        <v>601</v>
      </c>
      <c r="D6" s="501" t="s">
        <v>915</v>
      </c>
      <c r="E6" s="501" t="s">
        <v>604</v>
      </c>
      <c r="F6" s="501" t="s">
        <v>597</v>
      </c>
      <c r="G6" s="501" t="s">
        <v>605</v>
      </c>
      <c r="H6" s="501" t="s">
        <v>606</v>
      </c>
      <c r="I6" s="501" t="s">
        <v>569</v>
      </c>
      <c r="J6" s="497"/>
    </row>
    <row r="7" spans="1:10" ht="24" customHeight="1">
      <c r="A7" s="500"/>
      <c r="B7" s="500"/>
      <c r="C7" s="502"/>
      <c r="D7" s="502"/>
      <c r="E7" s="502"/>
      <c r="F7" s="502"/>
      <c r="G7" s="502" t="s">
        <v>607</v>
      </c>
      <c r="H7" s="502" t="s">
        <v>608</v>
      </c>
      <c r="I7" s="502"/>
      <c r="J7" s="497"/>
    </row>
    <row r="8" spans="1:10" ht="24" customHeight="1">
      <c r="A8" s="494" t="s">
        <v>609</v>
      </c>
      <c r="B8" s="494"/>
      <c r="C8" s="503"/>
      <c r="D8" s="503"/>
      <c r="E8" s="503"/>
      <c r="F8" s="503"/>
      <c r="G8" s="503"/>
      <c r="H8" s="503"/>
      <c r="I8" s="494"/>
      <c r="J8" s="497"/>
    </row>
    <row r="9" spans="1:10" ht="24" customHeight="1">
      <c r="A9" s="494" t="s">
        <v>999</v>
      </c>
      <c r="B9" s="494"/>
      <c r="C9" s="504">
        <v>237476659.3</v>
      </c>
      <c r="D9" s="504">
        <v>1202002318.24</v>
      </c>
      <c r="E9" s="504">
        <v>152193932.09</v>
      </c>
      <c r="F9" s="504">
        <v>83223910.03</v>
      </c>
      <c r="G9" s="504">
        <v>443282630.15999997</v>
      </c>
      <c r="H9" s="504">
        <v>91563485.18999997</v>
      </c>
      <c r="I9" s="504">
        <f>SUM(C9:H9)</f>
        <v>2209742935.0099998</v>
      </c>
      <c r="J9" s="497"/>
    </row>
    <row r="10" spans="1:10" ht="24" customHeight="1">
      <c r="A10" s="494" t="s">
        <v>610</v>
      </c>
      <c r="B10" s="494"/>
      <c r="C10" s="504">
        <v>0</v>
      </c>
      <c r="D10" s="504">
        <v>8155548.8</v>
      </c>
      <c r="E10" s="505">
        <v>6519305.32</v>
      </c>
      <c r="F10" s="505">
        <v>1826787.4300000002</v>
      </c>
      <c r="G10" s="505">
        <v>2851642.67</v>
      </c>
      <c r="H10" s="505">
        <v>19564062</v>
      </c>
      <c r="I10" s="505">
        <f>SUM(C10:H10)</f>
        <v>38917346.22</v>
      </c>
      <c r="J10" s="497"/>
    </row>
    <row r="11" spans="1:10" s="508" customFormat="1" ht="24" customHeight="1">
      <c r="A11" s="506" t="s">
        <v>812</v>
      </c>
      <c r="B11" s="506"/>
      <c r="C11" s="504">
        <v>0</v>
      </c>
      <c r="D11" s="504">
        <v>65168872.35</v>
      </c>
      <c r="E11" s="504">
        <v>0</v>
      </c>
      <c r="F11" s="504">
        <v>0</v>
      </c>
      <c r="G11" s="504">
        <v>5630502.4</v>
      </c>
      <c r="H11" s="505">
        <v>-72063179.10000001</v>
      </c>
      <c r="I11" s="505">
        <f>SUM(C11:H11)</f>
        <v>-1263804.350000009</v>
      </c>
      <c r="J11" s="507"/>
    </row>
    <row r="12" spans="1:10" s="511" customFormat="1" ht="24" customHeight="1">
      <c r="A12" s="509" t="s">
        <v>611</v>
      </c>
      <c r="B12" s="509"/>
      <c r="C12" s="504">
        <v>0</v>
      </c>
      <c r="D12" s="504">
        <v>0</v>
      </c>
      <c r="E12" s="504">
        <v>0</v>
      </c>
      <c r="F12" s="504">
        <v>0</v>
      </c>
      <c r="G12" s="504">
        <v>-298400</v>
      </c>
      <c r="H12" s="504">
        <v>0</v>
      </c>
      <c r="I12" s="504">
        <f>SUM(C12:H12)</f>
        <v>-298400</v>
      </c>
      <c r="J12" s="510"/>
    </row>
    <row r="13" spans="1:10" ht="24" customHeight="1">
      <c r="A13" s="494" t="s">
        <v>1000</v>
      </c>
      <c r="B13" s="494"/>
      <c r="C13" s="512">
        <f aca="true" t="shared" si="0" ref="C13:H13">SUM(C9:C12)</f>
        <v>237476659.3</v>
      </c>
      <c r="D13" s="512">
        <f t="shared" si="0"/>
        <v>1275326739.3899999</v>
      </c>
      <c r="E13" s="512">
        <f t="shared" si="0"/>
        <v>158713237.41</v>
      </c>
      <c r="F13" s="512">
        <f t="shared" si="0"/>
        <v>85050697.46000001</v>
      </c>
      <c r="G13" s="512">
        <f t="shared" si="0"/>
        <v>451466375.22999996</v>
      </c>
      <c r="H13" s="512">
        <f t="shared" si="0"/>
        <v>39064368.08999996</v>
      </c>
      <c r="I13" s="512">
        <f>SUM(I9:I12)</f>
        <v>2247098076.8799996</v>
      </c>
      <c r="J13" s="497"/>
    </row>
    <row r="14" spans="1:10" ht="24" customHeight="1">
      <c r="A14" s="494" t="s">
        <v>612</v>
      </c>
      <c r="B14" s="494"/>
      <c r="C14" s="513"/>
      <c r="D14" s="513"/>
      <c r="E14" s="513"/>
      <c r="F14" s="513"/>
      <c r="G14" s="513"/>
      <c r="H14" s="513"/>
      <c r="I14" s="514"/>
      <c r="J14" s="497"/>
    </row>
    <row r="15" spans="1:10" ht="24" customHeight="1">
      <c r="A15" s="494" t="s">
        <v>999</v>
      </c>
      <c r="B15" s="494"/>
      <c r="C15" s="505">
        <v>0</v>
      </c>
      <c r="D15" s="505">
        <v>564975590.33</v>
      </c>
      <c r="E15" s="505">
        <v>102172313.46</v>
      </c>
      <c r="F15" s="505">
        <v>64332031.41</v>
      </c>
      <c r="G15" s="505">
        <v>405668133.72</v>
      </c>
      <c r="H15" s="505">
        <v>0</v>
      </c>
      <c r="I15" s="505">
        <f>SUM(D15:H15)</f>
        <v>1137148068.92</v>
      </c>
      <c r="J15" s="497"/>
    </row>
    <row r="16" spans="1:10" ht="24" customHeight="1">
      <c r="A16" s="494" t="s">
        <v>613</v>
      </c>
      <c r="B16" s="494"/>
      <c r="C16" s="505">
        <v>0</v>
      </c>
      <c r="D16" s="505">
        <v>12451283.52</v>
      </c>
      <c r="E16" s="505">
        <v>4053903.48</v>
      </c>
      <c r="F16" s="505">
        <v>1528450.87</v>
      </c>
      <c r="G16" s="505">
        <v>3327969.25</v>
      </c>
      <c r="H16" s="505">
        <v>0</v>
      </c>
      <c r="I16" s="505">
        <f>SUM(D16:H16)</f>
        <v>21361607.12</v>
      </c>
      <c r="J16" s="497"/>
    </row>
    <row r="17" spans="1:10" ht="24" customHeight="1">
      <c r="A17" s="494" t="s">
        <v>614</v>
      </c>
      <c r="B17" s="494"/>
      <c r="C17" s="505">
        <v>0</v>
      </c>
      <c r="D17" s="505">
        <v>0</v>
      </c>
      <c r="E17" s="505">
        <v>0</v>
      </c>
      <c r="F17" s="505">
        <v>0</v>
      </c>
      <c r="G17" s="505">
        <v>-127044.83</v>
      </c>
      <c r="H17" s="505">
        <v>0</v>
      </c>
      <c r="I17" s="515">
        <f>SUM(D17:H17)</f>
        <v>-127044.83</v>
      </c>
      <c r="J17" s="497"/>
    </row>
    <row r="18" spans="1:10" ht="24" customHeight="1">
      <c r="A18" s="494" t="s">
        <v>1000</v>
      </c>
      <c r="B18" s="494"/>
      <c r="C18" s="516">
        <f aca="true" t="shared" si="1" ref="C18:I18">SUM(C15:C17)</f>
        <v>0</v>
      </c>
      <c r="D18" s="516">
        <f t="shared" si="1"/>
        <v>577426873.85</v>
      </c>
      <c r="E18" s="516">
        <f t="shared" si="1"/>
        <v>106226216.94</v>
      </c>
      <c r="F18" s="516">
        <f t="shared" si="1"/>
        <v>65860482.279999994</v>
      </c>
      <c r="G18" s="516">
        <f t="shared" si="1"/>
        <v>408869058.14000005</v>
      </c>
      <c r="H18" s="516">
        <f t="shared" si="1"/>
        <v>0</v>
      </c>
      <c r="I18" s="516">
        <f t="shared" si="1"/>
        <v>1158382631.21</v>
      </c>
      <c r="J18" s="497"/>
    </row>
    <row r="19" spans="1:10" ht="24" customHeight="1" hidden="1">
      <c r="A19" s="494" t="s">
        <v>615</v>
      </c>
      <c r="B19" s="494"/>
      <c r="C19" s="513"/>
      <c r="D19" s="513"/>
      <c r="E19" s="513"/>
      <c r="F19" s="513"/>
      <c r="G19" s="513"/>
      <c r="H19" s="513"/>
      <c r="I19" s="514">
        <f>SUM(D19:H19)</f>
        <v>0</v>
      </c>
      <c r="J19" s="497"/>
    </row>
    <row r="20" spans="1:10" ht="24" customHeight="1" hidden="1">
      <c r="A20" s="494" t="s">
        <v>836</v>
      </c>
      <c r="B20" s="494"/>
      <c r="C20" s="505"/>
      <c r="D20" s="505">
        <v>0</v>
      </c>
      <c r="E20" s="505">
        <v>0</v>
      </c>
      <c r="F20" s="505">
        <v>0</v>
      </c>
      <c r="G20" s="505">
        <v>0</v>
      </c>
      <c r="H20" s="505">
        <v>0</v>
      </c>
      <c r="I20" s="505">
        <f>SUM(D20:H20)</f>
        <v>0</v>
      </c>
      <c r="J20" s="497"/>
    </row>
    <row r="21" spans="1:10" ht="24" customHeight="1" hidden="1">
      <c r="A21" s="494" t="s">
        <v>616</v>
      </c>
      <c r="B21" s="494"/>
      <c r="C21" s="505"/>
      <c r="D21" s="505">
        <v>0</v>
      </c>
      <c r="E21" s="505">
        <v>0</v>
      </c>
      <c r="F21" s="505">
        <v>0</v>
      </c>
      <c r="G21" s="505">
        <v>0</v>
      </c>
      <c r="H21" s="505">
        <v>0</v>
      </c>
      <c r="I21" s="505">
        <f>SUM(D21:H21)</f>
        <v>0</v>
      </c>
      <c r="J21" s="497"/>
    </row>
    <row r="22" spans="1:10" ht="24" customHeight="1" hidden="1">
      <c r="A22" s="494" t="s">
        <v>980</v>
      </c>
      <c r="B22" s="494"/>
      <c r="C22" s="513"/>
      <c r="D22" s="513">
        <v>0</v>
      </c>
      <c r="E22" s="513">
        <v>0</v>
      </c>
      <c r="F22" s="513">
        <v>0</v>
      </c>
      <c r="G22" s="513">
        <v>0</v>
      </c>
      <c r="H22" s="513">
        <v>0</v>
      </c>
      <c r="I22" s="513">
        <f>SUM(D22:H22)</f>
        <v>0</v>
      </c>
      <c r="J22" s="497"/>
    </row>
    <row r="23" spans="1:10" ht="24" customHeight="1" hidden="1">
      <c r="A23" s="494" t="s">
        <v>981</v>
      </c>
      <c r="B23" s="494"/>
      <c r="C23" s="512"/>
      <c r="D23" s="512">
        <f>SUM(D20:D22)</f>
        <v>0</v>
      </c>
      <c r="E23" s="512">
        <f>SUM(E20:E22)</f>
        <v>0</v>
      </c>
      <c r="F23" s="512">
        <f>SUM(F20:F22)</f>
        <v>0</v>
      </c>
      <c r="G23" s="512">
        <f>SUM(G20:G22)</f>
        <v>0</v>
      </c>
      <c r="H23" s="512">
        <f>SUM(H20:H22)</f>
        <v>0</v>
      </c>
      <c r="I23" s="512">
        <f>SUM(D23:H23)</f>
        <v>0</v>
      </c>
      <c r="J23" s="497"/>
    </row>
    <row r="24" spans="1:10" ht="24" customHeight="1">
      <c r="A24" s="494" t="s">
        <v>617</v>
      </c>
      <c r="B24" s="494"/>
      <c r="C24" s="513"/>
      <c r="D24" s="513"/>
      <c r="E24" s="513"/>
      <c r="F24" s="513"/>
      <c r="G24" s="513"/>
      <c r="H24" s="513"/>
      <c r="I24" s="514"/>
      <c r="J24" s="497"/>
    </row>
    <row r="25" spans="1:10" ht="24" customHeight="1" thickBot="1">
      <c r="A25" s="494" t="s">
        <v>999</v>
      </c>
      <c r="B25" s="494"/>
      <c r="C25" s="517">
        <f aca="true" t="shared" si="2" ref="C25:I25">SUM(C9-C15-C20)</f>
        <v>237476659.3</v>
      </c>
      <c r="D25" s="517">
        <f t="shared" si="2"/>
        <v>637026727.91</v>
      </c>
      <c r="E25" s="517">
        <f t="shared" si="2"/>
        <v>50021618.63000001</v>
      </c>
      <c r="F25" s="517">
        <f t="shared" si="2"/>
        <v>18891878.620000005</v>
      </c>
      <c r="G25" s="517">
        <f t="shared" si="2"/>
        <v>37614496.43999994</v>
      </c>
      <c r="H25" s="517">
        <f t="shared" si="2"/>
        <v>91563485.18999997</v>
      </c>
      <c r="I25" s="517">
        <f t="shared" si="2"/>
        <v>1072594866.0899997</v>
      </c>
      <c r="J25" s="497"/>
    </row>
    <row r="26" spans="1:10" ht="24" customHeight="1" thickBot="1" thickTop="1">
      <c r="A26" s="494" t="s">
        <v>1000</v>
      </c>
      <c r="B26" s="494"/>
      <c r="C26" s="517">
        <f aca="true" t="shared" si="3" ref="C26:I26">C13-C18-C23</f>
        <v>237476659.3</v>
      </c>
      <c r="D26" s="517">
        <f t="shared" si="3"/>
        <v>697899865.5399998</v>
      </c>
      <c r="E26" s="517">
        <f t="shared" si="3"/>
        <v>52487020.47</v>
      </c>
      <c r="F26" s="517">
        <f t="shared" si="3"/>
        <v>19190215.180000015</v>
      </c>
      <c r="G26" s="517">
        <f t="shared" si="3"/>
        <v>42597317.089999914</v>
      </c>
      <c r="H26" s="517">
        <f t="shared" si="3"/>
        <v>39064368.08999996</v>
      </c>
      <c r="I26" s="517">
        <f t="shared" si="3"/>
        <v>1088715445.6699996</v>
      </c>
      <c r="J26" s="497"/>
    </row>
    <row r="27" spans="1:10" ht="24" customHeight="1" thickTop="1">
      <c r="A27" s="494"/>
      <c r="B27" s="494"/>
      <c r="C27" s="518"/>
      <c r="D27" s="518"/>
      <c r="E27" s="518"/>
      <c r="F27" s="518"/>
      <c r="G27" s="518"/>
      <c r="H27" s="518"/>
      <c r="I27" s="519"/>
      <c r="J27" s="497"/>
    </row>
    <row r="28" spans="1:10" ht="24" customHeight="1">
      <c r="A28" s="498" t="s">
        <v>73</v>
      </c>
      <c r="B28" s="494"/>
      <c r="C28" s="518"/>
      <c r="D28" s="518"/>
      <c r="E28" s="518"/>
      <c r="F28" s="518"/>
      <c r="G28" s="518"/>
      <c r="H28" s="518"/>
      <c r="I28" s="514"/>
      <c r="J28" s="497"/>
    </row>
    <row r="29" spans="1:10" ht="24" customHeight="1">
      <c r="A29" s="520" t="s">
        <v>16</v>
      </c>
      <c r="B29" s="494"/>
      <c r="C29" s="518"/>
      <c r="D29" s="518"/>
      <c r="E29" s="518"/>
      <c r="F29" s="518"/>
      <c r="G29" s="518"/>
      <c r="H29" s="518"/>
      <c r="I29" s="513"/>
      <c r="J29" s="497"/>
    </row>
    <row r="30" spans="1:10" ht="24" customHeight="1">
      <c r="A30" s="498"/>
      <c r="B30" s="494"/>
      <c r="C30" s="518"/>
      <c r="D30" s="518"/>
      <c r="E30" s="518"/>
      <c r="F30" s="518"/>
      <c r="G30" s="518"/>
      <c r="H30" s="518"/>
      <c r="I30" s="518"/>
      <c r="J30" s="497"/>
    </row>
    <row r="31" spans="1:10" ht="24" customHeight="1">
      <c r="A31" s="498"/>
      <c r="B31" s="494"/>
      <c r="C31" s="518"/>
      <c r="D31" s="518"/>
      <c r="E31" s="518"/>
      <c r="F31" s="518"/>
      <c r="G31" s="518"/>
      <c r="H31" s="518"/>
      <c r="I31" s="518"/>
      <c r="J31" s="497"/>
    </row>
    <row r="32" spans="1:10" ht="24" customHeight="1">
      <c r="A32" s="491" t="s">
        <v>813</v>
      </c>
      <c r="B32" s="491"/>
      <c r="C32" s="521"/>
      <c r="D32" s="521"/>
      <c r="E32" s="521"/>
      <c r="F32" s="521"/>
      <c r="G32" s="521"/>
      <c r="H32" s="521"/>
      <c r="I32" s="521"/>
      <c r="J32" s="497"/>
    </row>
    <row r="33" spans="1:9" ht="24" customHeight="1">
      <c r="A33" s="491" t="s">
        <v>273</v>
      </c>
      <c r="B33" s="491"/>
      <c r="C33" s="521"/>
      <c r="D33" s="521"/>
      <c r="E33" s="521"/>
      <c r="F33" s="521"/>
      <c r="G33" s="521"/>
      <c r="H33" s="521"/>
      <c r="I33" s="521"/>
    </row>
    <row r="40" ht="9" customHeight="1"/>
  </sheetData>
  <sheetProtection/>
  <printOptions/>
  <pageMargins left="0.95" right="0" top="0.47" bottom="0" header="0.11811023622047245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PoONaM</dc:creator>
  <cp:keywords/>
  <dc:description/>
  <cp:lastModifiedBy>account3</cp:lastModifiedBy>
  <cp:lastPrinted>2013-05-16T00:16:02Z</cp:lastPrinted>
  <dcterms:created xsi:type="dcterms:W3CDTF">2003-01-01T10:56:48Z</dcterms:created>
  <dcterms:modified xsi:type="dcterms:W3CDTF">2013-08-02T03:11:15Z</dcterms:modified>
  <cp:category/>
  <cp:version/>
  <cp:contentType/>
  <cp:contentStatus/>
</cp:coreProperties>
</file>