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480" windowHeight="3645" tabRatio="828" activeTab="13"/>
  </bookViews>
  <sheets>
    <sheet name="Note P1-3" sheetId="1" r:id="rId1"/>
    <sheet name="Note P-4" sheetId="2" r:id="rId2"/>
    <sheet name="Note P5" sheetId="3" r:id="rId3"/>
    <sheet name="P6" sheetId="4" r:id="rId4"/>
    <sheet name="P7" sheetId="5" r:id="rId5"/>
    <sheet name="P8-12" sheetId="6" r:id="rId6"/>
    <sheet name="P13-14" sheetId="7" r:id="rId7"/>
    <sheet name="P15-17" sheetId="8" r:id="rId8"/>
    <sheet name="P18" sheetId="9" r:id="rId9"/>
    <sheet name="P19-25" sheetId="10" r:id="rId10"/>
    <sheet name="P26-30" sheetId="11" r:id="rId11"/>
    <sheet name=" P31" sheetId="12" r:id="rId12"/>
    <sheet name="P32" sheetId="13" r:id="rId13"/>
    <sheet name="P33" sheetId="14" r:id="rId14"/>
  </sheets>
  <definedNames>
    <definedName name="_GoBack" localSheetId="0">'Note P1-3'!#REF!</definedName>
    <definedName name="_GoBack" localSheetId="1">'Note P-4'!#REF!</definedName>
    <definedName name="_GoBack" localSheetId="2">'Note P5'!#REF!</definedName>
    <definedName name="_xlnm.Print_Area" localSheetId="1">'Note P-4'!$A$1:$K$39</definedName>
    <definedName name="_xlnm.Print_Area" localSheetId="9">'P19-25'!$A$1:$K$268</definedName>
    <definedName name="_xlnm.Print_Area" localSheetId="10">'P26-30'!$A$1:$K$199</definedName>
    <definedName name="_xlnm.Print_Area" localSheetId="13">'P33'!$A$1:$L$38</definedName>
    <definedName name="_xlnm.Print_Area" localSheetId="3">'P6'!$A$1:$X$43</definedName>
  </definedNames>
  <calcPr fullCalcOnLoad="1"/>
</workbook>
</file>

<file path=xl/sharedStrings.xml><?xml version="1.0" encoding="utf-8"?>
<sst xmlns="http://schemas.openxmlformats.org/spreadsheetml/2006/main" count="1848" uniqueCount="979">
  <si>
    <t xml:space="preserve">     บมจ. เอส แอนด์ เจ </t>
  </si>
  <si>
    <t xml:space="preserve">          อินเตอร์เนชั่นแนลฯ</t>
  </si>
  <si>
    <t xml:space="preserve">เครื่องสำอาง </t>
  </si>
  <si>
    <t xml:space="preserve">     บมจ. โอ ซี ซี</t>
  </si>
  <si>
    <t>อุปโภค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</si>
  <si>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</si>
  <si>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</si>
  <si>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</si>
  <si>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</si>
  <si>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</si>
  <si>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</si>
  <si>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</si>
  <si>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>ชุดกีฬา</t>
  </si>
  <si>
    <t>ขนส่ง</t>
  </si>
  <si>
    <t>ผลิตผ้าลูกไม้</t>
  </si>
  <si>
    <t>ผลิตขวดแก้ว</t>
  </si>
  <si>
    <t>เครื่องหนัง</t>
  </si>
  <si>
    <t>ร้อยสายบ่า</t>
  </si>
  <si>
    <t xml:space="preserve">          อินดัสตรี</t>
  </si>
  <si>
    <t>ปั๊มเต้าซิมเลส</t>
  </si>
  <si>
    <t xml:space="preserve">          Commercial</t>
  </si>
  <si>
    <t>ตัวแทนขาย</t>
  </si>
  <si>
    <t>ขายตรง</t>
  </si>
  <si>
    <t xml:space="preserve">          อิเลคโทรนิคส์</t>
  </si>
  <si>
    <t>เครื่องใช้ไฟฟ้า</t>
  </si>
  <si>
    <t>ปั่นด้ายฝ้าย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</si>
  <si>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</si>
  <si>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</si>
  <si>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</si>
  <si>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</si>
  <si>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     ซ็อคส์</t>
  </si>
  <si>
    <t xml:space="preserve">          (ไทยแลนด์)</t>
  </si>
  <si>
    <t>สำเร็จรูป</t>
  </si>
  <si>
    <t>ผ้าขนหนู</t>
  </si>
  <si>
    <t>ผ้าซับใน</t>
  </si>
  <si>
    <t>ฉาบกาว</t>
  </si>
  <si>
    <t>เบเกอรี่</t>
  </si>
  <si>
    <t>อะไหล่รถ</t>
  </si>
  <si>
    <t>จักรยานยนต์</t>
  </si>
  <si>
    <t xml:space="preserve">          (ไทเกอร์เท็กซ์)</t>
  </si>
  <si>
    <t>ฟอกย้อม</t>
  </si>
  <si>
    <t>ปักเสื้อ</t>
  </si>
  <si>
    <t>Cubic</t>
  </si>
  <si>
    <t>Printing</t>
  </si>
  <si>
    <t>หมากฝรั่ง</t>
  </si>
  <si>
    <t>ชิ้นส่วน</t>
  </si>
  <si>
    <t>อิเลคโทรนิคส์</t>
  </si>
  <si>
    <t>บรรจุภัณฑ์</t>
  </si>
  <si>
    <t>ยารักษาโรค</t>
  </si>
  <si>
    <t xml:space="preserve">          แลบบอราทอรี่ส์</t>
  </si>
  <si>
    <t>สนามกอล์ฟ</t>
  </si>
  <si>
    <t>ประกันภัย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</si>
  <si>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</si>
  <si>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</si>
  <si>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</si>
  <si>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</si>
  <si>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</si>
  <si>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</si>
  <si>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</si>
  <si>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</si>
  <si>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</si>
  <si>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</si>
  <si>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</si>
  <si>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</si>
  <si>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</si>
  <si>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</si>
  <si>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</si>
  <si>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 xml:space="preserve">          โปรดักส์</t>
  </si>
  <si>
    <t>จากข้าว</t>
  </si>
  <si>
    <t xml:space="preserve">     บมจ. สหยูเนี่ยน</t>
  </si>
  <si>
    <t xml:space="preserve">     บมจ. ยูเนี่ยนไพโอเนียร์</t>
  </si>
  <si>
    <t xml:space="preserve">     บมจ. เพรซิเดนท์ เบเกอรี่</t>
  </si>
  <si>
    <t xml:space="preserve">     บมจ. เนชั่นมัลติมีเดียกรุ๊ป</t>
  </si>
  <si>
    <t xml:space="preserve">     รวมเงินลงทุนในหลักทรัพย์เผื่อขาย  - บริษัทอื่น</t>
  </si>
  <si>
    <t>พัฒนาที่ดิน</t>
  </si>
  <si>
    <t>พื้นรองเท้า</t>
  </si>
  <si>
    <t>กล่องกระดาษ</t>
  </si>
  <si>
    <t xml:space="preserve">       Y 30,000</t>
  </si>
  <si>
    <t>ค่าเบี้ยประกัน</t>
  </si>
  <si>
    <t>ลักษณะความสัมพันธ์</t>
  </si>
  <si>
    <t>พัฒนา</t>
  </si>
  <si>
    <t>สถานบริการ</t>
  </si>
  <si>
    <t>ความงาม</t>
  </si>
  <si>
    <t>รายจ่ายเพื่อการก่อสร้าง</t>
  </si>
  <si>
    <t>มากกว่า 12 เดือนขึ้นไป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</si>
  <si>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</si>
  <si>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</si>
  <si>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</si>
  <si>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กิจการที่เกี่ยวข้องกัน</t>
  </si>
  <si>
    <t>ค่าสาธารณูปโภครับ</t>
  </si>
  <si>
    <t>ผลิตชิ้นส่วน</t>
  </si>
  <si>
    <t>อุปกรณ์รถยนต์</t>
  </si>
  <si>
    <t>LION CORPORATION (JAPAN)</t>
  </si>
  <si>
    <t xml:space="preserve">     - บริษัท ซูรูฮะ (ประเทศไทย) จำกัด</t>
  </si>
  <si>
    <t>อัตราตามสัญญาขึ้นอยู่กับลักษณะ  และ</t>
  </si>
  <si>
    <t>ฉบับที่ 15</t>
  </si>
  <si>
    <t>สัญญาเช่าดำเนินงาน – สิ่งจูงใจที่ให้แก่ผู้เช่า</t>
  </si>
  <si>
    <t>ฉบับที่ 27</t>
  </si>
  <si>
    <t>การประเมินเนื้อหาสัญญาเช่าที่ทำขึ้นตามรูปแบบกฎหมาย</t>
  </si>
  <si>
    <t>ฉบับที่ 32</t>
  </si>
  <si>
    <t>สินทรัพย์ไม่มีตัวตน – ต้นทุนเว็บไซต์</t>
  </si>
  <si>
    <t>ฉบับที่ 17</t>
  </si>
  <si>
    <t>การจ่ายสินทรัพย์ที่ไม่ใช่เงินสดให้เจ้าของ</t>
  </si>
  <si>
    <t>ฉบับที่ 18</t>
  </si>
  <si>
    <t>การโอนสินทรัพย์จากลูกค้า</t>
  </si>
  <si>
    <t xml:space="preserve">     บมจ. ไทยซัมซุง ประกันชีวิต (เดิมชื่อ </t>
  </si>
  <si>
    <t>ร้านขายยา</t>
  </si>
  <si>
    <t>¥34,433</t>
  </si>
  <si>
    <t xml:space="preserve"> </t>
  </si>
  <si>
    <t xml:space="preserve">            หัก      ค่าเผื่อผลขาดทุนจากการด้อยค่า</t>
  </si>
  <si>
    <t xml:space="preserve">          (ประเทศไทย) จำกัด</t>
  </si>
  <si>
    <t>Logistic</t>
  </si>
  <si>
    <t xml:space="preserve">     บมจ. ซันล็อตเอ็นเตอร์ไพรส์</t>
  </si>
  <si>
    <t xml:space="preserve">                </t>
  </si>
  <si>
    <t>งบการเงินที่แสดงเงินลงทุนตามวิธีส่วนได้เสีย</t>
  </si>
  <si>
    <t xml:space="preserve">                งบการเงินที่แสดงเงินลงทุนตามวิธีส่วนได้เสียและงบการเงินเฉพาะกิจการ  ดังนี้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</si>
  <si>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</si>
  <si>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   </t>
  </si>
  <si>
    <t>ค่าบำบัดน้ำเสียรับ</t>
  </si>
  <si>
    <t>A,C, E</t>
  </si>
  <si>
    <t xml:space="preserve">               โอน</t>
  </si>
  <si>
    <t>(ลงชื่อ)……………………………………………………………………….กรรมการตามอำนาจ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</si>
  <si>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</si>
  <si>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</si>
  <si>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</si>
  <si>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</si>
  <si>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</si>
  <si>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>หน่วย : บาท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</si>
  <si>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</si>
  <si>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</si>
  <si>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</si>
  <si>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</si>
  <si>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ดอกเบี้ยจ่าย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</si>
  <si>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</si>
  <si>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</si>
  <si>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</si>
  <si>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</si>
  <si>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</si>
  <si>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</si>
  <si>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</si>
  <si>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 xml:space="preserve">          แอนด์ ดิสทริบิวชั่น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</si>
  <si>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</si>
  <si>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</si>
  <si>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</si>
  <si>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</si>
  <si>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</si>
  <si>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</si>
  <si>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</si>
  <si>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</si>
  <si>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</si>
  <si>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</si>
  <si>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</si>
  <si>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</si>
  <si>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ฮูเวอร์อุตสาหกรรม (ปทท.)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</si>
  <si>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</si>
  <si>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</si>
  <si>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</si>
  <si>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</si>
  <si>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</si>
  <si>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</si>
  <si>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</si>
  <si>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</si>
  <si>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</si>
  <si>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</si>
  <si>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</si>
  <si>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เครื่องสำอาง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</si>
  <si>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</si>
  <si>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</si>
  <si>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</si>
  <si>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</si>
  <si>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</si>
  <si>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</si>
  <si>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</si>
  <si>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เค.อาร์.เอส.ลอจิสติคส์</t>
  </si>
  <si>
    <t>ระบบขนส่งสินค้า</t>
  </si>
  <si>
    <t>รวมเงินลงทุนในบริษัทร่วม</t>
  </si>
  <si>
    <t xml:space="preserve">31 ธันวาคม 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</si>
  <si>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</si>
  <si>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</si>
  <si>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</si>
  <si>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</si>
  <si>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</si>
  <si>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</si>
  <si>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</si>
  <si>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</si>
  <si>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</si>
  <si>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</si>
  <si>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</si>
  <si>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     ภูมิภาค</t>
  </si>
  <si>
    <t>อัตราตามสัญญาหรือตกลงกันโดยพิจารณา</t>
  </si>
  <si>
    <t xml:space="preserve">     ปริมาณของน้ำเสีย </t>
  </si>
  <si>
    <t>อัตราตามสัญญา  ซึ่งเท่ากับลูกค้ารายอื่น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</si>
  <si>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</si>
  <si>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</si>
  <si>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</si>
  <si>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</si>
  <si>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</si>
  <si>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</si>
  <si>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 xml:space="preserve">กำหนดจากรูปแบบ  ขนาดอาคาร  วัสดุ และ  </t>
  </si>
  <si>
    <t xml:space="preserve">     เทคนิคการตกแต่ง</t>
  </si>
  <si>
    <t xml:space="preserve">       ราคาตลาด หรือ ราคาเทียบเคียงกับ</t>
  </si>
  <si>
    <t xml:space="preserve">          ผู้ให้บริการรายอื่น</t>
  </si>
  <si>
    <t>31 ธันวาคม</t>
  </si>
  <si>
    <t>เลขที่ 530 ซอยสาธุประดิษฐ์ 58  แขวงบางโพงพาง เขตยานนาวา กรุงเทพมหานคร มีสาขา 5 สาขาดังนี้</t>
  </si>
  <si>
    <t xml:space="preserve">       รายได้ (ต่อ)</t>
  </si>
  <si>
    <t>1.  ข้อมูลทั่วไป</t>
  </si>
  <si>
    <t>งบการเงินที่แสดงเงินลงทุน</t>
  </si>
  <si>
    <t>ตามวิธีส่วนได้เสีย</t>
  </si>
  <si>
    <t>เรื่อง</t>
  </si>
  <si>
    <t>สิ่งปลูกสร้าง</t>
  </si>
  <si>
    <t>- 16 -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</si>
  <si>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</si>
  <si>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</si>
  <si>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</si>
  <si>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</si>
  <si>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              ในประเทศไทย ตามที่อยู่ที่ได้จดทะเบียนไว้ดังนี้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</si>
  <si>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</si>
  <si>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</si>
  <si>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</si>
  <si>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</si>
  <si>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</si>
  <si>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</si>
  <si>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</si>
  <si>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>0-13*</t>
  </si>
  <si>
    <t xml:space="preserve">     *  ขึ้นอยู่กับอายุของพนักงาน</t>
  </si>
  <si>
    <t xml:space="preserve">     2.1   เกณฑ์การจัดทำงบการเงิน</t>
  </si>
  <si>
    <t>2.  เกณฑ์การเสนองบการเงินระหว่างกาล(ต่อ)</t>
  </si>
  <si>
    <t xml:space="preserve"> จำหน่ายด้ายเย็บ</t>
  </si>
  <si>
    <t>ผลิตเส้นใยไฟเบอร์</t>
  </si>
  <si>
    <t xml:space="preserve">          อินเตอร์เท็กซ์</t>
  </si>
  <si>
    <t xml:space="preserve">                         ค่าบริการ</t>
  </si>
  <si>
    <t>ต้นทุนบวกส่วนเพิ่ม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</si>
  <si>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</si>
  <si>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</si>
  <si>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</si>
  <si>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</si>
  <si>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</si>
  <si>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เกี่ยวกับรถยนต์</t>
  </si>
  <si>
    <t>ชิ้นส่วนอุปกรณ์</t>
  </si>
  <si>
    <t>A,E</t>
  </si>
  <si>
    <t>ท้อปเทร็นด์ แมนูแฟคเจอริ่ง</t>
  </si>
  <si>
    <t xml:space="preserve">                จำหน่ายหรือตัดจ่าย</t>
  </si>
  <si>
    <t>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</si>
  <si>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 แม่สอด</t>
  </si>
  <si>
    <t xml:space="preserve">        ค่าปรึกษาธุรกิจ  ในอัตราร้อยละ 0.5  และจะจัดเก็บจากบริษัทที่ไม่ได้จ่ายค่าปรึกษาธุรกิจร้อยละ  1  ยกเว้นบริษัทฯ ที่ร่วมทุนกับ</t>
  </si>
  <si>
    <t>อัตราร้อยละ 3.5 - 8 ของราคายอดขายสุทธิ</t>
  </si>
  <si>
    <t>ลูกหนี้การค้า - กิจการที่เกี่ยวข้องกัน</t>
  </si>
  <si>
    <t>รวมลูกหนี้การค้า และลูกหนี้อื่น-กิจการที่เกี่ยวข้องกัน</t>
  </si>
  <si>
    <t>รวมลูกหนี้การค้า และลูกหนี้อื่น - อื่นๆ</t>
  </si>
  <si>
    <t>A, B,  E</t>
  </si>
  <si>
    <t>A, B, C, E</t>
  </si>
  <si>
    <t>ส่วนงานดำเนินงาน</t>
  </si>
  <si>
    <t>เจ้าหนี้การค้าและเจ้าหนี้อื่น</t>
  </si>
  <si>
    <t xml:space="preserve">ลูกหนี้การค้าและลูกหนี้หนี้อื่น </t>
  </si>
  <si>
    <t xml:space="preserve">     1.2  บริษัทฯ  ประกอบธุรกิจลงทุน  ธุรกิจให้เช่าและบริการ  สวนอุตสาหกรรม (ธุรกิจอสังหาริมทรัพย์) และธุรกิจซื้อขายสินค้า</t>
  </si>
  <si>
    <t xml:space="preserve">                           และส่วนที่เหลืออีก 4 ราย ค้ำประกันโดยธนาคารพาณิชย์และเงินสด จำนวน 10,194,000.00บาท</t>
  </si>
  <si>
    <t>วันที่มีผลบังคับใช้</t>
  </si>
  <si>
    <t>มาตรฐานการบัญชี</t>
  </si>
  <si>
    <t>การตีความมาตรฐานการบัญชี</t>
  </si>
  <si>
    <t>ฉบับที่ 10</t>
  </si>
  <si>
    <t>ฉบับที่ 29</t>
  </si>
  <si>
    <t>การเปิดเผยข้อมูลของข้อตกลงสัมปทานบริการ</t>
  </si>
  <si>
    <t xml:space="preserve"> 1 มกราคม 2557</t>
  </si>
  <si>
    <t>การตีความมาตรฐานการรายงานทางการเงิน</t>
  </si>
  <si>
    <t>ฉบับที่ 4</t>
  </si>
  <si>
    <t>การประเมินว่าข้อตกลงประกอบด้วยสัญญาเช่าหรือไม่</t>
  </si>
  <si>
    <t>ฉบับที่ 12</t>
  </si>
  <si>
    <t>ข้อตกลงสัมปทานบริการ</t>
  </si>
  <si>
    <t>ฉบับที่ 13</t>
  </si>
  <si>
    <t>โปรแกรมสิทธิพิเศษแก่ลูกค้า</t>
  </si>
  <si>
    <t>บุญ แคปปิตอล โฮลดิ้ง</t>
  </si>
  <si>
    <t xml:space="preserve">HK$ 2,000  </t>
  </si>
  <si>
    <t xml:space="preserve">          PRESIDENT FOODS (DB)</t>
  </si>
  <si>
    <t>ผลิตบะหมี่กึ่งสำเร็จรูป</t>
  </si>
  <si>
    <t>TAKA 530,000</t>
  </si>
  <si>
    <t>ร้านค้าปลีก</t>
  </si>
  <si>
    <t xml:space="preserve">     รวมราคาทุน</t>
  </si>
  <si>
    <t>2556</t>
  </si>
  <si>
    <t xml:space="preserve">     โดยสภาวิชาชีพบัญชี    กฎระเบียบและประกาศคณะกรรมการกำกับหลักทรัพย์และตลาดหลักทรัพย์ที่เกี่ยวข้อง 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</si>
  <si>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ดังนั้นงบการเงินระหว่างกาลจึงเน้นการให้ข้อมูลเกี่ยวกับกิจกรรม เหตุการณ์และสถานการณ์ใหม่ </t>
  </si>
  <si>
    <t xml:space="preserve">     การใช้งบการเงินระหว่างกาลนี้ควรใช้ควบคู่ไปกับงบการเงินประจำปีล่าสุด</t>
  </si>
  <si>
    <t xml:space="preserve">งบการเงินระหว่างกาลนี้   จัดทำขึ้นตามรายการย่อที่ต้องมีในงบการเงินของกรมพัฒนาธุรกิจการค้า       ตามมาตรฐาน </t>
  </si>
  <si>
    <t>งบการเงินระหว่างกาลนี้จัดทำขึ้น        โดยมีวัตถุประสงค์ให้ข้อมูลเพิ่มเติมจากงบการเงินประจำปีที่นำเสนอครั้งล่าสุด</t>
  </si>
  <si>
    <t xml:space="preserve">     เพื่อไม่ให้ข้อมูลที่นำเสนอซ้ำซ้อนกับข้อมูลที่ได้รายงานไปแล้ว  อย่างไรก็ตาม  งบแสดงฐานะการเงิน งบกำไรขาดทุนเบ็ดเสร็จ </t>
  </si>
  <si>
    <t xml:space="preserve">     งบแสดงการเปลี่ยนแปลงในส่วนของผู้ถือหุ้น  และงบกระแสเงินสด  ได้แสดงรายการเช่นเดียวกับงบการเงินประจำปี  ดังนั้น</t>
  </si>
  <si>
    <t>สภาวิชาชีพบัญชีได้ออกมาตรฐานการบัญชี มาตรฐานการรายงานทางการเงิน  การตีความมาตรฐานการบัญชี  และ</t>
  </si>
  <si>
    <t>มาตรฐานการรายงานทางการเงิน</t>
  </si>
  <si>
    <t>สภาวิชาชีพบัญชีได้ออกประกาศสภาวิชาชีพบัญชี ซึ่งลงประกาศในราชกิจจานุเบกษาแล้ว ให้ใช้มาตรฐานการรายงาน</t>
  </si>
  <si>
    <t xml:space="preserve">     ทางการเงิน การตีความมาตรฐานการบัญชีและการตีความมาตรฐานการรายงานทางการเงิน ดังต่อไปนี้</t>
  </si>
  <si>
    <t>สัญญาประกันภัย</t>
  </si>
  <si>
    <t xml:space="preserve"> 1 มกราคม 2559</t>
  </si>
  <si>
    <t>ฉบับที่ 1</t>
  </si>
  <si>
    <t>การเปลี่ยนแปลงในหนี้สินที่เกิดขึ้นจากการรื้อถอน</t>
  </si>
  <si>
    <t xml:space="preserve">    การบูรณะ และหนี้สินที่มีลักษณะคล้ายคลึงกัน</t>
  </si>
  <si>
    <t>ฉบับที่ 5</t>
  </si>
  <si>
    <t>สิทธิในส่วนได้เสียจากกองทุนการรื้อถอนการบูรณะ</t>
  </si>
  <si>
    <t xml:space="preserve">     และการปรับปรุงสภาพแวดล้อม</t>
  </si>
  <si>
    <t>ฉบับที่ 7</t>
  </si>
  <si>
    <t>การปรับปรุงย้อนหลังภายใต้มาตรฐานการบัญชี</t>
  </si>
  <si>
    <t xml:space="preserve">   ฉบับที่ 29 เรื่อง การรายงานทางการเงินใน</t>
  </si>
  <si>
    <t xml:space="preserve">      สภาพเศรษฐกิจที่มีเงินเฟ้อรุนแรง</t>
  </si>
  <si>
    <t>งบการเงินระหว่างกาลและการด้อยค่า</t>
  </si>
  <si>
    <t>งบการเงินระหว่างกาลนี้ได้จัดทำขึ้นโดยนโยบายการบัญชีและประมาณการเช่นเดียวกับงบการเงินประจำปีสิ้นสุด</t>
  </si>
  <si>
    <t xml:space="preserve">                            คู่สัญญาต้องปฏิบัติตามเงื่อนไขของสัญญาตามอัตราที่ตกลงต่อยอดขาย </t>
  </si>
  <si>
    <t xml:space="preserve"> - 4 -</t>
  </si>
  <si>
    <t>ภาษีเงินได้ปัจจุบัน :</t>
  </si>
  <si>
    <t>ภาษีเงินได้นิติบุคคลสำหรับงวด</t>
  </si>
  <si>
    <t>ภาษีเงินได้รอการตัดบัญชี :</t>
  </si>
  <si>
    <t>ภาษีเงินได้รอการตัดบัญชีจากผลแตกต่างชั่วคราวและการกลับรายการ</t>
  </si>
  <si>
    <t xml:space="preserve">   ผลแตกต่างชั่วคราว</t>
  </si>
  <si>
    <t>ค่าใช้จ่ายภาษีเงินได้ที่แสดงอยู่ในงบกำไรขาดทุน</t>
  </si>
  <si>
    <t>- 22 -</t>
  </si>
  <si>
    <t>- 23 -</t>
  </si>
  <si>
    <t>(ยังไม่ได้ตรวจสอบ / สอบทานแล้ว)</t>
  </si>
  <si>
    <t xml:space="preserve">   รายการซื้ออสังหาริมทรัพย์</t>
  </si>
  <si>
    <t xml:space="preserve">                     (ลงชื่อ)…………………………….……..……………………………………กรรมการตามอำนาจ</t>
  </si>
  <si>
    <t xml:space="preserve">           (ลงชื่อ)…………………………….……..……………………………………กรรมการตามอำนาจ</t>
  </si>
  <si>
    <t xml:space="preserve">           (ลงชื่อ)………………………….……….……………...……………………………………กรรมการตามอำนาจ</t>
  </si>
  <si>
    <t>(ลงชื่อ)………………………………………………………………………………………..กรรมการตามอำนาจ</t>
  </si>
  <si>
    <t>(ลงชื่อ)……………………………………..………………………………….กรรมการตามอำนาจ</t>
  </si>
  <si>
    <t>(ลงชื่อ)………………………..…………………………………………กรรมการตามอำนาจ</t>
  </si>
  <si>
    <t xml:space="preserve">     (ลงชื่อ)……………………….……………………………………………กรรมการตามอำนาจ</t>
  </si>
  <si>
    <t xml:space="preserve">         (ลงชื่อ)……………………….……………………………………………กรรมการตามอำนาจ</t>
  </si>
  <si>
    <t xml:space="preserve">        (ลงชื่อ)……………………………………………………………………….กรรมการตามอำนาจ</t>
  </si>
  <si>
    <t xml:space="preserve">        ภาษีเงินได้</t>
  </si>
  <si>
    <t xml:space="preserve">     1.1  บริษัท  สหพัฒนาอินเตอร์โฮลดิ้ง  จำกัด  (มหาชน) "บริษัท" เป็นบริษัทมหาชน  ที่จดทะเบียนจัดตั้งและมีภูมิลำเนา</t>
  </si>
  <si>
    <t xml:space="preserve">    การเปลี่ยนแปลงในมูลค่าของภาระผูกพันผลประโยชน์พนักงาน</t>
  </si>
  <si>
    <t xml:space="preserve">    ข้อสมมุติหลักในการประมาณการตามหลักการคณิตศาสตร์ประกันภัย ณ วันที่รายงาน</t>
  </si>
  <si>
    <t xml:space="preserve">      ณ วันที่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</t>
  </si>
  <si>
    <t xml:space="preserve">    บริษัทฯ    และพนักงานร่วมกันจัดตั้งกองทุนสำรองเลี้ยงชีพตาม   พรบ.   กองทุนสำรองเลี้ยงชีพ   พ.ศ.  2530    โดยจัดตั้ง  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</si>
  <si>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</si>
  <si>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</si>
  <si>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ค่าตอบแทนกรรมการนี้เป็นประโยชน์ที่จ่ายให้แก่กรรมการของบริษัทฯ ตามมาตรา 90 ของพระราชบัญญัติบริษัทมหาชน</t>
  </si>
  <si>
    <t xml:space="preserve">    ค่าตอบแทนกรรมการบริหาร ผู้จัดการและผู้บริหารสี่รายแรกรองจากผู้จัดการลงมา  และผู้บริหารในระดับเทียบเท่ารายที่สี่</t>
  </si>
  <si>
    <t xml:space="preserve">    บริษัทฯ  จะคิดค่าธรรมเนียมการค้ำประกันในอัตราร้อยละ  0.5 - 1  ของมูลค่าวงเงิน    โดยบริษัทฯ  จะจัดเก็บจากบริษัทที่จ่าย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</si>
  <si>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</t>
  </si>
  <si>
    <t xml:space="preserve">       กรรมการบางส่วนร่วมกัน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</si>
  <si>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>ไม่เกินกว่าราคาจำหน่ายของการประปาส่วน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</si>
  <si>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</si>
  <si>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</si>
  <si>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     ระยะเวลา และพื้นที่ในการใช้บริการ</t>
  </si>
  <si>
    <t xml:space="preserve">               หนี้สินทางการเงินแต่ละประเภท  ได้เปิดเผยไว้แล้วในหมายเหตุข้อ 3</t>
  </si>
  <si>
    <t xml:space="preserve">               รายละเอียดของนโยบายการบัญชีที่สำคัญ   วิธีการใช้ซึ่งรวมถึงเกณฑ์ในการรับรู้และวัดมูลค่าที่เกี่ยวกับสินทรัพย์   และ</t>
  </si>
  <si>
    <t>ลูกหนี้การค้ากิจการที่เกี่ยวข้องกัน</t>
  </si>
  <si>
    <t xml:space="preserve">ลูกหนี้การค้าอื่น 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</si>
  <si>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(เฉพาะบริษัทร่วมที่มีตราสารทุนที่มีการซื้อขายในตลาดหลักทรัพย์แห่ง</t>
  </si>
  <si>
    <t xml:space="preserve">เงินกู้ยืมระยะยาว </t>
  </si>
  <si>
    <t>ประเทศไทย (SET) คำนวณจากราคาเสนอซื้อปัจจุบัน ณ วันที่ในงบแสดงฐานะการเงิน  ของตลาดหลักทรัพย์แห่งประเทศไทย)</t>
  </si>
  <si>
    <t>ธุรกิจขายสินค้า</t>
  </si>
  <si>
    <t>ธุรกิจเงินลงทุนและอื่นๆ</t>
  </si>
  <si>
    <t>ลูกหนี้การค้า - อื่นๆ</t>
  </si>
  <si>
    <t xml:space="preserve">ลูกหนี้อื่น 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</si>
  <si>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</si>
  <si>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</si>
  <si>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</si>
  <si>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                       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</si>
  <si>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พ.ศ. 2541 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</si>
  <si>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</si>
  <si>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</si>
  <si>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</si>
  <si>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</si>
  <si>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</si>
  <si>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      ต้นทุนค่าบริการ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</si>
  <si>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</si>
  <si>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</si>
  <si>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</si>
  <si>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</si>
  <si>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2.  เกณฑ์การเสนองบการเงินระหว่างกาล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</si>
  <si>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</si>
  <si>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</si>
  <si>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</si>
  <si>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</si>
  <si>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>สำหรับงวด 3 เดือน</t>
  </si>
  <si>
    <t>รายได้จากงานแสดงสินค้า</t>
  </si>
  <si>
    <t>ต้นทุนค่าไฟฟ้า และไอน้ำ</t>
  </si>
  <si>
    <t>ค่าไฟฟ้าโรงกรองน้ำ บ่อบำบัด</t>
  </si>
  <si>
    <t xml:space="preserve">          สปันบอนด์ (ประเทศไทย)</t>
  </si>
  <si>
    <t xml:space="preserve">    ต้นทุนงานแสดงสินค้า</t>
  </si>
  <si>
    <t>ค่าใช้จ่ายในงานแสดงสินค้า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</si>
  <si>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</si>
  <si>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</si>
  <si>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</si>
  <si>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</si>
  <si>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</si>
  <si>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</si>
  <si>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</si>
  <si>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</si>
  <si>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(ลงชื่อ)………………………………………………………………กรรมการตามอำนาจ</t>
  </si>
  <si>
    <t>ปั่นด้าย, ทอผ้า</t>
  </si>
  <si>
    <t>โปรแกรมคอมพิวเตอร์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</si>
  <si>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</si>
  <si>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</si>
  <si>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</si>
  <si>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</si>
  <si>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</si>
  <si>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งบการเงินที่แสดงเงินลงทุนตามวิธีส่วนได้เสีย  และงบการเงินเฉพาะกิจการ</t>
  </si>
  <si>
    <t xml:space="preserve">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</si>
  <si>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</si>
  <si>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</si>
  <si>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</si>
  <si>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</si>
  <si>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</si>
  <si>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</si>
  <si>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</si>
  <si>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</si>
  <si>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</si>
  <si>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</si>
  <si>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</si>
  <si>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</si>
  <si>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 xml:space="preserve">          เลทเธอร์แฟชั่น</t>
  </si>
  <si>
    <t xml:space="preserve">          แอนด์ ลอจิสติคส์ </t>
  </si>
  <si>
    <t>เงินเบิกเกินบัญชีธนาคาร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</si>
  <si>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</si>
  <si>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</si>
  <si>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           </t>
  </si>
  <si>
    <t>สวน</t>
  </si>
  <si>
    <t>นิคม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</si>
  <si>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</si>
  <si>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</si>
  <si>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</si>
  <si>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</si>
  <si>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</si>
  <si>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</si>
  <si>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</si>
  <si>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</si>
  <si>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>มีรายละเอียดดังนี้</t>
  </si>
  <si>
    <t xml:space="preserve">      หัก  ค่าเผื่อผลขาดทุนจากการด้อยค่า</t>
  </si>
  <si>
    <t xml:space="preserve">      ทุกราย  ประกอบด้วย เงินเดือน เงินอุดหนุน  เงินตอบแทนการเกษียณอายุ  และเบี้ยประชุม</t>
  </si>
  <si>
    <t xml:space="preserve">                           ผู้ใช้กระแสไฟฟ้าในโครงการสวนอุตสาหกรรมฯ   ศรีราชา   บริษัทฯ   จะต้องจ่ายชำระค่ากระแสไฟฟ้าตามเงื่อนไข</t>
  </si>
  <si>
    <t xml:space="preserve">                           ที่กำหนดไว้ในสัญญา    โดยผู้ใช้กระแสไฟฟ้าจะต้องค้ำประกันการใช้ไฟฟ้าต่อบริษัทฯ    ตามขนาดของหม้อแปลง</t>
  </si>
  <si>
    <t xml:space="preserve">                           ไฟฟ้าที่ขอใช้โดยคิดในราคา 400.00 บาท  ต่อ 1  KVA  โดย  </t>
  </si>
  <si>
    <t xml:space="preserve">              บัญชีของสินทรัพย์และหนี้สินทางการเงินที่แสดงในงบดุลมีมูลค่าใกล้เคียงกับมูลค่ายุติธรรม  นอกจากนี้ผู้บริหารเชื่อว่า</t>
  </si>
  <si>
    <t>ภาษีเงินได้</t>
  </si>
  <si>
    <t xml:space="preserve">     บมจ. ไทยโทเรเท็กซ์ ไทล์มิลส์</t>
  </si>
  <si>
    <t xml:space="preserve">      ดำรงไว้ซึ่งโครงสร้างทุนที่เหมาะสม</t>
  </si>
  <si>
    <t xml:space="preserve">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</si>
  <si>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 ต่างประเทศ บริษัทฯ  จะไม่เรียกเก็บค่าธรรมเนียมค้ำประกัน</t>
  </si>
  <si>
    <t xml:space="preserve">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</si>
  <si>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บริษัทฯ ไม่มีความเสี่ยงจากเครื่องมือทางการเงินที่มีนัยสำคัญ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</si>
  <si>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</si>
  <si>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</si>
  <si>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</si>
  <si>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>ชุดชั้นในชาย</t>
  </si>
  <si>
    <t xml:space="preserve">          แอนด์ คอนสตรัคชั่น</t>
  </si>
  <si>
    <t>กรอบหน้าต่าง</t>
  </si>
  <si>
    <t>เช่าซื้อทรัพย์สิน</t>
  </si>
  <si>
    <t>กึ่งสำเร็จรูป</t>
  </si>
  <si>
    <t>นม</t>
  </si>
  <si>
    <t>ซอส</t>
  </si>
  <si>
    <t>ชิ้นส่วนรถยนต์</t>
  </si>
  <si>
    <t xml:space="preserve">          โพลิเมอร์โปรดักส์</t>
  </si>
  <si>
    <t>ที่ทำจากยาง</t>
  </si>
  <si>
    <t>ประเภทบอล</t>
  </si>
  <si>
    <t>สินค้าอุปโภค</t>
  </si>
  <si>
    <t>บริการ</t>
  </si>
  <si>
    <t>พลาสติก</t>
  </si>
  <si>
    <t>ผลิตและจำหน่าย</t>
  </si>
  <si>
    <t>กาแฟกระป๋อง</t>
  </si>
  <si>
    <t>ซ่อมและบำรุง</t>
  </si>
  <si>
    <t xml:space="preserve">          เมนเท็นแนนซ์</t>
  </si>
  <si>
    <t>รักษาเครื่องบิน</t>
  </si>
  <si>
    <t>เส้นหมี่ขาว</t>
  </si>
  <si>
    <t>นายหน้า</t>
  </si>
  <si>
    <t xml:space="preserve">          เซอร์วิส</t>
  </si>
  <si>
    <t xml:space="preserve">          ดีเวลลอปเม้นท์</t>
  </si>
  <si>
    <t>ธุรกิจสวนอุตสาหกรรม</t>
  </si>
  <si>
    <t xml:space="preserve">      สุทธิ</t>
  </si>
  <si>
    <t>A, C, E, F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</si>
  <si>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</si>
  <si>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</si>
  <si>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</si>
  <si>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 B, E, F</t>
  </si>
  <si>
    <t>A, E, F</t>
  </si>
  <si>
    <t>A, F</t>
  </si>
  <si>
    <t>A , E, F</t>
  </si>
  <si>
    <t>A, B, F</t>
  </si>
  <si>
    <t>A, B, C, E, F</t>
  </si>
  <si>
    <t xml:space="preserve">          คอมเพล็กซ์</t>
  </si>
  <si>
    <t>สินค้า</t>
  </si>
  <si>
    <t xml:space="preserve">          สมุนไพรไทย</t>
  </si>
  <si>
    <t>อุตสาหกรรม</t>
  </si>
  <si>
    <t xml:space="preserve">          แมเนจเม้นท์เซอร์วิส</t>
  </si>
  <si>
    <t>โรงเรียน</t>
  </si>
  <si>
    <t>ขนส่งทางอากาศ</t>
  </si>
  <si>
    <t>โรงเรียนอบรม</t>
  </si>
  <si>
    <t>ภาษา</t>
  </si>
  <si>
    <t>เทรดดิ้ง</t>
  </si>
  <si>
    <t>จำหน่ายสินค้า</t>
  </si>
  <si>
    <t>จำหน่ายเสื้อผ้า</t>
  </si>
  <si>
    <t>วิจัยและ</t>
  </si>
  <si>
    <t xml:space="preserve">          โอซูก้า เอเชีย</t>
  </si>
  <si>
    <t>เส้นใย</t>
  </si>
  <si>
    <t xml:space="preserve">          สแปนเด็กซ์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</si>
  <si>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</si>
  <si>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</si>
  <si>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</si>
  <si>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</si>
  <si>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</si>
  <si>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</si>
  <si>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</si>
  <si>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</si>
  <si>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</si>
  <si>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</si>
  <si>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</si>
  <si>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</si>
  <si>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</si>
  <si>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</si>
  <si>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รวม</t>
  </si>
  <si>
    <t xml:space="preserve">                 -</t>
  </si>
  <si>
    <t>เสื้อหนังสัตว์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</si>
  <si>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</si>
  <si>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</si>
  <si>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</si>
  <si>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</si>
  <si>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</si>
  <si>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</si>
  <si>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</si>
  <si>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</si>
  <si>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</si>
  <si>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</si>
  <si>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</si>
  <si>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</si>
  <si>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</si>
  <si>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</si>
  <si>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</si>
  <si>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</si>
  <si>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</si>
  <si>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</si>
  <si>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</si>
  <si>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</si>
  <si>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</si>
  <si>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</si>
  <si>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</si>
  <si>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</si>
  <si>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</si>
  <si>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</si>
  <si>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</si>
  <si>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</si>
  <si>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</si>
  <si>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</si>
  <si>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</si>
  <si>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</si>
  <si>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</si>
  <si>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</si>
  <si>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</si>
  <si>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</si>
  <si>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</si>
  <si>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</si>
  <si>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</si>
  <si>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</si>
  <si>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</si>
  <si>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</si>
  <si>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</si>
  <si>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</si>
  <si>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</si>
  <si>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</si>
  <si>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ชาล์ดอง (ประเทศไทย) จำกัด</t>
  </si>
  <si>
    <t xml:space="preserve">     - บริษัท ไหมทอง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</si>
  <si>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</si>
  <si>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</si>
  <si>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</si>
  <si>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</si>
  <si>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</si>
  <si>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</si>
  <si>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</si>
  <si>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</si>
  <si>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</si>
  <si>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</si>
  <si>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</si>
  <si>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</si>
  <si>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เงินปันผลรับ</t>
  </si>
  <si>
    <t xml:space="preserve">       ค่าใช้จ่าย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</si>
  <si>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</si>
  <si>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</si>
  <si>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</si>
  <si>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</si>
  <si>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</si>
  <si>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</si>
  <si>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-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</si>
  <si>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</si>
  <si>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</si>
  <si>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</si>
  <si>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</si>
  <si>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</si>
  <si>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</si>
  <si>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31 ธันวาคม 2556</t>
  </si>
  <si>
    <t>31 ธันวาคม 2556</t>
  </si>
  <si>
    <t>ณ วันที่ 31 ธันวาคม 2556</t>
  </si>
  <si>
    <t xml:space="preserve">          ณ วันที่  31  ธันวาคม  2556</t>
  </si>
  <si>
    <t xml:space="preserve">     ณ วันที่ 31 ธันวาคม 2556</t>
  </si>
  <si>
    <r>
      <t xml:space="preserve">         อัตราดอกเบี้ยร้อยละ </t>
    </r>
    <r>
      <rPr>
        <sz val="16"/>
        <color indexed="8"/>
        <rFont val="AngsanaUPC"/>
        <family val="1"/>
      </rPr>
      <t>MOR,MOR-3</t>
    </r>
    <r>
      <rPr>
        <sz val="16"/>
        <color indexed="8"/>
        <rFont val="AngsanaUPC"/>
        <family val="1"/>
      </rPr>
      <t xml:space="preserve"> ถึง </t>
    </r>
    <r>
      <rPr>
        <sz val="16"/>
        <color indexed="8"/>
        <rFont val="AngsanaUPC"/>
        <family val="1"/>
      </rPr>
      <t>MOR-0.5</t>
    </r>
    <r>
      <rPr>
        <sz val="16"/>
        <color indexed="8"/>
        <rFont val="AngsanaUPC"/>
        <family val="1"/>
      </rPr>
      <t xml:space="preserve"> ต่อปี</t>
    </r>
  </si>
  <si>
    <t xml:space="preserve">     บจ. บางกอกแอธเลติก</t>
  </si>
  <si>
    <t xml:space="preserve">     บจ. ศรีราชาขนส่ง</t>
  </si>
  <si>
    <t xml:space="preserve">     บจ. ไทยทาเคดะเลซ</t>
  </si>
  <si>
    <t xml:space="preserve">     บจ. เจนเนอร์รัลกลาส</t>
  </si>
  <si>
    <t xml:space="preserve">     บจ. โทเทิลเวย์ อิมเมจ</t>
  </si>
  <si>
    <t xml:space="preserve">     บจ. ไทยมอนสเตอร์</t>
  </si>
  <si>
    <t xml:space="preserve">     บจ. แกรนด์สตาร์</t>
  </si>
  <si>
    <t xml:space="preserve">     บจ. ภัทยาอุตสาหกิจ</t>
  </si>
  <si>
    <t xml:space="preserve">     บจ. ไทยซัมซุง </t>
  </si>
  <si>
    <t xml:space="preserve">     บจ. ไทยชิกิโบ</t>
  </si>
  <si>
    <t xml:space="preserve">     บจ. ไทยซีคอมพิทักษ์กิจ</t>
  </si>
  <si>
    <t xml:space="preserve">     บจ. เบทเตอร์เวย์ </t>
  </si>
  <si>
    <t xml:space="preserve">     บจ. จาโนเม่ (ประเทศไทย)</t>
  </si>
  <si>
    <t xml:space="preserve">     บจ. บางกอกโตเกียว</t>
  </si>
  <si>
    <t xml:space="preserve">     บจ. ไทยสปอร์ตการ์เม้นท์</t>
  </si>
  <si>
    <t xml:space="preserve">     บจ. ราชาอูชิโน</t>
  </si>
  <si>
    <t xml:space="preserve">     บจ. ไทยสเตเฟล็กช์</t>
  </si>
  <si>
    <t xml:space="preserve">     บจ. ไทยอาราอิ</t>
  </si>
  <si>
    <t xml:space="preserve">     บจ. เอสเอสดีซี </t>
  </si>
  <si>
    <t xml:space="preserve">     บจ. แวลูแอ๊ดเด็ดเท็กซ์ไทล์</t>
  </si>
  <si>
    <t xml:space="preserve">     บจ. ไทย คิวบิค เทคโนโลยี</t>
  </si>
  <si>
    <t xml:space="preserve">     บจ. ไทยลอตเต้</t>
  </si>
  <si>
    <t xml:space="preserve">     บจ. แอดวานซ์ไมโครเทค</t>
  </si>
  <si>
    <t xml:space="preserve">     บจ. ไทยคามาย่า</t>
  </si>
  <si>
    <t xml:space="preserve">     บจ. โอสถอินเตอร์</t>
  </si>
  <si>
    <t xml:space="preserve">     บจ. เทรชเชอร์ฮิลล์</t>
  </si>
  <si>
    <t xml:space="preserve">          บจ. สยามซัมซุง ประกันชีวิต)</t>
  </si>
  <si>
    <t xml:space="preserve">     บจ. ฮัวถอ(ประเทศไทย)</t>
  </si>
  <si>
    <t xml:space="preserve">     บจ. กิ่วไป้ (ประเทศไทย) </t>
  </si>
  <si>
    <t xml:space="preserve">     บจ. มอร์แกน เดอทัว </t>
  </si>
  <si>
    <t xml:space="preserve">     บจ. วิจัยและพัฒนาสห</t>
  </si>
  <si>
    <t xml:space="preserve">     บจ. ไทยอาซาฮี คาเซอิ </t>
  </si>
  <si>
    <t xml:space="preserve">     บจ. ชิเซโด้โปรเฟสชั่นแนล</t>
  </si>
  <si>
    <t xml:space="preserve">     บจ. ไทยบุนกะแฟชั่น</t>
  </si>
  <si>
    <t xml:space="preserve">     บจ. ไฟว์สตาร์พลัส</t>
  </si>
  <si>
    <t xml:space="preserve">     บจ. คาร์บอน เมจิก (ประเทศไทย) (เดิมชื่อ</t>
  </si>
  <si>
    <t xml:space="preserve">           บจ. โดม คอมโพสิต (ประเทศไทย))</t>
  </si>
  <si>
    <t xml:space="preserve">     บจ.ซันร้อยแปด</t>
  </si>
  <si>
    <t xml:space="preserve">     บจ.เอราวัณสิ่งทอ</t>
  </si>
  <si>
    <t xml:space="preserve">     บจ. สหอุบลนคร</t>
  </si>
  <si>
    <t xml:space="preserve">     บจ. โตโยเท็กซ์ไทล์ไทย</t>
  </si>
  <si>
    <t xml:space="preserve">     บจ. แพนแลนด์</t>
  </si>
  <si>
    <t xml:space="preserve">     บจ. อีสเทิร์นรับเบอร์ </t>
  </si>
  <si>
    <t xml:space="preserve">     บจ. เค.ที.วาย อินดัสตรี</t>
  </si>
  <si>
    <t xml:space="preserve">     บจ. อินเตอร์เนชั่นแนล</t>
  </si>
  <si>
    <t xml:space="preserve">     บจ. สหรัตนนคร</t>
  </si>
  <si>
    <t xml:space="preserve">     บจ. ไทยกุลแซ่</t>
  </si>
  <si>
    <t xml:space="preserve">     บจ. เค.คอมเมอร์เชียล </t>
  </si>
  <si>
    <t xml:space="preserve">     บจ. ยูนิลิส  </t>
  </si>
  <si>
    <t xml:space="preserve">     บจ. ไทยทาคายา</t>
  </si>
  <si>
    <t xml:space="preserve">     บจ. แดรี่ไทย</t>
  </si>
  <si>
    <t xml:space="preserve">     บจ. ไทยแน็กซิส</t>
  </si>
  <si>
    <t xml:space="preserve">     บจ. มอลเทนเอเซีย</t>
  </si>
  <si>
    <t xml:space="preserve">     บจ. ร่วมประโยชน์</t>
  </si>
  <si>
    <t xml:space="preserve">     บจ. มอลเทน (ไทยแลนด์)</t>
  </si>
  <si>
    <t xml:space="preserve">     บจ. สัมพันธมิตร</t>
  </si>
  <si>
    <t xml:space="preserve">     บจ. เอช แอนด์ บี </t>
  </si>
  <si>
    <t xml:space="preserve">     บจ. วีน อินเตอร์เนชั่นแนล </t>
  </si>
  <si>
    <t xml:space="preserve">     บจ. สหเซวา</t>
  </si>
  <si>
    <t xml:space="preserve">     บจ. ยู.ซี.ซี.อูเอะชิม่าคอฟฟี่ </t>
  </si>
  <si>
    <t xml:space="preserve">     บจ. ไทยฟลายอิ้ง </t>
  </si>
  <si>
    <t xml:space="preserve">     บจ. เคนมินฟูดส์ </t>
  </si>
  <si>
    <t xml:space="preserve">     บจ. เอ็ม บี ที เอส โบรกกิ้ง </t>
  </si>
  <si>
    <t xml:space="preserve">     บจ. ราชสีมา ชอปปิ้ง </t>
  </si>
  <si>
    <t xml:space="preserve">     บจ. เดอะมอลล์ราชสีมา</t>
  </si>
  <si>
    <t xml:space="preserve">     บจ. ศรีราชาเอวิเอชั่น</t>
  </si>
  <si>
    <t xml:space="preserve">     บจ. วาเซดะ  เอ็ดดูเคชั่น </t>
  </si>
  <si>
    <t xml:space="preserve">     บจ. ไทเกอร์ ดีสทริบิวชั่น </t>
  </si>
  <si>
    <t xml:space="preserve">     บจ. เอ็มซีทีโฮลดิ้ง</t>
  </si>
  <si>
    <t xml:space="preserve">     บจ. เพนส์ มาร์เก็ตติ้ง </t>
  </si>
  <si>
    <t xml:space="preserve">     บจ. ไทยโคบาชิ</t>
  </si>
  <si>
    <t xml:space="preserve">     บจ. ฟูจิกซ์  อินเตอร์เนชั่นแนล</t>
  </si>
  <si>
    <t xml:space="preserve">     บจ. ไทยโทมาโด</t>
  </si>
  <si>
    <t xml:space="preserve">     บจ. KYOSHUN</t>
  </si>
  <si>
    <t xml:space="preserve">     บจ. สยามออโต้แบคส์</t>
  </si>
  <si>
    <t xml:space="preserve">     บจ. บุญรวี  </t>
  </si>
  <si>
    <t xml:space="preserve">     บจ. อาซาฮี คาเซอิ </t>
  </si>
  <si>
    <t xml:space="preserve">     บจ. ซูรูฮะ (ประเทศไทย)</t>
  </si>
  <si>
    <t xml:space="preserve">     บจ. KALLOL THAI </t>
  </si>
  <si>
    <t xml:space="preserve">     บจ. สห ลอว์สัน</t>
  </si>
  <si>
    <t>บจ.</t>
  </si>
  <si>
    <t xml:space="preserve">     บจ. ซันไรท์การ์เมนท์         </t>
  </si>
  <si>
    <t xml:space="preserve">     บจ. เดอะแกรนด์ ยูบี </t>
  </si>
  <si>
    <t xml:space="preserve">     บจ. สหเซเรน</t>
  </si>
  <si>
    <t xml:space="preserve">     บจ. ฮิไรเซมิสึ </t>
  </si>
  <si>
    <t xml:space="preserve">     บจ. สยามทรี</t>
  </si>
  <si>
    <t xml:space="preserve">     บจ. นูบูน</t>
  </si>
  <si>
    <t xml:space="preserve">     บจ. ยูเนี่ยนฟรอสท์</t>
  </si>
  <si>
    <t xml:space="preserve">     บจ. บางกอกคลับ</t>
  </si>
  <si>
    <t xml:space="preserve">     บจ. ไทยโอซูก้า </t>
  </si>
  <si>
    <t xml:space="preserve">     บจ. โนเบิลเพลซ</t>
  </si>
  <si>
    <t xml:space="preserve">     บจ. วินด์เซอร์ปาร์ค แอนด์ กอล์ฟคลับ</t>
  </si>
  <si>
    <t xml:space="preserve">     บจ. ผลิตภัณฑ์</t>
  </si>
  <si>
    <t xml:space="preserve">     บจ. อมตะซิตี้</t>
  </si>
  <si>
    <t xml:space="preserve">     บจ. อิมพีเรียลเทคโนโลยี </t>
  </si>
  <si>
    <t xml:space="preserve">     บจ. ขอนแก่นวิเทศศึกษา</t>
  </si>
  <si>
    <t xml:space="preserve">     บจ. วินสโตร์</t>
  </si>
  <si>
    <t xml:space="preserve">     บจ. สยาม ไอ -โลจิสติคส์</t>
  </si>
  <si>
    <t xml:space="preserve">     บจ. ไดโซ  ซังเกียว </t>
  </si>
  <si>
    <t xml:space="preserve">     บจ. ทาเคไฮเทค</t>
  </si>
  <si>
    <t xml:space="preserve">     บจ. สยาม ดีซีเอ็ม</t>
  </si>
  <si>
    <t xml:space="preserve">     บจ. อมตะ วีเอ็น</t>
  </si>
  <si>
    <t xml:space="preserve">     บจ. เจ แอนด์ พี (ประเทศไทย)</t>
  </si>
  <si>
    <t xml:space="preserve">     บจ. International </t>
  </si>
  <si>
    <t>ฉบับที่  1 (ปรับปรุง 2555)</t>
  </si>
  <si>
    <t>การนำเสนองบการเงิน</t>
  </si>
  <si>
    <t>ฉบับที่  7 (ปรับปรุง 2555)</t>
  </si>
  <si>
    <t>งบกระแสเงินสด</t>
  </si>
  <si>
    <t>สัญญาเช่า</t>
  </si>
  <si>
    <t>ฉบับที่  12 (ปรับปรุง 2555)</t>
  </si>
  <si>
    <t>ฉบับที่ 17 (ปรับปรุง 2555)</t>
  </si>
  <si>
    <t>ฉบับที่ 18 (ปรับปรุง 2555)</t>
  </si>
  <si>
    <t>รายได้</t>
  </si>
  <si>
    <t>ผลประโยชน์พนักงาน</t>
  </si>
  <si>
    <t>ฉบับที่ 19 (ปรับปรุง 2555)</t>
  </si>
  <si>
    <t>ฉบับที่ 21 (ปรับปรุง 2555)</t>
  </si>
  <si>
    <t>ฉบับที่ 24 (ปรับปรุง 2555)</t>
  </si>
  <si>
    <t>การเปิดเผยข้อมูลเกี่ยวกับบุคคลหรือกิจการที่เกี่ยวข้องกัน</t>
  </si>
  <si>
    <t>เงินลงทุนในบริษัทร่วม</t>
  </si>
  <si>
    <t>ส่วนได้เสียในการร่วมค้า</t>
  </si>
  <si>
    <t>งบการเงินระหว่างกาล</t>
  </si>
  <si>
    <t>สินทรัพย์ไม่มีตัวตน</t>
  </si>
  <si>
    <t>ฉบับที่ 28 (ปรับปรุง 2555)</t>
  </si>
  <si>
    <t>ฉบับที่ 31 (ปรับปรุง 2555)</t>
  </si>
  <si>
    <t>ฉบับที่ 34 (ปรับปรุง 2555)</t>
  </si>
  <si>
    <t>ฉบับที่ 38 (ปรับปรุง 2555)</t>
  </si>
  <si>
    <t>ฉบับที่  2 (ปรับปรุง 2555)</t>
  </si>
  <si>
    <t>การจ่ายโดยใช้หุ้นเป็นเกณฑ์</t>
  </si>
  <si>
    <t>ฉบับที่  3 (ปรับปรุง 2555)</t>
  </si>
  <si>
    <t>การรวมธุรกิจ</t>
  </si>
  <si>
    <t>ฉบับที่  5 (ปรับปรุง 2555)</t>
  </si>
  <si>
    <t>ฉบับที่  8 (ปรับปรุง 2555)</t>
  </si>
  <si>
    <t xml:space="preserve">    เงินตราต่างประเทศ</t>
  </si>
  <si>
    <t>ผลกระทบจากการเปลี่ยนแปลงของอัตราแลกเปลี่ยน</t>
  </si>
  <si>
    <t>สินทรัพย์ไม่หมุนเวียนที่ถือไว้เพื่อขายและ</t>
  </si>
  <si>
    <t xml:space="preserve">    การดำเนินงานที่ยกเลิก</t>
  </si>
  <si>
    <t>ห้างสรรพสินค้า</t>
  </si>
  <si>
    <t xml:space="preserve">     บจ. บีเอ็นซี แม่สอด</t>
  </si>
  <si>
    <t>ผลิตถุงเท้า</t>
  </si>
  <si>
    <t xml:space="preserve">     บจ. สหนำเท็กซ์ไทล์</t>
  </si>
  <si>
    <t>สิ่งทอ</t>
  </si>
  <si>
    <t xml:space="preserve">     THAI PRESIDENT FOODS</t>
  </si>
  <si>
    <t>ผลิตบะหมี่</t>
  </si>
  <si>
    <t xml:space="preserve">           (Hungary) Kft.</t>
  </si>
  <si>
    <t>HUF  2,350,000</t>
  </si>
  <si>
    <r>
      <t xml:space="preserve">                                       ณ  วันที่  31  ธันวาคม 2556    มีผู้ใช้กระแสไฟฟ้า  จำนวน 60  ราย  โดยจำนวน</t>
    </r>
    <r>
      <rPr>
        <sz val="16"/>
        <color indexed="8"/>
        <rFont val="AngsanaUPC"/>
        <family val="1"/>
      </rPr>
      <t xml:space="preserve"> 49</t>
    </r>
    <r>
      <rPr>
        <sz val="16"/>
        <color indexed="8"/>
        <rFont val="AngsanaUPC"/>
        <family val="1"/>
      </rPr>
      <t xml:space="preserve">  ราย   ให้ธนาคารพาณิชย์</t>
    </r>
  </si>
  <si>
    <t xml:space="preserve">                           เป็นผู้ค้ำประกันการใช้กระแสไฟฟ้าต่อบริษัทฯ จำนวน 125,953,500.00 บาท จำนวน 6 ราย ได้ค้ำประกันด้วยเงินสด  </t>
  </si>
  <si>
    <t xml:space="preserve">                           จำนวน 1,022,000.00 บาท  จำนวน 1 ราย ค้ำประกันด้วยพันธบัตรธนาคารแห่งประเทศไทย จำนวน 6,220,000.00 บาท</t>
  </si>
  <si>
    <t xml:space="preserve">    </t>
  </si>
  <si>
    <t xml:space="preserve">    เป็นต้นทุนที่จ่ายให้บริษัท  สหโคเจน (ชลบุรี)  จำกัด (มหาชน)    ซึ่งเป็นกิจการที่เกี่ยวข้องกัน  และได้ขายให้กิจการที่เกี่ยวข้องกันและบริษัทอื่น</t>
  </si>
  <si>
    <t>อินเตอร์เนชั่นแนล แลบบอราทอรีส์</t>
  </si>
  <si>
    <t>2557</t>
  </si>
  <si>
    <t>ภาระผูกพันผลประโยชน์พนักงาน  ณ วันที่ 31 ธันวาคม 2556</t>
  </si>
  <si>
    <t>4.  เงินสดและรายการเทียบเท่าเงินสด</t>
  </si>
  <si>
    <t>5.  ลูกหนี้การค้าและลูกหนี้อื่น - กิจการที่เกี่ยวข้องกัน</t>
  </si>
  <si>
    <t>6.  ลูกหนี้การค้าและลูกหนี้อื่น - อื่นๆ</t>
  </si>
  <si>
    <t>- 15 -</t>
  </si>
  <si>
    <t>- 21 -</t>
  </si>
  <si>
    <t>- 28 -</t>
  </si>
  <si>
    <t>8.  เงินลงทุนในบริษัทร่วม</t>
  </si>
  <si>
    <t xml:space="preserve">          8.1  เงินลงทุนในบริษัทร่วม - บันทึกโดยวิธีส่วนได้เสีย</t>
  </si>
  <si>
    <t>8.  เงินลงทุนในบริษัทร่วม (ต่อ)</t>
  </si>
  <si>
    <t xml:space="preserve">     8.2  ข้อมูลเพิ่มเติมของบริษัทร่วม</t>
  </si>
  <si>
    <t xml:space="preserve">                               (ลงชื่อ)………………………………………………………………กรรมการตามอำนาจ</t>
  </si>
  <si>
    <t>9.  เงินลงทุนในกิจการที่เกี่ยวข้องกัน</t>
  </si>
  <si>
    <t xml:space="preserve">     9.1  เงินลงทุนในหลักทรัพย์เผื่อขาย</t>
  </si>
  <si>
    <t xml:space="preserve">     9.2  เงินลงทุนทั่วไป</t>
  </si>
  <si>
    <t xml:space="preserve">     9.  เงินลงทุนในกิจการที่เกี่ยวข้องกัน  (ต่อ)</t>
  </si>
  <si>
    <t xml:space="preserve">    9.  เงินลงทุนในกิจการที่เกี่ยวข้องกัน  (ต่อ)</t>
  </si>
  <si>
    <t xml:space="preserve">      9.  เงินลงทุนในกิจการที่เกี่ยวข้องกัน  (ต่อ)</t>
  </si>
  <si>
    <t xml:space="preserve">     บจ. บีเอ็นซี เรียลเอสเตท</t>
  </si>
  <si>
    <t xml:space="preserve">     บจ. ไทย วัน มอลล์</t>
  </si>
  <si>
    <t xml:space="preserve">     AMIS DU MONDE SARL</t>
  </si>
  <si>
    <t>10. เงินลงทุนระยะยาวอื่น</t>
  </si>
  <si>
    <t xml:space="preserve">    10.1 เงินลงทุนในหลักทรัพย์เผื่อขาย</t>
  </si>
  <si>
    <t xml:space="preserve">    10.2 เงินลงทุนทั่วไป</t>
  </si>
  <si>
    <t xml:space="preserve">    10. เงินลงทุนระยะยาวอื่น  (ต่อ)</t>
  </si>
  <si>
    <t xml:space="preserve">     2.3   มาตรฐานการบัญชีที่มีผลบังคับในอนาคต</t>
  </si>
  <si>
    <t xml:space="preserve">     วันที่ 31 ธันวาคม 2556</t>
  </si>
  <si>
    <t xml:space="preserve">                      รวม</t>
  </si>
  <si>
    <t>หมายเหตุ :-  ลักษณะความสัมพันธ์</t>
  </si>
  <si>
    <t xml:space="preserve">                        A  บริษัทถือหุ้น</t>
  </si>
  <si>
    <t xml:space="preserve">                        B  บริษัทที่มีกรรมการร่วมกัน</t>
  </si>
  <si>
    <t xml:space="preserve">                        C  บริษัทค้ำประกัน</t>
  </si>
  <si>
    <t>F  ผู้ถือหุ้นหรือกรรมการเป็นญาติสนิทกรรมการ</t>
  </si>
  <si>
    <t xml:space="preserve">     บริษัทเกี่ยวข้องกัน</t>
  </si>
  <si>
    <t>บริษัท บีเอ็นซี เรียลเอสเตท จำกัด</t>
  </si>
  <si>
    <t xml:space="preserve">     อัตราดอกเบี้ยร้อยละ MLR ต่อปี  โดยไม่มีหลักประกัน</t>
  </si>
  <si>
    <t xml:space="preserve">7.   เงินให้กู้ยืมระยะสั้นแก่กิจการที่เกี่ยวข้องกัน </t>
  </si>
  <si>
    <t>- 8 -</t>
  </si>
  <si>
    <t>- 9 -</t>
  </si>
  <si>
    <t>- 11  -</t>
  </si>
  <si>
    <t>- 12  -</t>
  </si>
  <si>
    <t>- 14 -</t>
  </si>
  <si>
    <t>อัตรามรณะ</t>
  </si>
  <si>
    <t>TMO2008**</t>
  </si>
  <si>
    <t xml:space="preserve">     ** ตารางมรณะไทยปี  2551</t>
  </si>
  <si>
    <t xml:space="preserve">                           บริษัท จัดการและ พัฒนาทรัพยากรน้ำภาคตะวันออก จำกัด (มหาชน) จำนวนเงิน 1,900,000.00   บาท </t>
  </si>
  <si>
    <t xml:space="preserve">     PT. TRINITY LUXTRO APPAREL</t>
  </si>
  <si>
    <t>เอส.ที.(ไทยแลนด์) (เดิมชื่อบจ.แฟมิลี่โกลฟ)</t>
  </si>
  <si>
    <t>อสังหาริมทรัพย์</t>
  </si>
  <si>
    <t>จำหน่ายเสื้อผ้าสำเร็จรูป</t>
  </si>
  <si>
    <t>ในต่างประเทศ</t>
  </si>
  <si>
    <t xml:space="preserve">13.  ที่ดิน อาคารและอุปกรณ์ </t>
  </si>
  <si>
    <t xml:space="preserve">          ณ วันที่  31 ธันวาคม  2556</t>
  </si>
  <si>
    <t>11.  อสังหาริมทรัพย์รอการขาย</t>
  </si>
  <si>
    <t>12.  อสังหาริมทรัพย์เพื่อการลงทุน</t>
  </si>
  <si>
    <t>12.  อสังหาริมทรัพย์เพื่อการลงทุน (ต่อ)</t>
  </si>
  <si>
    <t>14.  สินทรัพย์ไม่มีตัวตน  ประกอบด้วย</t>
  </si>
  <si>
    <t>15.  เงินเบิกเกินบัญชี และเงินกู้ยืมจากสถาบันการเงิน</t>
  </si>
  <si>
    <t xml:space="preserve">       15.1  เงินเบิกเกินบัญชีธนาคาร</t>
  </si>
  <si>
    <t xml:space="preserve">       15.2  เงินกู้ยืมจากธนาคาร</t>
  </si>
  <si>
    <t xml:space="preserve">16.  เงินกู้ยืมระยะยาว </t>
  </si>
  <si>
    <t>17.  ภาระผูกพันผลประโยชน์พนักงาน</t>
  </si>
  <si>
    <t>17.  ภาระผูกพันผลประโยชน์พนักงาน (ต่อ)</t>
  </si>
  <si>
    <t xml:space="preserve">       รายได้</t>
  </si>
  <si>
    <t>- 17 -</t>
  </si>
  <si>
    <t>- 20 -</t>
  </si>
  <si>
    <t xml:space="preserve"> - 25 -</t>
  </si>
  <si>
    <t>- 27 -</t>
  </si>
  <si>
    <t xml:space="preserve">     แนวปฏิบัติทางบัญชี ซึ่งมีผลบังคับสำหรับรอบระยะเวลาบัญชีที่เริ่มในหรือหลังวันที่ 1 มกราคม 2557 ดังต่อไปนี้</t>
  </si>
  <si>
    <t>ฉบับที่ 36 (ปรับปรุง 2555)</t>
  </si>
  <si>
    <t>การด้อยค่าของสินทรัพย์</t>
  </si>
  <si>
    <t xml:space="preserve"> - 3 -</t>
  </si>
  <si>
    <t>- 5 -</t>
  </si>
  <si>
    <t xml:space="preserve"> - 6 -</t>
  </si>
  <si>
    <t>- 7 -</t>
  </si>
  <si>
    <t>- 10  -</t>
  </si>
  <si>
    <t>- 13 -</t>
  </si>
  <si>
    <t xml:space="preserve"> - 18 -</t>
  </si>
  <si>
    <t>- 19 -</t>
  </si>
  <si>
    <t xml:space="preserve"> - 24 -</t>
  </si>
  <si>
    <t>- 26 -</t>
  </si>
  <si>
    <t xml:space="preserve">ฝ่ายบริหารของบริษัทฯ ได้ประเมินแล้วเห็นว่า มาตรฐานการรายงานทางการเงิน ไม่เกี่ยวเนื่องกับธุรกิจของบริษัทฯ </t>
  </si>
  <si>
    <t>A,B,D</t>
  </si>
  <si>
    <t>ฝ่ายบริหารของบริษัทฯ ได้ประเมินแล้วเห็นว่า มาตรฐานการบัญชี มาตฐานการรายงานทางการเงิน การตีความ</t>
  </si>
  <si>
    <t xml:space="preserve">     มาตฐานการบัญชี และการตีความมาตรฐานการรายงานทางการเงินดังกล่าว ไม่มีผลกระทบอย่างมีสาระสำคัญต่องบการเงิน</t>
  </si>
  <si>
    <t>A, B, D</t>
  </si>
  <si>
    <t>ขาดทุน(กำไร) จากการประมาณการตามหลักคณิตศาสตร์ประกันภัย</t>
  </si>
  <si>
    <t xml:space="preserve">     2.2   มาตรฐานการรายงานทางการเงินใหม่ที่เริ่มมีผลบังคับใช้ในงวดบัญชีปัจจุบัน</t>
  </si>
  <si>
    <t>3.  สรุปนโยบายบัญชีที่สำคัญ</t>
  </si>
  <si>
    <t xml:space="preserve">       จำนวนเงิน 1,950  ล้านบาท  และ เงินกู้ยืมจากสถาบันการเงินต่างประเทศ  3 แห่ง จำนวนเงิน  790 ล้านบาท  อัตราดอกเบี้ยร้อยละ</t>
  </si>
  <si>
    <t xml:space="preserve">                         ข้อมูลส่วนงานดำเนินงาน เป็นการนำเสนอมุมมองของผู้บริหารในการรายงานข้อมูลส่วนงาน  โดยข้อมูลส่วนงานอ้างอิงจากข้อมูลภายในที่ได้รายงานต่อผู้มีอำนาจตัดสินใจสูงสุด</t>
  </si>
  <si>
    <t xml:space="preserve">        ด้านการดำเนินงานของบริษัทฯอย่างสม่ำเสมอ </t>
  </si>
  <si>
    <t xml:space="preserve">                         บริษัทฯ ดำเนินกิจการในส่วนงานธุรกิจเงินลงทุน ธุรกิจให้เช่าและบริการ ธุรกิจสวนอุตสาหกรรม และธุรกิจขายสินค้า ซึ่งดำเนินธุรกิจในส่วนงานทางภูมิศาสตร์ในประเทศไทย  ดังนั้น </t>
  </si>
  <si>
    <t xml:space="preserve">        การดำเนินงานของแต่ละส่วนงานที่รายงานของบริษัทฯโดยสรุปมีดังนี้</t>
  </si>
  <si>
    <t xml:space="preserve">     ร้อยละ 10 ของทุนจดทะเบียน   การตั้งสำรองตามกฎหมายดังกล่าวเป็นไปตามพระราชบัญญัติบริษัทมหาชนจำกัด   สำรองตาม</t>
  </si>
  <si>
    <t xml:space="preserve">     กฎหมายนี้ ไม่สามารถนำไปจัดสรรเป็นเงินปันผล</t>
  </si>
  <si>
    <t xml:space="preserve">        280  ล้านบาท   ซึ่งไม่ได้ระบุวัตถุประสงค์เพื่อการใดการหนึ่งโดยเฉพาะ</t>
  </si>
  <si>
    <t xml:space="preserve">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</t>
  </si>
  <si>
    <t xml:space="preserve">               และกระแสเงินสด     </t>
  </si>
  <si>
    <t xml:space="preserve">              บริษัทฯ   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</t>
  </si>
  <si>
    <t xml:space="preserve">     การบัญชีฉบับที่ 34 (ปรับปรุง 2555) เรื่อง งบการเงินระหว่างกาลรวมถึงการตีความและแนวปฏิบัติทางการบัญชีที่ประกาศใช้</t>
  </si>
  <si>
    <t xml:space="preserve">       ในการให้ผลประโยชน์เมื่อเกษียณอายุ และผลประโยชน์ระยะยาวอื่นแก่พนักงานตามสิทธิและอายุงาน</t>
  </si>
  <si>
    <t xml:space="preserve">        กำไร(ขาดทุน)สุทธิ</t>
  </si>
  <si>
    <t xml:space="preserve">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</si>
  <si>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</si>
  <si>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 xml:space="preserve">              เนื่องจากความเสี่ยงอยู่ในระดับต่ำจนไม่มีนัยสำคัญ</t>
  </si>
  <si>
    <t>สำหรับงวด  6  เดือน สิ้นสุดวันที่ 30 มิถุนายน 2557</t>
  </si>
  <si>
    <t xml:space="preserve"> 30 มิถุนายน 2557</t>
  </si>
  <si>
    <t>ลูกหนี้การค้า และลูกหนี้อื่น-กิจการที่เกี่ยวข้องกัน ณ วันที่ 30 มิถุนายน 2557  และวันที่ 31 ธันวาคม 2556  มีรายละเอียด ดังนี้</t>
  </si>
  <si>
    <t xml:space="preserve">           ลูกหนี้การค้ากิจการที่เกี่ยวข้องกันแยกตามอายุหนี้ที่ค้างชำระ  ณ วันที่ 30 มิถุนายน 2557  และวันที่ 31 ธันวาคม 2556  ได้ดังนี้</t>
  </si>
  <si>
    <t>ลูกหนี้การค้า และลูกหนี้อื่น-อื่นๆ ณ วันที่ 30 มิถุนายน 2557  และวันที่ 31 ธันวาคม 2556  มีรายละเอียด ดังนี้</t>
  </si>
  <si>
    <t>ลูกหนี้การค้า - อื่น แยกตามอายุหนี้ที่ค้างชำระ ณ วันที่  30 มิถุนายน 2557  และวันที่ 31 ธันวาคม 2556  ได้ดังนี้</t>
  </si>
  <si>
    <t>เงินให้กู้ยืมระยะสั้นแก่กิจการที่เกี่ยวข้องกัน  ณ วันที่  30 มิถุนายน 2557  มีดังนี้</t>
  </si>
  <si>
    <t xml:space="preserve">ณ วันที่  30 มิถุนายน  2557  บริษัทฯ มีเงินให้กู้ยืมแก่บริษัท บีเอ็นซี เรียลเอสเตท  จำกัด เป็นตั๋วสัญญาใช้เงินเมื่อทวงถาม </t>
  </si>
  <si>
    <t>30 มิถุนายน</t>
  </si>
  <si>
    <t>30 มิถุนายน 2557</t>
  </si>
  <si>
    <t xml:space="preserve">       12.1  อสังหาริมทรัพย์เพื่อการลงทุน - ที่ดินอื่น ที่แสดงไว้ในงบการเงิน ณ วันที่ 30 มิถุนายน 2557 และวันที่ 31 ธันวาคม 2556  มีรายละเอียดดังนี้</t>
  </si>
  <si>
    <t>ณ วันที่ 30 มิถุนายน 2557</t>
  </si>
  <si>
    <t xml:space="preserve">       12.2  อสังหาริมทรัพย์เพื่อการลงทุน - ให้เช่า ที่แสดงไว้ในงบการเงิน ณ วันที่ 30 มิถุนายน 2557 และวันที่ 31 ธันวาคม 2556 ประกอบด้วย</t>
  </si>
  <si>
    <t xml:space="preserve">          ณ วันที่  30 มิถุนายน 2557</t>
  </si>
  <si>
    <t xml:space="preserve">          ณ วันที่  30 มิถุนายน  2557</t>
  </si>
  <si>
    <t xml:space="preserve">               (ปี 2556 จำนวน 7.39 ล้านบาท และ 11.51 ล้านบาท ตามลำดับ)</t>
  </si>
  <si>
    <t xml:space="preserve">              จำนวนที่รับรู้ในงบกำไรขาดทุนเบ็ดเสร็จของบริษัทฯ จากอสังหาริมทรัพย์เพื่อการลงทุนสำหรับงวด 3 เดือน และ 6 เดือน สิ้นสุดวันที่ </t>
  </si>
  <si>
    <t xml:space="preserve">         30 มิถุนายน 2557 และ 2556  ที่สำคัญมีดังนี้</t>
  </si>
  <si>
    <t>งบการเงินที่แสดงเงินลงทุนตามวิธีส่วนได้เสียและงบการเงินเฉพาะกิจการ</t>
  </si>
  <si>
    <t>สำหรับงวด 6 เดือน</t>
  </si>
  <si>
    <t>30 มิถุนายน 2556</t>
  </si>
  <si>
    <t xml:space="preserve">               ที่ดิน อาคารและอุปกรณ์ ที่แสดงไว้ในงบการเงิน ณ วันที่ 30 มิถุนายน 2557 และ 31 ธันวาคม 2556  ประกอบด้วย</t>
  </si>
  <si>
    <t xml:space="preserve">     ณ วันที่ 30 มิถุนายน 2557</t>
  </si>
  <si>
    <t xml:space="preserve">    ณ  วันที่  30 มิถุนายน 2557  และวันที่ 31 ธันวาคม  2556   บริษัทฯ  มีวงเงินเบิกเกินบัญชีกับธนาคาร  10  แห่ง จำนวนเงิน 200 ล้านบาท   </t>
  </si>
  <si>
    <t xml:space="preserve">    ณ วันที่ 30 มิถุนายน 2557 และ วันที่ 31 ธันวาคม 2556 บริษัทฯ  มีวงเงินกู้ยืมจากธนาคารและสถาบันการเงินในประเทศ 6 แห่ง </t>
  </si>
  <si>
    <t>ภาระผูกพันผลประโยชน์พนักงาน ณ วันที่ 30 มิถุนายน 2557</t>
  </si>
  <si>
    <t xml:space="preserve">      และบริษัทฯ   จ่ายสมทบส่วนหนึ่งและจ่ายให้พนักงานในกรณีที่ออกจากงานตามระเบียบการที่กำหนด   สำหรับงวด  6  เดือน  </t>
  </si>
  <si>
    <t>18. เงินปันผล</t>
  </si>
  <si>
    <t xml:space="preserve">               สำหรับปี 2555 ในอัตรา 0.23 บาทต่อหุ้น  จำนวน 494,034,300 หุ้น จำนวนเงินรวม 113,627,889.00 บาท  ซึ่งได้จ่ายให้ผู้ถือหุ้น</t>
  </si>
  <si>
    <t xml:space="preserve">               เรียบร้อยแล้ว เมื่อวันที่  20 พฤษภาคม 2556</t>
  </si>
  <si>
    <t>19. กองทุนสำรองเลี้ยงชีพ</t>
  </si>
  <si>
    <t>20. สำรองตามกฎหมาย</t>
  </si>
  <si>
    <t>21. สำรองทั่วไป</t>
  </si>
  <si>
    <t>22. ภาษีเงินได้</t>
  </si>
  <si>
    <t>23. ค่าใช้จ่ายตามลักษณะ</t>
  </si>
  <si>
    <t>24. การบริหารการจัดการทุน</t>
  </si>
  <si>
    <t xml:space="preserve">25. ค่าตอบแทนกรรมการ </t>
  </si>
  <si>
    <t>26. ค่าตอบแทนผู้บริหาร</t>
  </si>
  <si>
    <t>27. ภาระผูกพันและหนี้สินที่อาจเกิดขึ้นในภายหน้า</t>
  </si>
  <si>
    <t xml:space="preserve">       27.1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วันที่  </t>
  </si>
  <si>
    <t xml:space="preserve">               27.1.1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</si>
  <si>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>27. ภาระผูกพันและหนี้สินที่อาจเกิดขึ้นในภายหน้า (ต่อ)</t>
  </si>
  <si>
    <t xml:space="preserve">               27.1.2  บริษัทฯ ทำสัญญาใช้เครื่องหมายการค้ากับบริษัทในต่างประเทศ สำหรับสินค้าอุปโภคบริโภคซึ่งเป็นสัญญาต่างตอบแทน</t>
  </si>
  <si>
    <t xml:space="preserve">               27.1.3  บริษัทฯ   ได้ทำสัญญาในการซื้อกระแสไฟฟ้าจากบริษัทในเครือแห่งหนึ่งเป็นระยะเวลา   15   ปี    เพื่อจำหน่ายแก่</t>
  </si>
  <si>
    <t xml:space="preserve">       27.3  บริษัทฯ     มีวงเงินค้ำประกันที่ทำกับธนาคาร    สถาบันการเงินและบริษัทต่าง   ๆ   ให้กับกิจการที่เกี่ยวข้องกันที่แสดงไว้ใน</t>
  </si>
  <si>
    <t>28. รายการบัญชีกับกิจการที่เกี่ยวข้องกัน</t>
  </si>
  <si>
    <t>28. รายการบัญชีกับกิจการที่เกี่ยวข้องกัน (ต่อ)</t>
  </si>
  <si>
    <t>29.  การเสนอข้อมูลทางการเงินจำแนกตามส่วนงาน</t>
  </si>
  <si>
    <t>29.  การเสนอข้อมูลทางการเงินจำแนกตามส่วนงาน (ต่อ)</t>
  </si>
  <si>
    <t>30. การเปิดเผยข้อมูลเกี่ยวกับเครื่องมือทางการเงิน</t>
  </si>
  <si>
    <t xml:space="preserve">      30.1  นโยบายการบัญชี</t>
  </si>
  <si>
    <t xml:space="preserve">      30.2  การบริหารความเสี่ยง</t>
  </si>
  <si>
    <t xml:space="preserve">      30.3  ความเสี่ยงเกี่ยวกับอัตราดอกเบี้ย</t>
  </si>
  <si>
    <t xml:space="preserve">      30.4  ความเสี่ยงด้านสินเชื่อ</t>
  </si>
  <si>
    <t xml:space="preserve">      30.5  ความเสี่ยงจากอัตราแลกเปลี่ยน</t>
  </si>
  <si>
    <t xml:space="preserve">      30.6  ราคายุติธรรมของเครื่องมือทางการเงิน</t>
  </si>
  <si>
    <t xml:space="preserve">      18.2  ตามมติที่ประชุมสามัญผู้ถือหุ้น  ครั้งที่  42 ประจำปี 2556  เมื่อวันที่ 22 เมษายน 2556  อนุมัติให้จ่ายเงินปันผลจากการดำเนินงาน</t>
  </si>
  <si>
    <t xml:space="preserve">      18.1  ตามมติที่ประชุมสามัญผู้ถือหุ้น  ครั้งที่  43 ประจำปี 2557  เมื่อวันที่ 21 เมษายน 2557  อนุมัติให้จ่ายเงินปันผลจากการดำเนินงาน</t>
  </si>
  <si>
    <t xml:space="preserve">               สำหรับปี 2556 ในอัตรา 0.23 บาทต่อหุ้น  จำนวน 494,034,300 หุ้น จำนวนเงินรวม 113,627,889.00 บาท  ซึ่งได้จ่ายให้ผู้ถือหุ้น</t>
  </si>
  <si>
    <t xml:space="preserve">    ณ  วันที่ 30 มิถุนายน 2557  และวันที่ 31 ธันวาคม  2556 บริษัทฯ  มีเงินสำรองตามกฎหมาย จำนวน 80 ล้านบาท ซึ่งเท่ากับ </t>
  </si>
  <si>
    <t xml:space="preserve">   ณ วันที่ 30 มิถุนายน 2557 และวันที่ 31 ธันวาคม 2556  บริษัทฯ ได้จัดสรรกำไรส่วนหนึ่งไว้เป็นเงินสำรองทั่วไป  จำนวน </t>
  </si>
  <si>
    <t>ค่าใช้จ่ายภาษีเงินได้สำหรับ 6 เดือน สิ้นสุดวันที่ 30 มิถุนายน 2557 และ 2556  สรุปได้ดังนี้</t>
  </si>
  <si>
    <t>และอุปกรณ์</t>
  </si>
  <si>
    <t xml:space="preserve">    ค่าใช้จ่ายเกี่ยวกับอาคาร  สถานที่ </t>
  </si>
  <si>
    <t xml:space="preserve">               30 มิถุนายน 2557 และวันที่  31 ธันวาคม  2556  ดังนี้ </t>
  </si>
  <si>
    <t xml:space="preserve">       27.2  ณ วันที่ 30 มิถุนายน 2557 และวันที่ 31 ธันวาคม 2556  บริษัทฯ มีภาระผูกพันจากสัญญาก่อสร้างภายในสวนอุตสาหกรรมเครือสหพัฒน์  </t>
  </si>
  <si>
    <t xml:space="preserve">    รายการบัญชีกับกิจการที่เกี่ยวข้องกันที่เป็นสาระสำคัญ สิ้นสุดวันที่  30 มิถุนายน 2557 และวันที่  31 ธันวาคม 2556  มีดังนี้</t>
  </si>
  <si>
    <t>- 29 -</t>
  </si>
  <si>
    <t xml:space="preserve">สำหรับงวด 6 เดือน สิ้นสุดวันที่ 30 มิถุนายน 2557  และ 2556  รายได้ค่าไฟฟ้าและค่าไอน้ำเป็นรายได้ที่รับจากกิจการที่เกี่ยวข้องกัน จำนวน </t>
  </si>
  <si>
    <t xml:space="preserve">          และ  924.85  ล้านบาท ตามลำดับ</t>
  </si>
  <si>
    <t>- 30 -</t>
  </si>
  <si>
    <t xml:space="preserve">       ค่าใช้จ่าย (ต่อ)</t>
  </si>
  <si>
    <t>รายการซื้อสินทรัพย์ถาวรกับบุคคลและกิจการที่เกี่ยวข้องกัน สำหรับงวด 3 เดือน และ 6 เดือน สิ้นสุดวันที่ 30 มิถุนายน 2557 และ 2556 มีดังนี้</t>
  </si>
  <si>
    <t xml:space="preserve"> - 31 -</t>
  </si>
  <si>
    <t xml:space="preserve"> - 32-</t>
  </si>
  <si>
    <t>- 33 -</t>
  </si>
  <si>
    <t xml:space="preserve">        29.1  ข้อมูลทางการเงินจำแนกตามส่วนงาน ในงบการเงินที่แสดงเงินลงทุนตามวิธีส่วนได้เสีย   สำหรับงวด 6 เดือน   สิ้นสุดวันที่ 30 มิถุนายน 2557 และ 2556  ดังนี้</t>
  </si>
  <si>
    <t xml:space="preserve">        29.2  ข้อมูลทางการเงินจำแนกตามส่วนงาน ในงบการเงินเฉพาะกิจการ สำหรับงวด 6 เดือน   สิ้นสุดวันที่ 30 มิถุนายน 2557 และ 2556  ดังนี้</t>
  </si>
  <si>
    <t xml:space="preserve">              ซึ่งลูกหนี้การค้าส่วนใหญ่มีการติดต่อกันมาเป็นเวลานาน  ยกเว้นลูกหนี้การค้ากิจการที่เกี่ยวข้องกันรายหนึ่ง เป็นลูกหนี้</t>
  </si>
  <si>
    <t>KHR 2,000,000</t>
  </si>
  <si>
    <t>USD 1,200</t>
  </si>
  <si>
    <t>EUR 1,200</t>
  </si>
  <si>
    <t xml:space="preserve">PT. DYNIC TEXTILE PRESTIGE </t>
  </si>
  <si>
    <t>USD 5,000</t>
  </si>
  <si>
    <t xml:space="preserve">    ค่าใช้จ่ายตัดจ่ายสำหรับงวด 3 เดือน และ 6 เดือน สิ้นสุดวันที่  30 มิถุนายน 2557  จำนวน 380,324.27 บาท  และ จำนวน  769,636.44 บาท</t>
  </si>
  <si>
    <t xml:space="preserve">         ตามลำดับ (ปี 2556 จำนวน 393,444.54 บาท และ จำนวน 782,924.63 บาท ตามลำดับ)</t>
  </si>
  <si>
    <t>CANCHANA INTERNATIONAL CO.,LTD</t>
  </si>
  <si>
    <t xml:space="preserve">               ค่าเสื่อมราคา สำหรับงวด 3  เดือน และ 6 เดือน  สิ้นสุดวันที่ 30 มิถุนายน 2557  จำนวน 10.57 ล้านบาท  และ 19.92  ล้านบาท ตามลำดับ </t>
  </si>
  <si>
    <t xml:space="preserve">          ณ วันที่  30 มิถุนายน 2557 มูลค่ายุติธรรมของอสังหาริมทรัพย์เพื่อการลงทุน - ที่ดินอื่น ซึ่งประเมินโดยผู้ประเมินอิสระ มีมูลค่า  433.05  ล้านบาท </t>
  </si>
  <si>
    <t xml:space="preserve">     บริษัทฯ มีทรัพย์สินถาวรตัดค่าเสื่อมราคาครบถ้วนแล้ว  แต่ยังมีการใช้งาน ณ วันที่  31 ธันวาคม 2556 ราคาทุน 400.15 ล้านบาท</t>
  </si>
  <si>
    <t xml:space="preserve">     ค่าเสื่อมราคาสำหรับงวด 3 เดือน และ 6 เดือน สิ้นสุดวันที่ 30 มิถุนายน 2557  จำนวน 25.90 ล้านบาท  และ 49.86 ล้านบาท ตามลำดับ (ปี 2556 จำนวน 22.26 ล้านบาท และ 43.62 ล้านบาท ตามลำดับ)</t>
  </si>
  <si>
    <t xml:space="preserve">       2.35-3.30 ต่อปี ( ณ วันที่ 31 ธันวาคม 2556 อัตราดอกเบี้ยร้อยละ 2.50 - 3.33 ต่อปี) </t>
  </si>
  <si>
    <t xml:space="preserve">               เรียบร้อยแล้ว เมื่อวันที่  19 พฤษภาคม 2557</t>
  </si>
  <si>
    <t xml:space="preserve">      สิ้นสุดวันที่  30 มิถุนายน 2557 และ 2556  บริษัทฯ จ่ายเงินสมทบกองทุนสำรองเลี้ยงชีพจำนวน 4.08  ล้านบาท  และ 3.84  ล้านบาท</t>
  </si>
  <si>
    <t xml:space="preserve">       ตามลำดับ</t>
  </si>
  <si>
    <t>(หัก) ผลประโยชน์โครงการจ่าย</t>
  </si>
  <si>
    <t xml:space="preserve">                            จำนวนเงิน 5,009,400.00 บาท   และจำนวนเงิน 4,237,400.00 บาท   ตามลำดับ   และค้ำประกันการใช้น้ำดิบกับ</t>
  </si>
  <si>
    <r>
      <t xml:space="preserve">                                       ณ  วันที่  30  มิถุนายน 2557   มีผู้ใช้กระแสไฟฟ้า  จำนวน 60 ราย  โดยจำนวน</t>
    </r>
    <r>
      <rPr>
        <sz val="16"/>
        <color indexed="8"/>
        <rFont val="AngsanaUPC"/>
        <family val="1"/>
      </rPr>
      <t xml:space="preserve"> 49</t>
    </r>
    <r>
      <rPr>
        <sz val="16"/>
        <color indexed="8"/>
        <rFont val="AngsanaUPC"/>
        <family val="1"/>
      </rPr>
      <t xml:space="preserve">  ราย  ให้ธนาคารพาณิชย์</t>
    </r>
  </si>
  <si>
    <t xml:space="preserve">                           เป็นผู้ค้ำประกันการใช้กระแสไฟฟ้าต่อบริษัทฯ จำนวน 138,973,300.00 บาท จำนวน 6 ราย ได้ค้ำประกันด้วยเงินสด  </t>
  </si>
  <si>
    <t xml:space="preserve">                           และส่วนที่เหลืออีก 4 ราย ค้ำประกันโดยธนาคารพาณิชย์และเงินสด จำนวน 10,194,000.00 บาท</t>
  </si>
  <si>
    <t xml:space="preserve">     - บริษัท เอส.ที.(ไทยแลนด์) (เดิมชื่อ บริษัท แฟมิลี่โกลฟ จำกัด)</t>
  </si>
  <si>
    <t xml:space="preserve">    ณ วันที่ 30 มิถุนายน 2557 และวันที่ 31 ธันวาคม 2556  บริษัทฯ มียอดวงเงินค้ำประกันจำนวน 161.50  ล้านบาท  และจำนวน  152.35 </t>
  </si>
  <si>
    <t xml:space="preserve">         ล้านบาท ตามลำดับโดยมียอดใช้ไป จำนวน  30.28 ล้านบาท  และ จำนวน  20.00  ล้านบาท  ตามลำดับ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</si>
  <si>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14 สิงหาคม 2557</t>
  </si>
  <si>
    <t xml:space="preserve">                 โดยมีสัญญาก่อสร้างจำนวน 9 สัญญา และ 17 สัญญา เป็นจำนวนคงเหลือตามสัญญา 32.22 ล้านบาท และ 40.07 ล้านบาท  ตามลำดับ </t>
  </si>
  <si>
    <t>หัก ค่าเผื่อหนี้สงสัยจะสูญ</t>
  </si>
  <si>
    <t>แอร์แบค</t>
  </si>
  <si>
    <t xml:space="preserve">          823.44 ล้านบาท  และ  804.23  ล้านบาท  และรับจากบริษัทอื่น  จำนวน 129.62 ล้านบาท  และ  120.62  ล้านบาท รวมเป็นเงิน  953.06 ล้านบาท</t>
  </si>
  <si>
    <t>ณ วันที่ 30 มิถุนายน 2557  บริษัทฯ บันทึกเงินลงทุนในบริษัทร่วม  18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2,656.22 ล้านบาท คิดเป็นร้อยละ 12.89 ของยอดรวมสินทรัพย์ และมีส่วนแบ่งกำไรสำหรับงวด 3 เดือน และ 6 เดือน</t>
  </si>
  <si>
    <t xml:space="preserve">      เช่นเดียวกับบริษัท ซึ่งบริษัทฯ ไม่สามารถปรับปรุงผลกระทบต่อเงินลงทุนในบริษัทร่วมได้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  </t>
  </si>
  <si>
    <t xml:space="preserve">      สิ้นสุดวันที่ 30 มิถุนายน 2557  จากเงินลงทุนดังกล่าวจำนวน 51.65 ล้านบาท และ 110.55 ล้านบาท คิดเป็นร้อยละ 12.05 และ 17.48 ของกำไรสุทธิ นอกจากนี้บริษัทร่วมทั้งหมด จำนวน 18 แห่ง ที่เป็นกิจการไม่ได้มีส่วนได้เสียสาธารณะ ไม่ได้จัดทำรายงานทางการเงินโดยใช้มาตรฐานการรายงานทางการเงินทุกฉบับ </t>
  </si>
  <si>
    <t xml:space="preserve">     จำนวน  83.34  ล้านบาท  ภายในวันที่  31  มีนาคม  2557 ส่วนที่เหลือชำระคืนเงินต้นทุก  6 เดือน  จำนวน  5 งวด  เป็นเงินงวดละ </t>
  </si>
  <si>
    <t xml:space="preserve">     83.34  ล้านบาท  สิ้นสุดสัญญาวันที่ 31  กรกฏาคม 2558   (อัตราดอกเบี้ย MLR-1.75 ต่อปี โดยชำระดอกเบี้ยเป็นรายเดือน)</t>
  </si>
  <si>
    <t xml:space="preserve">     83.34 ล้านบาท  สิ้นสุดสัญญาวันที่ 31 มีนาคม 2560 (อัตราดอกเบี้ย  FDR  (6 เดือน) + 2.50 ต่อปี โดยชำระดอกเบี้ยเป็นรายเดือน) </t>
  </si>
  <si>
    <t xml:space="preserve">     และในปี  2555 บริษัทฯ ได้กู้ยืมเงินจากธนาคารพาณิชย์แห่งหนึ่ง   จำนวน  500  ล้านบาท โดยชำระคืนเงินต้นงวดแรกตามสัญญา</t>
  </si>
  <si>
    <t xml:space="preserve">     จำนวน  83.34  ล้านบาท  ภายในวันที่ 31 มกราคม 2556  ส่วนที่เหลือชำระคืนเงินต้นทุก 6  เดือน จำนวน 5 งวด  เป็นเงินงวดละ  </t>
  </si>
  <si>
    <t xml:space="preserve">               ใน ปี  2556  บริษัทฯ  ได้กู้ยืมเงินจากธนาคารพาณิชย์แห่งหนึ่ง จำนวน 500  ล้านบาท โดยชำระคืนเงินต้น งวดแรกตามสัญญา  </t>
  </si>
  <si>
    <t>ขายอสังหาริมทรัพย์</t>
  </si>
  <si>
    <t xml:space="preserve">      ตามสัญญาจะซื้อจะขาย</t>
  </si>
  <si>
    <t>อัตราตามที่กำหนดไว้ในสัญญา</t>
  </si>
  <si>
    <t xml:space="preserve">         สำหรับงวด 6 เดือนสิ้นสุดวันที่ 30 มิถุนายน 2557 และ 2556 ต้นทุนค่าไฟฟ้าและไอน้ำ จำนวน 948.67 ล้านบาท และ 921.39  ล้านบาท ตามลำดับ  </t>
  </si>
  <si>
    <t xml:space="preserve">   รายการขายอสังหาริมทรัพย์</t>
  </si>
  <si>
    <t xml:space="preserve">              จากการขายสินค้าโดยบริษัทฯ กำหนดระยะเวลาการให้สินเชื่อมากกว่าลูกหนี้การค้ารายอื่น โดยกำหนดไว้จำนวน 180 วัน</t>
  </si>
  <si>
    <t xml:space="preserve">              อย่างไรก็ตาม ฝ่ายบริหารของบริษัทฯ เชื่อว่าไม่มีความเสี่ยงจากการที่ลูกหนี้การค้าจะไม่ชำระหนี้</t>
  </si>
  <si>
    <t>31. การอนุมัติงบการเงินระหว่างกาล</t>
  </si>
  <si>
    <t>(                                                                                              )</t>
  </si>
  <si>
    <t xml:space="preserve">(                                                                                           )      </t>
  </si>
  <si>
    <t xml:space="preserve"> (                                                                                                          )           </t>
  </si>
  <si>
    <t xml:space="preserve">(                                                                                               )           </t>
  </si>
  <si>
    <r>
      <t xml:space="preserve">       </t>
    </r>
    <r>
      <rPr>
        <sz val="16"/>
        <color indexed="8"/>
        <rFont val="AngsanaUPC"/>
        <family val="1"/>
      </rPr>
      <t xml:space="preserve">        ณ วันที่ 30 มิถุนายน 2557 มูลค่ายุติธรรมของอสังหาริมทรัพย์เพื่อการลงทุน - ให้เช่า ซึ่งประเมินโดยผู้ประเมินอิสระ </t>
    </r>
    <r>
      <rPr>
        <sz val="16"/>
        <color indexed="8"/>
        <rFont val="AngsanaUPC"/>
        <family val="1"/>
      </rPr>
      <t xml:space="preserve">มีมูลค่า  1,768.08  ล้านบาท </t>
    </r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</si>
</sst>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#,##0.00;\(#,##0.00\)"/>
    <numFmt numFmtId="193" formatCode="#,##0_);[Red]\(#,##0.00\)"/>
    <numFmt numFmtId="194" formatCode="#,##0.00_);[Black]\(#,##0.00\)\ "/>
    <numFmt numFmtId="195" formatCode="#,##0.00_);[Red]\(#,##0.0000\)"/>
    <numFmt numFmtId="196" formatCode="###0.00_);[Red]\(###0.00\)"/>
    <numFmt numFmtId="197" formatCode="#,##0.00\ ;[Red]\(#,##0.00\)"/>
    <numFmt numFmtId="198" formatCode="#,##0\ ;[Red]\(#,##0\)"/>
    <numFmt numFmtId="199" formatCode="#,##0.00\ ;\(#,##0.00\)"/>
    <numFmt numFmtId="200" formatCode="##,##0.00_);\(#,##0.00\)"/>
    <numFmt numFmtId="201" formatCode="#,##0_);\(#,###\)"/>
    <numFmt numFmtId="202" formatCode="##,##0_);\(#,##0\)"/>
    <numFmt numFmtId="203" formatCode="#,##0.00_);[Blue]\(#,##0.00\)"/>
    <numFmt numFmtId="204" formatCode="[$-101041E]d\ mmmm\ yyyy;@"/>
    <numFmt numFmtId="205" formatCode="#,##0.00;[Red]#,##0.00"/>
    <numFmt numFmtId="206" formatCode="#,##0;\(#,##0.00\)"/>
    <numFmt numFmtId="207" formatCode="#,##0.00_);[Black]\(#,##0.00\)"/>
    <numFmt numFmtId="208" formatCode="_-* #,##0.000_-;\-* #,##0.000_-;_-* &quot;-&quot;???_-;_-@_-"/>
    <numFmt numFmtId="209" formatCode="#,##0.00_)"/>
    <numFmt numFmtId="210" formatCode="_-* #,##0.00_-;\-* #,##0.00_-;_-* \-??_-;_-@_-"/>
    <numFmt numFmtId="211" formatCode="##,#00.00\ ;\(#,##0.00\)"/>
    <numFmt numFmtId="212" formatCode="##,##0.00_)\ ;\(#,##0.00\)"/>
    <numFmt numFmtId="213" formatCode="_-* #,##0.000_-;\-* #,##0.000_-;_-* &quot;-&quot;??_-;_-@_-"/>
    <numFmt numFmtId="214" formatCode="_-* #,##0.00_-;\(#,##0.00\)"/>
    <numFmt numFmtId="215" formatCode="_-* #,##0.00_-;\-* #,##0.00_-"/>
    <numFmt numFmtId="216" formatCode="##,##0.00;\(#,##0.00\)"/>
    <numFmt numFmtId="217" formatCode="_-* #,##0.00_-;\-* #,##0.00_-;_-* &quot;-&quot;??_-_-_-_-_-_-"/>
    <numFmt numFmtId="218" formatCode="#,##0.000;\-#,##0.000"/>
    <numFmt numFmtId="219" formatCode="_-* #,##0.00_-;\-* #,##0.00_-;_-* &quot;-&quot;??_-_-_-_-_-_-_-;_-@_-"/>
    <numFmt numFmtId="220" formatCode="#,##0.00_);[Blue]\(#,##0.0000\)"/>
    <numFmt numFmtId="221" formatCode="_-* #,##0.00_-;\-* #,##0.00_-;0.00_-"/>
    <numFmt numFmtId="222" formatCode="_-* #,##0.00_-;\(#,##0.00\);0.00_-"/>
    <numFmt numFmtId="223" formatCode="_-* #,##0_-;\-* #,##0_-;_-* &quot;-&quot;??_-;_-@_-"/>
    <numFmt numFmtId="224" formatCode="#,##0.00_);\(#,##0.00\)"/>
    <numFmt numFmtId="225" formatCode="#,##0.00_ ;\-#,##0.00\ "/>
    <numFmt numFmtId="226" formatCode="#,##0.0_);\(#,###.0\)"/>
    <numFmt numFmtId="227" formatCode="#,##0.00_);\(#,###.00\)"/>
    <numFmt numFmtId="228" formatCode="##,##0.00_-;\(#,##0.00\)"/>
    <numFmt numFmtId="229" formatCode="_(* #,##0.00_);_(* \(#,##0.00\);_(* \-??_);_(@_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#,##0_);\(#,##0.00\)"/>
    <numFmt numFmtId="235" formatCode="_-* #,##0.00_-;\(#,##0.00\);_-* \-??_-;_-@_-"/>
    <numFmt numFmtId="236" formatCode="_-* #,##0.00_-;\(#,##0.00\);_-* &quot;-&quot;??_-;_-@_-"/>
    <numFmt numFmtId="237" formatCode="_-* #,##0.00_-;\-* #,##0.00_-;&quot;-&quot;"/>
    <numFmt numFmtId="238" formatCode="#,##0.00_-;\(#,##0.00\);0.00_-"/>
    <numFmt numFmtId="239" formatCode="_-* #,##0.0_-;\-* #,##0.0_-;_-* &quot;-&quot;??_-;_-@_-"/>
  </numFmts>
  <fonts count="70">
    <font>
      <sz val="14"/>
      <name val="Cordia New"/>
      <family val="0"/>
    </font>
    <font>
      <sz val="12"/>
      <name val="Helv"/>
      <family val="0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name val="Angsana New"/>
      <family val="1"/>
    </font>
    <font>
      <sz val="14"/>
      <name val="BrowalliaUPC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UPC"/>
      <family val="1"/>
    </font>
    <font>
      <sz val="15"/>
      <color indexed="8"/>
      <name val="AngsanaUPC"/>
      <family val="1"/>
    </font>
    <font>
      <b/>
      <sz val="15"/>
      <color indexed="8"/>
      <name val="Angsana New"/>
      <family val="1"/>
    </font>
    <font>
      <sz val="14"/>
      <color indexed="8"/>
      <name val="Cordia New"/>
      <family val="2"/>
    </font>
    <font>
      <u val="single"/>
      <sz val="16"/>
      <color indexed="8"/>
      <name val="Angsana New"/>
      <family val="1"/>
    </font>
    <font>
      <sz val="14"/>
      <color indexed="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Cordia New"/>
      <family val="2"/>
    </font>
    <font>
      <b/>
      <sz val="16"/>
      <name val="AngsanaUPC"/>
      <family val="1"/>
    </font>
    <font>
      <b/>
      <sz val="16"/>
      <name val="Angsana New"/>
      <family val="1"/>
    </font>
    <font>
      <sz val="16"/>
      <name val="AngsanaUPC"/>
      <family val="1"/>
    </font>
    <font>
      <sz val="15"/>
      <name val="Angsana New"/>
      <family val="1"/>
    </font>
    <font>
      <sz val="14"/>
      <name val="AngsanaUPC"/>
      <family val="1"/>
    </font>
    <font>
      <sz val="11"/>
      <color indexed="8"/>
      <name val="Tahoma"/>
      <family val="2"/>
    </font>
    <font>
      <sz val="16"/>
      <name val="Cordia New"/>
      <family val="2"/>
    </font>
    <font>
      <b/>
      <sz val="15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Angsana New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/>
      <name val="Calibri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4"/>
      <color theme="1"/>
      <name val="Angsana New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sz val="14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29" fontId="27" fillId="0" borderId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</cellStyleXfs>
  <cellXfs count="738">
    <xf numFmtId="0" fontId="0" fillId="0" borderId="0" xfId="0" applyAlignment="1">
      <alignment/>
    </xf>
    <xf numFmtId="39" fontId="8" fillId="0" borderId="0" xfId="0" applyNumberFormat="1" applyFont="1" applyFill="1" applyAlignment="1">
      <alignment/>
    </xf>
    <xf numFmtId="39" fontId="8" fillId="0" borderId="0" xfId="42" applyNumberFormat="1" applyFont="1" applyFill="1" applyBorder="1" applyAlignment="1" applyProtection="1" quotePrefix="1">
      <alignment/>
      <protection/>
    </xf>
    <xf numFmtId="39" fontId="8" fillId="0" borderId="0" xfId="42" applyNumberFormat="1" applyFont="1" applyFill="1" applyBorder="1" applyAlignment="1" applyProtection="1" quotePrefix="1">
      <alignment horizontal="center"/>
      <protection/>
    </xf>
    <xf numFmtId="39" fontId="8" fillId="0" borderId="0" xfId="164" applyNumberFormat="1" applyFont="1" applyFill="1" applyBorder="1" applyAlignment="1" applyProtection="1" quotePrefix="1">
      <alignment horizontal="centerContinuous"/>
      <protection/>
    </xf>
    <xf numFmtId="39" fontId="9" fillId="0" borderId="0" xfId="0" applyNumberFormat="1" applyFont="1" applyFill="1" applyAlignment="1">
      <alignment/>
    </xf>
    <xf numFmtId="39" fontId="8" fillId="0" borderId="0" xfId="164" applyNumberFormat="1" applyFont="1" applyFill="1" applyBorder="1" applyAlignment="1" applyProtection="1">
      <alignment horizontal="left"/>
      <protection/>
    </xf>
    <xf numFmtId="39" fontId="8" fillId="0" borderId="0" xfId="164" applyNumberFormat="1" applyFont="1" applyFill="1" applyBorder="1" applyAlignment="1" applyProtection="1" quotePrefix="1">
      <alignment horizontal="center"/>
      <protection/>
    </xf>
    <xf numFmtId="39" fontId="8" fillId="0" borderId="0" xfId="164" applyNumberFormat="1" applyFont="1" applyFill="1" applyBorder="1" applyAlignment="1" applyProtection="1">
      <alignment horizontal="center"/>
      <protection/>
    </xf>
    <xf numFmtId="39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9" fontId="10" fillId="0" borderId="0" xfId="164" applyNumberFormat="1" applyFont="1" applyFill="1" applyBorder="1" applyAlignment="1" applyProtection="1">
      <alignment horizontal="center"/>
      <protection/>
    </xf>
    <xf numFmtId="39" fontId="10" fillId="0" borderId="0" xfId="164" applyNumberFormat="1" applyFont="1" applyFill="1" applyBorder="1" applyAlignment="1" applyProtection="1" quotePrefix="1">
      <alignment horizontal="centerContinuous"/>
      <protection/>
    </xf>
    <xf numFmtId="39" fontId="10" fillId="0" borderId="10" xfId="164" applyNumberFormat="1" applyFont="1" applyFill="1" applyBorder="1" applyAlignment="1" applyProtection="1">
      <alignment horizontal="center"/>
      <protection/>
    </xf>
    <xf numFmtId="39" fontId="8" fillId="0" borderId="0" xfId="164" applyNumberFormat="1" applyFont="1" applyFill="1" applyBorder="1" applyAlignment="1" applyProtection="1">
      <alignment/>
      <protection/>
    </xf>
    <xf numFmtId="39" fontId="8" fillId="0" borderId="0" xfId="164" applyNumberFormat="1" applyFont="1" applyFill="1" applyBorder="1" applyAlignment="1" applyProtection="1" quotePrefix="1">
      <alignment/>
      <protection/>
    </xf>
    <xf numFmtId="200" fontId="8" fillId="0" borderId="0" xfId="164" applyNumberFormat="1" applyFont="1" applyFill="1" applyBorder="1" applyAlignment="1" applyProtection="1">
      <alignment/>
      <protection/>
    </xf>
    <xf numFmtId="200" fontId="10" fillId="0" borderId="0" xfId="164" applyNumberFormat="1" applyFont="1" applyFill="1" applyBorder="1" applyAlignment="1" applyProtection="1" quotePrefix="1">
      <alignment/>
      <protection/>
    </xf>
    <xf numFmtId="200" fontId="8" fillId="0" borderId="0" xfId="164" applyNumberFormat="1" applyFont="1" applyFill="1" applyBorder="1" applyAlignment="1" applyProtection="1" quotePrefix="1">
      <alignment/>
      <protection/>
    </xf>
    <xf numFmtId="200" fontId="8" fillId="0" borderId="10" xfId="164" applyNumberFormat="1" applyFont="1" applyFill="1" applyBorder="1" applyAlignment="1" applyProtection="1" quotePrefix="1">
      <alignment/>
      <protection/>
    </xf>
    <xf numFmtId="200" fontId="8" fillId="0" borderId="11" xfId="164" applyNumberFormat="1" applyFont="1" applyFill="1" applyBorder="1" applyAlignment="1" applyProtection="1" quotePrefix="1">
      <alignment/>
      <protection/>
    </xf>
    <xf numFmtId="39" fontId="8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39" fontId="8" fillId="0" borderId="0" xfId="42" applyNumberFormat="1" applyFont="1" applyFill="1" applyAlignment="1">
      <alignment/>
    </xf>
    <xf numFmtId="39" fontId="8" fillId="0" borderId="0" xfId="164" applyNumberFormat="1" applyFont="1" applyFill="1" applyAlignment="1">
      <alignment/>
      <protection/>
    </xf>
    <xf numFmtId="39" fontId="12" fillId="0" borderId="0" xfId="0" applyNumberFormat="1" applyFont="1" applyFill="1" applyAlignment="1" quotePrefix="1">
      <alignment horizontal="center"/>
    </xf>
    <xf numFmtId="39" fontId="12" fillId="0" borderId="0" xfId="0" applyNumberFormat="1" applyFont="1" applyFill="1" applyAlignment="1">
      <alignment horizontal="center"/>
    </xf>
    <xf numFmtId="212" fontId="9" fillId="0" borderId="0" xfId="42" applyNumberFormat="1" applyFont="1" applyFill="1" applyBorder="1" applyAlignment="1">
      <alignment/>
    </xf>
    <xf numFmtId="212" fontId="9" fillId="0" borderId="0" xfId="42" applyNumberFormat="1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0" applyNumberFormat="1" applyFont="1" applyFill="1" applyAlignment="1">
      <alignment horizontal="centerContinuous"/>
    </xf>
    <xf numFmtId="0" fontId="8" fillId="0" borderId="0" xfId="146" applyFont="1" applyFill="1" applyAlignment="1">
      <alignment horizontal="centerContinuous"/>
      <protection/>
    </xf>
    <xf numFmtId="39" fontId="9" fillId="0" borderId="0" xfId="0" applyNumberFormat="1" applyFont="1" applyFill="1" applyAlignment="1">
      <alignment horizontal="centerContinuous"/>
    </xf>
    <xf numFmtId="39" fontId="8" fillId="0" borderId="0" xfId="164" applyNumberFormat="1" applyFont="1" applyFill="1" applyBorder="1" applyAlignment="1" applyProtection="1">
      <alignment horizontal="centerContinuous"/>
      <protection/>
    </xf>
    <xf numFmtId="39" fontId="10" fillId="0" borderId="0" xfId="0" applyNumberFormat="1" applyFont="1" applyFill="1" applyAlignment="1">
      <alignment/>
    </xf>
    <xf numFmtId="39" fontId="8" fillId="0" borderId="0" xfId="42" applyNumberFormat="1" applyFont="1" applyFill="1" applyAlignment="1" applyProtection="1" quotePrefix="1">
      <alignment/>
      <protection/>
    </xf>
    <xf numFmtId="39" fontId="8" fillId="0" borderId="0" xfId="42" applyNumberFormat="1" applyFont="1" applyFill="1" applyAlignment="1" applyProtection="1" quotePrefix="1">
      <alignment horizontal="center"/>
      <protection/>
    </xf>
    <xf numFmtId="39" fontId="8" fillId="0" borderId="0" xfId="42" applyNumberFormat="1" applyFont="1" applyFill="1" applyAlignment="1">
      <alignment horizontal="center"/>
    </xf>
    <xf numFmtId="199" fontId="8" fillId="0" borderId="0" xfId="42" applyNumberFormat="1" applyFont="1" applyFill="1" applyAlignment="1">
      <alignment/>
    </xf>
    <xf numFmtId="199" fontId="8" fillId="0" borderId="12" xfId="95" applyNumberFormat="1" applyFont="1" applyFill="1" applyBorder="1" applyAlignment="1" applyProtection="1" quotePrefix="1">
      <alignment/>
      <protection/>
    </xf>
    <xf numFmtId="199" fontId="8" fillId="0" borderId="0" xfId="0" applyNumberFormat="1" applyFont="1" applyFill="1" applyAlignment="1">
      <alignment/>
    </xf>
    <xf numFmtId="199" fontId="8" fillId="0" borderId="13" xfId="42" applyNumberFormat="1" applyFont="1" applyFill="1" applyBorder="1" applyAlignment="1" applyProtection="1" quotePrefix="1">
      <alignment/>
      <protection/>
    </xf>
    <xf numFmtId="199" fontId="8" fillId="0" borderId="0" xfId="42" applyNumberFormat="1" applyFont="1" applyFill="1" applyBorder="1" applyAlignment="1" applyProtection="1" quotePrefix="1">
      <alignment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 quotePrefix="1">
      <alignment horizontal="centerContinuous"/>
    </xf>
    <xf numFmtId="0" fontId="8" fillId="0" borderId="0" xfId="0" applyFont="1" applyFill="1" applyAlignment="1">
      <alignment/>
    </xf>
    <xf numFmtId="203" fontId="13" fillId="0" borderId="0" xfId="164" applyNumberFormat="1" applyFont="1" applyFill="1" applyAlignment="1" applyProtection="1">
      <alignment/>
      <protection/>
    </xf>
    <xf numFmtId="203" fontId="13" fillId="0" borderId="0" xfId="0" applyNumberFormat="1" applyFont="1" applyFill="1" applyAlignment="1">
      <alignment/>
    </xf>
    <xf numFmtId="203" fontId="13" fillId="0" borderId="0" xfId="42" applyNumberFormat="1" applyFont="1" applyFill="1" applyAlignment="1">
      <alignment/>
    </xf>
    <xf numFmtId="203" fontId="14" fillId="0" borderId="0" xfId="0" applyNumberFormat="1" applyFont="1" applyFill="1" applyAlignment="1">
      <alignment/>
    </xf>
    <xf numFmtId="39" fontId="15" fillId="0" borderId="0" xfId="0" applyNumberFormat="1" applyFont="1" applyFill="1" applyAlignment="1">
      <alignment horizontal="right"/>
    </xf>
    <xf numFmtId="40" fontId="15" fillId="0" borderId="0" xfId="95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0" fontId="15" fillId="0" borderId="12" xfId="95" applyNumberFormat="1" applyFont="1" applyFill="1" applyBorder="1" applyAlignment="1">
      <alignment horizontal="center"/>
    </xf>
    <xf numFmtId="203" fontId="17" fillId="0" borderId="0" xfId="0" applyNumberFormat="1" applyFont="1" applyFill="1" applyAlignment="1">
      <alignment/>
    </xf>
    <xf numFmtId="203" fontId="14" fillId="0" borderId="0" xfId="0" applyNumberFormat="1" applyFont="1" applyFill="1" applyBorder="1" applyAlignment="1">
      <alignment/>
    </xf>
    <xf numFmtId="203" fontId="14" fillId="0" borderId="0" xfId="164" applyNumberFormat="1" applyFont="1" applyFill="1" applyAlignment="1" applyProtection="1">
      <alignment/>
      <protection/>
    </xf>
    <xf numFmtId="203" fontId="14" fillId="0" borderId="0" xfId="53" applyNumberFormat="1" applyFont="1" applyFill="1" applyAlignment="1">
      <alignment/>
    </xf>
    <xf numFmtId="40" fontId="16" fillId="0" borderId="0" xfId="95" applyNumberFormat="1" applyFont="1" applyFill="1" applyBorder="1" applyAlignment="1">
      <alignment horizontal="center"/>
    </xf>
    <xf numFmtId="40" fontId="8" fillId="0" borderId="0" xfId="95" applyNumberFormat="1" applyFont="1" applyFill="1" applyBorder="1" applyAlignment="1">
      <alignment horizontal="centerContinuous"/>
    </xf>
    <xf numFmtId="203" fontId="14" fillId="0" borderId="12" xfId="0" applyNumberFormat="1" applyFont="1" applyFill="1" applyBorder="1" applyAlignment="1">
      <alignment/>
    </xf>
    <xf numFmtId="40" fontId="16" fillId="0" borderId="12" xfId="95" applyNumberFormat="1" applyFont="1" applyFill="1" applyBorder="1" applyAlignment="1">
      <alignment horizontal="center"/>
    </xf>
    <xf numFmtId="203" fontId="14" fillId="0" borderId="0" xfId="0" applyNumberFormat="1" applyFont="1" applyFill="1" applyAlignment="1">
      <alignment horizontal="center"/>
    </xf>
    <xf numFmtId="39" fontId="8" fillId="0" borderId="0" xfId="53" applyNumberFormat="1" applyFont="1" applyFill="1" applyAlignment="1">
      <alignment/>
    </xf>
    <xf numFmtId="39" fontId="8" fillId="0" borderId="0" xfId="53" applyNumberFormat="1" applyFont="1" applyFill="1" applyBorder="1" applyAlignment="1" applyProtection="1" quotePrefix="1">
      <alignment/>
      <protection/>
    </xf>
    <xf numFmtId="39" fontId="10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120" applyFont="1" applyFill="1" applyAlignment="1">
      <alignment/>
      <protection/>
    </xf>
    <xf numFmtId="39" fontId="8" fillId="0" borderId="0" xfId="164" applyNumberFormat="1" applyFont="1" applyFill="1" applyBorder="1" applyAlignment="1" applyProtection="1" quotePrefix="1">
      <alignment horizontal="left"/>
      <protection/>
    </xf>
    <xf numFmtId="39" fontId="13" fillId="0" borderId="0" xfId="120" applyNumberFormat="1" applyFont="1" applyFill="1" applyAlignment="1">
      <alignment/>
      <protection/>
    </xf>
    <xf numFmtId="0" fontId="12" fillId="0" borderId="0" xfId="120" applyFont="1" applyFill="1" applyAlignment="1">
      <alignment horizontal="center"/>
      <protection/>
    </xf>
    <xf numFmtId="39" fontId="10" fillId="0" borderId="12" xfId="0" applyNumberFormat="1" applyFont="1" applyFill="1" applyBorder="1" applyAlignment="1">
      <alignment/>
    </xf>
    <xf numFmtId="0" fontId="12" fillId="0" borderId="12" xfId="120" applyFont="1" applyFill="1" applyBorder="1" applyAlignment="1">
      <alignment horizontal="center"/>
      <protection/>
    </xf>
    <xf numFmtId="39" fontId="10" fillId="0" borderId="12" xfId="0" applyNumberFormat="1" applyFont="1" applyFill="1" applyBorder="1" applyAlignment="1">
      <alignment horizontal="left"/>
    </xf>
    <xf numFmtId="39" fontId="10" fillId="0" borderId="0" xfId="164" applyNumberFormat="1" applyFont="1" applyFill="1" applyBorder="1" applyAlignment="1" applyProtection="1" quotePrefix="1">
      <alignment horizontal="left"/>
      <protection/>
    </xf>
    <xf numFmtId="214" fontId="8" fillId="0" borderId="0" xfId="42" applyNumberFormat="1" applyFont="1" applyFill="1" applyBorder="1" applyAlignment="1" applyProtection="1" quotePrefix="1">
      <alignment horizontal="right"/>
      <protection/>
    </xf>
    <xf numFmtId="39" fontId="8" fillId="0" borderId="0" xfId="164" applyNumberFormat="1" applyFont="1" applyFill="1" applyBorder="1" applyAlignment="1" applyProtection="1" quotePrefix="1">
      <alignment horizontal="left" vertical="center"/>
      <protection/>
    </xf>
    <xf numFmtId="214" fontId="14" fillId="0" borderId="0" xfId="42" applyNumberFormat="1" applyFont="1" applyFill="1" applyBorder="1" applyAlignment="1" applyProtection="1" quotePrefix="1">
      <alignment horizontal="right"/>
      <protection/>
    </xf>
    <xf numFmtId="214" fontId="14" fillId="0" borderId="13" xfId="42" applyNumberFormat="1" applyFont="1" applyFill="1" applyBorder="1" applyAlignment="1">
      <alignment horizontal="right"/>
    </xf>
    <xf numFmtId="0" fontId="12" fillId="0" borderId="0" xfId="120" applyFont="1" applyFill="1" applyBorder="1" applyAlignment="1">
      <alignment horizontal="center"/>
      <protection/>
    </xf>
    <xf numFmtId="0" fontId="13" fillId="0" borderId="0" xfId="120" applyFont="1" applyFill="1" applyAlignment="1">
      <alignment/>
      <protection/>
    </xf>
    <xf numFmtId="0" fontId="12" fillId="0" borderId="0" xfId="120" applyFont="1" applyFill="1" applyBorder="1" applyAlignment="1">
      <alignment/>
      <protection/>
    </xf>
    <xf numFmtId="222" fontId="13" fillId="0" borderId="0" xfId="42" applyNumberFormat="1" applyFont="1" applyFill="1" applyBorder="1" applyAlignment="1">
      <alignment horizontal="right"/>
    </xf>
    <xf numFmtId="222" fontId="8" fillId="0" borderId="0" xfId="42" applyNumberFormat="1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209" fontId="13" fillId="0" borderId="0" xfId="42" applyNumberFormat="1" applyFont="1" applyFill="1" applyBorder="1" applyAlignment="1">
      <alignment/>
    </xf>
    <xf numFmtId="43" fontId="8" fillId="0" borderId="0" xfId="68" applyFont="1" applyFill="1" applyBorder="1" applyAlignment="1">
      <alignment horizontal="center" vertical="center"/>
    </xf>
    <xf numFmtId="212" fontId="13" fillId="0" borderId="0" xfId="120" applyNumberFormat="1" applyFont="1" applyFill="1" applyBorder="1" applyAlignment="1">
      <alignment/>
      <protection/>
    </xf>
    <xf numFmtId="203" fontId="10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/>
    </xf>
    <xf numFmtId="203" fontId="8" fillId="0" borderId="0" xfId="42" applyNumberFormat="1" applyFont="1" applyFill="1" applyAlignment="1">
      <alignment/>
    </xf>
    <xf numFmtId="212" fontId="13" fillId="0" borderId="0" xfId="42" applyNumberFormat="1" applyFont="1" applyFill="1" applyBorder="1" applyAlignment="1">
      <alignment/>
    </xf>
    <xf numFmtId="203" fontId="8" fillId="0" borderId="0" xfId="42" applyNumberFormat="1" applyFont="1" applyFill="1" applyBorder="1" applyAlignment="1">
      <alignment/>
    </xf>
    <xf numFmtId="203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203" fontId="8" fillId="0" borderId="0" xfId="164" applyNumberFormat="1" applyFont="1" applyFill="1" applyAlignment="1" applyProtection="1">
      <alignment/>
      <protection/>
    </xf>
    <xf numFmtId="43" fontId="13" fillId="0" borderId="0" xfId="42" applyFont="1" applyFill="1" applyBorder="1" applyAlignment="1">
      <alignment/>
    </xf>
    <xf numFmtId="39" fontId="9" fillId="0" borderId="0" xfId="0" applyNumberFormat="1" applyFont="1" applyFill="1" applyAlignment="1">
      <alignment horizontal="center"/>
    </xf>
    <xf numFmtId="196" fontId="10" fillId="0" borderId="0" xfId="0" applyNumberFormat="1" applyFont="1" applyFill="1" applyAlignment="1">
      <alignment horizontal="left"/>
    </xf>
    <xf numFmtId="196" fontId="8" fillId="0" borderId="0" xfId="0" applyNumberFormat="1" applyFont="1" applyFill="1" applyAlignment="1">
      <alignment horizontal="left"/>
    </xf>
    <xf numFmtId="196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 quotePrefix="1">
      <alignment horizontal="center"/>
    </xf>
    <xf numFmtId="39" fontId="10" fillId="0" borderId="0" xfId="0" applyNumberFormat="1" applyFont="1" applyFill="1" applyAlignment="1">
      <alignment horizontal="center"/>
    </xf>
    <xf numFmtId="214" fontId="8" fillId="0" borderId="0" xfId="42" applyNumberFormat="1" applyFont="1" applyFill="1" applyBorder="1" applyAlignment="1">
      <alignment/>
    </xf>
    <xf numFmtId="214" fontId="8" fillId="0" borderId="0" xfId="42" applyNumberFormat="1" applyFont="1" applyFill="1" applyAlignment="1">
      <alignment/>
    </xf>
    <xf numFmtId="214" fontId="8" fillId="0" borderId="12" xfId="42" applyNumberFormat="1" applyFont="1" applyFill="1" applyBorder="1" applyAlignment="1">
      <alignment/>
    </xf>
    <xf numFmtId="214" fontId="8" fillId="0" borderId="10" xfId="42" applyNumberFormat="1" applyFont="1" applyFill="1" applyBorder="1" applyAlignment="1">
      <alignment/>
    </xf>
    <xf numFmtId="218" fontId="8" fillId="0" borderId="0" xfId="0" applyNumberFormat="1" applyFont="1" applyFill="1" applyAlignment="1">
      <alignment/>
    </xf>
    <xf numFmtId="218" fontId="8" fillId="0" borderId="0" xfId="0" applyNumberFormat="1" applyFont="1" applyFill="1" applyAlignment="1">
      <alignment horizontal="center"/>
    </xf>
    <xf numFmtId="218" fontId="8" fillId="0" borderId="0" xfId="0" applyNumberFormat="1" applyFont="1" applyFill="1" applyAlignment="1">
      <alignment horizontal="left"/>
    </xf>
    <xf numFmtId="218" fontId="8" fillId="0" borderId="0" xfId="42" applyNumberFormat="1" applyFont="1" applyFill="1" applyBorder="1" applyAlignment="1">
      <alignment/>
    </xf>
    <xf numFmtId="218" fontId="8" fillId="0" borderId="0" xfId="42" applyNumberFormat="1" applyFont="1" applyFill="1" applyAlignment="1">
      <alignment/>
    </xf>
    <xf numFmtId="214" fontId="8" fillId="0" borderId="10" xfId="42" applyNumberFormat="1" applyFont="1" applyFill="1" applyBorder="1" applyAlignment="1">
      <alignment/>
    </xf>
    <xf numFmtId="214" fontId="8" fillId="0" borderId="0" xfId="42" applyNumberFormat="1" applyFont="1" applyFill="1" applyAlignment="1">
      <alignment/>
    </xf>
    <xf numFmtId="214" fontId="8" fillId="0" borderId="13" xfId="42" applyNumberFormat="1" applyFont="1" applyFill="1" applyBorder="1" applyAlignment="1">
      <alignment/>
    </xf>
    <xf numFmtId="39" fontId="12" fillId="0" borderId="0" xfId="164" applyNumberFormat="1" applyFont="1" applyFill="1" applyAlignment="1" applyProtection="1">
      <alignment horizontal="centerContinuous"/>
      <protection/>
    </xf>
    <xf numFmtId="39" fontId="12" fillId="0" borderId="0" xfId="164" applyNumberFormat="1" applyFont="1" applyFill="1" applyAlignment="1" applyProtection="1">
      <alignment horizontal="left"/>
      <protection/>
    </xf>
    <xf numFmtId="39" fontId="12" fillId="0" borderId="0" xfId="0" applyNumberFormat="1" applyFont="1" applyFill="1" applyAlignment="1">
      <alignment/>
    </xf>
    <xf numFmtId="39" fontId="12" fillId="0" borderId="0" xfId="164" applyNumberFormat="1" applyFont="1" applyFill="1">
      <alignment/>
      <protection/>
    </xf>
    <xf numFmtId="39" fontId="13" fillId="0" borderId="0" xfId="164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164" applyNumberFormat="1" applyFont="1" applyFill="1" applyAlignment="1">
      <alignment/>
      <protection/>
    </xf>
    <xf numFmtId="39" fontId="13" fillId="0" borderId="0" xfId="0" applyNumberFormat="1" applyFont="1" applyFill="1" applyBorder="1" applyAlignment="1">
      <alignment/>
    </xf>
    <xf numFmtId="39" fontId="13" fillId="0" borderId="0" xfId="164" applyNumberFormat="1" applyFont="1" applyFill="1" applyAlignment="1" applyProtection="1">
      <alignment/>
      <protection/>
    </xf>
    <xf numFmtId="203" fontId="13" fillId="0" borderId="0" xfId="164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9" fontId="19" fillId="0" borderId="0" xfId="164" applyNumberFormat="1" applyFont="1" applyFill="1" applyAlignment="1" applyProtection="1">
      <alignment/>
      <protection/>
    </xf>
    <xf numFmtId="39" fontId="19" fillId="0" borderId="0" xfId="164" applyNumberFormat="1" applyFont="1" applyFill="1" applyAlignment="1" applyProtection="1">
      <alignment horizontal="left"/>
      <protection/>
    </xf>
    <xf numFmtId="39" fontId="13" fillId="0" borderId="0" xfId="0" applyNumberFormat="1" applyFont="1" applyFill="1" applyAlignment="1">
      <alignment horizontal="center"/>
    </xf>
    <xf numFmtId="39" fontId="13" fillId="0" borderId="0" xfId="164" applyNumberFormat="1" applyFont="1" applyFill="1" applyAlignment="1" applyProtection="1">
      <alignment horizontal="centerContinuous"/>
      <protection/>
    </xf>
    <xf numFmtId="39" fontId="13" fillId="0" borderId="0" xfId="0" applyNumberFormat="1" applyFont="1" applyFill="1" applyAlignment="1">
      <alignment horizontal="centerContinuous"/>
    </xf>
    <xf numFmtId="39" fontId="13" fillId="0" borderId="0" xfId="164" applyNumberFormat="1" applyFont="1" applyFill="1" applyAlignment="1">
      <alignment horizontal="centerContinuous"/>
      <protection/>
    </xf>
    <xf numFmtId="39" fontId="13" fillId="0" borderId="0" xfId="57" applyNumberFormat="1" applyFont="1" applyFill="1" applyAlignment="1">
      <alignment horizontal="centerContinuous"/>
    </xf>
    <xf numFmtId="39" fontId="13" fillId="0" borderId="0" xfId="0" applyNumberFormat="1" applyFont="1" applyFill="1" applyAlignment="1">
      <alignment/>
    </xf>
    <xf numFmtId="39" fontId="13" fillId="0" borderId="0" xfId="161" applyNumberFormat="1" applyFont="1" applyFill="1" applyBorder="1" applyAlignment="1" applyProtection="1">
      <alignment/>
      <protection/>
    </xf>
    <xf numFmtId="203" fontId="13" fillId="0" borderId="0" xfId="165" applyNumberFormat="1" applyFont="1" applyFill="1">
      <alignment/>
      <protection/>
    </xf>
    <xf numFmtId="0" fontId="13" fillId="0" borderId="0" xfId="143" applyNumberFormat="1" applyFont="1" applyFill="1" applyAlignment="1">
      <alignment horizontal="center" vertical="center"/>
      <protection/>
    </xf>
    <xf numFmtId="203" fontId="19" fillId="0" borderId="0" xfId="165" applyNumberFormat="1" applyFont="1" applyFill="1" applyAlignment="1">
      <alignment horizontal="centerContinuous"/>
      <protection/>
    </xf>
    <xf numFmtId="39" fontId="19" fillId="0" borderId="0" xfId="0" applyNumberFormat="1" applyFont="1" applyFill="1" applyAlignment="1">
      <alignment horizontal="center"/>
    </xf>
    <xf numFmtId="39" fontId="12" fillId="0" borderId="0" xfId="164" applyNumberFormat="1" applyFont="1" applyFill="1" applyAlignment="1">
      <alignment/>
      <protection/>
    </xf>
    <xf numFmtId="0" fontId="13" fillId="0" borderId="0" xfId="0" applyFont="1" applyFill="1" applyAlignment="1">
      <alignment vertical="center"/>
    </xf>
    <xf numFmtId="0" fontId="13" fillId="0" borderId="0" xfId="148" applyFont="1" applyFill="1">
      <alignment/>
      <protection/>
    </xf>
    <xf numFmtId="39" fontId="13" fillId="0" borderId="0" xfId="164" applyFont="1" applyFill="1">
      <alignment/>
      <protection/>
    </xf>
    <xf numFmtId="0" fontId="13" fillId="0" borderId="0" xfId="147" applyFont="1" applyFill="1">
      <alignment/>
      <protection/>
    </xf>
    <xf numFmtId="0" fontId="8" fillId="0" borderId="0" xfId="0" applyFont="1" applyFill="1" applyAlignment="1" quotePrefix="1">
      <alignment/>
    </xf>
    <xf numFmtId="43" fontId="8" fillId="0" borderId="0" xfId="42" applyFont="1" applyFill="1" applyAlignment="1">
      <alignment/>
    </xf>
    <xf numFmtId="0" fontId="8" fillId="0" borderId="0" xfId="0" applyFont="1" applyFill="1" applyAlignment="1">
      <alignment horizontal="centerContinuous"/>
    </xf>
    <xf numFmtId="39" fontId="8" fillId="0" borderId="0" xfId="133" applyNumberFormat="1" applyFont="1" applyFill="1" applyAlignment="1">
      <alignment horizontal="centerContinuous"/>
      <protection/>
    </xf>
    <xf numFmtId="39" fontId="8" fillId="0" borderId="0" xfId="133" applyNumberFormat="1" applyFont="1" applyFill="1">
      <alignment/>
      <protection/>
    </xf>
    <xf numFmtId="39" fontId="10" fillId="0" borderId="0" xfId="133" applyNumberFormat="1" applyFont="1" applyFill="1">
      <alignment/>
      <protection/>
    </xf>
    <xf numFmtId="39" fontId="8" fillId="0" borderId="0" xfId="133" applyNumberFormat="1" applyFont="1" applyFill="1" applyAlignment="1">
      <alignment horizontal="right"/>
      <protection/>
    </xf>
    <xf numFmtId="39" fontId="8" fillId="0" borderId="12" xfId="133" applyNumberFormat="1" applyFont="1" applyFill="1" applyBorder="1" applyAlignment="1">
      <alignment horizontal="centerContinuous"/>
      <protection/>
    </xf>
    <xf numFmtId="39" fontId="8" fillId="0" borderId="12" xfId="121" applyNumberFormat="1" applyFont="1" applyFill="1" applyBorder="1" applyAlignment="1">
      <alignment horizontal="centerContinuous"/>
      <protection/>
    </xf>
    <xf numFmtId="39" fontId="8" fillId="0" borderId="0" xfId="121" applyNumberFormat="1" applyFont="1" applyFill="1">
      <alignment/>
      <protection/>
    </xf>
    <xf numFmtId="39" fontId="8" fillId="0" borderId="0" xfId="121" applyNumberFormat="1" applyFont="1" applyFill="1" applyBorder="1" applyAlignment="1">
      <alignment horizontal="center"/>
      <protection/>
    </xf>
    <xf numFmtId="39" fontId="8" fillId="0" borderId="0" xfId="121" applyNumberFormat="1" applyFont="1" applyFill="1" applyBorder="1">
      <alignment/>
      <protection/>
    </xf>
    <xf numFmtId="39" fontId="8" fillId="0" borderId="0" xfId="121" applyNumberFormat="1" applyFont="1" applyFill="1" applyBorder="1" applyAlignment="1" quotePrefix="1">
      <alignment horizontal="center"/>
      <protection/>
    </xf>
    <xf numFmtId="201" fontId="8" fillId="0" borderId="0" xfId="121" applyNumberFormat="1" applyFont="1" applyFill="1" applyBorder="1">
      <alignment/>
      <protection/>
    </xf>
    <xf numFmtId="201" fontId="8" fillId="0" borderId="0" xfId="53" applyNumberFormat="1" applyFont="1" applyFill="1" applyBorder="1" applyAlignment="1">
      <alignment/>
    </xf>
    <xf numFmtId="201" fontId="8" fillId="0" borderId="0" xfId="133" applyNumberFormat="1" applyFont="1" applyFill="1" applyBorder="1">
      <alignment/>
      <protection/>
    </xf>
    <xf numFmtId="201" fontId="8" fillId="0" borderId="12" xfId="121" applyNumberFormat="1" applyFont="1" applyFill="1" applyBorder="1">
      <alignment/>
      <protection/>
    </xf>
    <xf numFmtId="201" fontId="8" fillId="0" borderId="12" xfId="133" applyNumberFormat="1" applyFont="1" applyFill="1" applyBorder="1">
      <alignment/>
      <protection/>
    </xf>
    <xf numFmtId="201" fontId="8" fillId="0" borderId="0" xfId="121" applyNumberFormat="1" applyFont="1" applyFill="1">
      <alignment/>
      <protection/>
    </xf>
    <xf numFmtId="201" fontId="8" fillId="0" borderId="13" xfId="133" applyNumberFormat="1" applyFont="1" applyFill="1" applyBorder="1">
      <alignment/>
      <protection/>
    </xf>
    <xf numFmtId="201" fontId="8" fillId="0" borderId="0" xfId="133" applyNumberFormat="1" applyFont="1" applyFill="1">
      <alignment/>
      <protection/>
    </xf>
    <xf numFmtId="201" fontId="8" fillId="0" borderId="13" xfId="121" applyNumberFormat="1" applyFont="1" applyFill="1" applyBorder="1">
      <alignment/>
      <protection/>
    </xf>
    <xf numFmtId="39" fontId="8" fillId="0" borderId="0" xfId="121" applyNumberFormat="1" applyFont="1" applyFill="1" applyAlignment="1">
      <alignment horizontal="centerContinuous"/>
      <protection/>
    </xf>
    <xf numFmtId="39" fontId="8" fillId="0" borderId="0" xfId="121" applyNumberFormat="1" applyFont="1" applyFill="1" applyBorder="1" applyAlignment="1">
      <alignment horizontal="centerContinuous"/>
      <protection/>
    </xf>
    <xf numFmtId="39" fontId="10" fillId="0" borderId="0" xfId="121" applyNumberFormat="1" applyFont="1" applyFill="1">
      <alignment/>
      <protection/>
    </xf>
    <xf numFmtId="39" fontId="8" fillId="0" borderId="0" xfId="121" applyNumberFormat="1" applyFont="1" applyFill="1" applyAlignment="1">
      <alignment horizontal="right"/>
      <protection/>
    </xf>
    <xf numFmtId="201" fontId="8" fillId="0" borderId="14" xfId="121" applyNumberFormat="1" applyFont="1" applyFill="1" applyBorder="1">
      <alignment/>
      <protection/>
    </xf>
    <xf numFmtId="201" fontId="8" fillId="0" borderId="14" xfId="53" applyNumberFormat="1" applyFont="1" applyFill="1" applyBorder="1" applyAlignment="1">
      <alignment/>
    </xf>
    <xf numFmtId="201" fontId="8" fillId="0" borderId="15" xfId="121" applyNumberFormat="1" applyFont="1" applyFill="1" applyBorder="1">
      <alignment/>
      <protection/>
    </xf>
    <xf numFmtId="0" fontId="8" fillId="0" borderId="0" xfId="121" applyFont="1" applyFill="1">
      <alignment/>
      <protection/>
    </xf>
    <xf numFmtId="0" fontId="1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/>
    </xf>
    <xf numFmtId="40" fontId="8" fillId="0" borderId="0" xfId="0" applyNumberFormat="1" applyFont="1" applyFill="1" applyAlignment="1">
      <alignment/>
    </xf>
    <xf numFmtId="40" fontId="8" fillId="0" borderId="0" xfId="95" applyNumberFormat="1" applyFont="1" applyFill="1" applyAlignment="1">
      <alignment/>
    </xf>
    <xf numFmtId="40" fontId="8" fillId="0" borderId="0" xfId="164" applyNumberFormat="1" applyFont="1" applyFill="1" applyAlignment="1">
      <alignment/>
      <protection/>
    </xf>
    <xf numFmtId="40" fontId="10" fillId="0" borderId="0" xfId="95" applyNumberFormat="1" applyFont="1" applyFill="1" applyAlignment="1">
      <alignment horizontal="center"/>
    </xf>
    <xf numFmtId="204" fontId="12" fillId="0" borderId="14" xfId="144" applyNumberFormat="1" applyFont="1" applyFill="1" applyBorder="1" applyAlignment="1" quotePrefix="1">
      <alignment horizontal="center"/>
      <protection/>
    </xf>
    <xf numFmtId="40" fontId="10" fillId="0" borderId="0" xfId="0" applyNumberFormat="1" applyFont="1" applyFill="1" applyAlignment="1">
      <alignment horizontal="center"/>
    </xf>
    <xf numFmtId="40" fontId="10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/>
    </xf>
    <xf numFmtId="199" fontId="8" fillId="0" borderId="0" xfId="0" applyNumberFormat="1" applyFont="1" applyFill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158" applyFont="1" applyFill="1" applyBorder="1" applyAlignment="1">
      <alignment/>
    </xf>
    <xf numFmtId="43" fontId="8" fillId="0" borderId="0" xfId="95" applyFont="1" applyFill="1" applyBorder="1" applyAlignment="1">
      <alignment/>
    </xf>
    <xf numFmtId="194" fontId="8" fillId="0" borderId="0" xfId="158" applyNumberFormat="1" applyFont="1" applyFill="1" applyBorder="1" applyAlignment="1">
      <alignment/>
    </xf>
    <xf numFmtId="40" fontId="10" fillId="0" borderId="0" xfId="95" applyNumberFormat="1" applyFont="1" applyFill="1" applyBorder="1" applyAlignment="1">
      <alignment horizontal="center"/>
    </xf>
    <xf numFmtId="40" fontId="10" fillId="0" borderId="0" xfId="95" applyNumberFormat="1" applyFont="1" applyFill="1" applyAlignment="1">
      <alignment/>
    </xf>
    <xf numFmtId="40" fontId="10" fillId="0" borderId="0" xfId="95" applyNumberFormat="1" applyFont="1" applyFill="1" applyBorder="1" applyAlignment="1">
      <alignment/>
    </xf>
    <xf numFmtId="43" fontId="10" fillId="0" borderId="12" xfId="95" applyFont="1" applyFill="1" applyBorder="1" applyAlignment="1">
      <alignment horizontal="center"/>
    </xf>
    <xf numFmtId="43" fontId="10" fillId="0" borderId="12" xfId="95" applyFont="1" applyFill="1" applyBorder="1" applyAlignment="1">
      <alignment horizontal="centerContinuous"/>
    </xf>
    <xf numFmtId="43" fontId="10" fillId="0" borderId="0" xfId="95" applyFont="1" applyFill="1" applyBorder="1" applyAlignment="1">
      <alignment horizontal="centerContinuous"/>
    </xf>
    <xf numFmtId="0" fontId="10" fillId="0" borderId="12" xfId="121" applyFont="1" applyFill="1" applyBorder="1">
      <alignment/>
      <protection/>
    </xf>
    <xf numFmtId="0" fontId="10" fillId="0" borderId="12" xfId="121" applyFont="1" applyFill="1" applyBorder="1" applyAlignment="1">
      <alignment horizontal="center"/>
      <protection/>
    </xf>
    <xf numFmtId="43" fontId="8" fillId="0" borderId="0" xfId="95" applyFont="1" applyFill="1" applyBorder="1" applyAlignment="1">
      <alignment/>
    </xf>
    <xf numFmtId="0" fontId="8" fillId="0" borderId="0" xfId="121" applyFont="1" applyFill="1" applyAlignment="1">
      <alignment/>
      <protection/>
    </xf>
    <xf numFmtId="43" fontId="8" fillId="0" borderId="0" xfId="158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121" applyFont="1" applyFill="1" applyBorder="1" applyAlignment="1">
      <alignment/>
      <protection/>
    </xf>
    <xf numFmtId="40" fontId="8" fillId="0" borderId="0" xfId="121" applyNumberFormat="1" applyFont="1" applyFill="1" applyBorder="1" applyAlignment="1">
      <alignment/>
      <protection/>
    </xf>
    <xf numFmtId="0" fontId="8" fillId="0" borderId="0" xfId="0" applyFont="1" applyFill="1" applyAlignment="1" quotePrefix="1">
      <alignment horizontal="center"/>
    </xf>
    <xf numFmtId="4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214" fontId="8" fillId="0" borderId="0" xfId="42" applyNumberFormat="1" applyFont="1" applyFill="1" applyBorder="1" applyAlignment="1">
      <alignment horizontal="right"/>
    </xf>
    <xf numFmtId="0" fontId="8" fillId="0" borderId="0" xfId="121" applyFont="1" applyFill="1" applyAlignment="1">
      <alignment horizontal="left"/>
      <protection/>
    </xf>
    <xf numFmtId="0" fontId="8" fillId="0" borderId="0" xfId="162" applyFont="1" applyFill="1">
      <alignment/>
      <protection/>
    </xf>
    <xf numFmtId="0" fontId="8" fillId="0" borderId="0" xfId="162" applyFont="1" applyFill="1" applyBorder="1">
      <alignment/>
      <protection/>
    </xf>
    <xf numFmtId="0" fontId="10" fillId="0" borderId="0" xfId="162" applyFont="1" applyFill="1">
      <alignment/>
      <protection/>
    </xf>
    <xf numFmtId="0" fontId="8" fillId="0" borderId="0" xfId="121" applyFont="1" applyFill="1" applyAlignment="1">
      <alignment vertical="top"/>
      <protection/>
    </xf>
    <xf numFmtId="0" fontId="8" fillId="0" borderId="0" xfId="162" applyFont="1" applyFill="1" applyAlignment="1" quotePrefix="1">
      <alignment horizontal="center"/>
      <protection/>
    </xf>
    <xf numFmtId="43" fontId="8" fillId="0" borderId="0" xfId="95" applyFont="1" applyFill="1" applyAlignment="1">
      <alignment/>
    </xf>
    <xf numFmtId="0" fontId="10" fillId="0" borderId="0" xfId="121" applyFont="1" applyFill="1" applyBorder="1">
      <alignment/>
      <protection/>
    </xf>
    <xf numFmtId="0" fontId="10" fillId="0" borderId="0" xfId="121" applyFont="1" applyFill="1" applyBorder="1" applyAlignment="1">
      <alignment horizontal="center"/>
      <protection/>
    </xf>
    <xf numFmtId="194" fontId="8" fillId="0" borderId="0" xfId="0" applyNumberFormat="1" applyFont="1" applyFill="1" applyBorder="1" applyAlignment="1">
      <alignment/>
    </xf>
    <xf numFmtId="39" fontId="8" fillId="0" borderId="0" xfId="95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20" fillId="0" borderId="0" xfId="146" applyFont="1" applyFill="1">
      <alignment/>
      <protection/>
    </xf>
    <xf numFmtId="0" fontId="13" fillId="0" borderId="0" xfId="139" applyNumberFormat="1" applyFont="1" applyFill="1" applyAlignment="1" quotePrefix="1">
      <alignment horizontal="centerContinuous" vertical="center"/>
      <protection/>
    </xf>
    <xf numFmtId="0" fontId="13" fillId="0" borderId="0" xfId="139" applyNumberFormat="1" applyFont="1" applyFill="1" applyAlignment="1">
      <alignment horizontal="centerContinuous" vertical="center"/>
      <protection/>
    </xf>
    <xf numFmtId="0" fontId="13" fillId="0" borderId="0" xfId="139" applyFont="1" applyFill="1" applyAlignment="1">
      <alignment vertical="center"/>
      <protection/>
    </xf>
    <xf numFmtId="40" fontId="10" fillId="0" borderId="0" xfId="121" applyNumberFormat="1" applyFont="1" applyFill="1" applyAlignment="1">
      <alignment vertical="center"/>
      <protection/>
    </xf>
    <xf numFmtId="40" fontId="10" fillId="0" borderId="0" xfId="146" applyNumberFormat="1" applyFont="1" applyFill="1" applyAlignment="1">
      <alignment vertical="center"/>
      <protection/>
    </xf>
    <xf numFmtId="0" fontId="13" fillId="0" borderId="0" xfId="139" applyFont="1" applyFill="1" applyAlignment="1">
      <alignment horizontal="centerContinuous" vertical="center"/>
      <protection/>
    </xf>
    <xf numFmtId="4" fontId="13" fillId="0" borderId="0" xfId="139" applyNumberFormat="1" applyFont="1" applyFill="1" applyAlignment="1">
      <alignment vertical="center"/>
      <protection/>
    </xf>
    <xf numFmtId="43" fontId="13" fillId="0" borderId="12" xfId="68" applyFont="1" applyFill="1" applyBorder="1" applyAlignment="1">
      <alignment vertical="center"/>
    </xf>
    <xf numFmtId="0" fontId="13" fillId="0" borderId="0" xfId="139" applyFont="1" applyFill="1" applyAlignment="1">
      <alignment/>
      <protection/>
    </xf>
    <xf numFmtId="200" fontId="9" fillId="0" borderId="0" xfId="144" applyNumberFormat="1" applyFont="1" applyFill="1">
      <alignment/>
      <protection/>
    </xf>
    <xf numFmtId="40" fontId="21" fillId="0" borderId="0" xfId="144" applyNumberFormat="1" applyFont="1" applyFill="1" applyBorder="1">
      <alignment/>
      <protection/>
    </xf>
    <xf numFmtId="40" fontId="9" fillId="0" borderId="0" xfId="144" applyNumberFormat="1" applyFont="1" applyFill="1">
      <alignment/>
      <protection/>
    </xf>
    <xf numFmtId="40" fontId="21" fillId="0" borderId="12" xfId="144" applyNumberFormat="1" applyFont="1" applyFill="1" applyBorder="1">
      <alignment/>
      <protection/>
    </xf>
    <xf numFmtId="40" fontId="9" fillId="0" borderId="12" xfId="144" applyNumberFormat="1" applyFont="1" applyFill="1" applyBorder="1">
      <alignment/>
      <protection/>
    </xf>
    <xf numFmtId="40" fontId="21" fillId="0" borderId="0" xfId="144" applyNumberFormat="1" applyFont="1" applyFill="1" applyAlignment="1">
      <alignment horizontal="center"/>
      <protection/>
    </xf>
    <xf numFmtId="40" fontId="21" fillId="0" borderId="0" xfId="144" applyNumberFormat="1" applyFont="1" applyFill="1">
      <alignment/>
      <protection/>
    </xf>
    <xf numFmtId="200" fontId="21" fillId="0" borderId="0" xfId="144" applyNumberFormat="1" applyFont="1" applyFill="1" applyBorder="1" applyAlignment="1">
      <alignment horizontal="center" vertical="center"/>
      <protection/>
    </xf>
    <xf numFmtId="200" fontId="21" fillId="0" borderId="12" xfId="144" applyNumberFormat="1" applyFont="1" applyFill="1" applyBorder="1">
      <alignment/>
      <protection/>
    </xf>
    <xf numFmtId="200" fontId="21" fillId="0" borderId="12" xfId="144" applyNumberFormat="1" applyFont="1" applyFill="1" applyBorder="1" applyAlignment="1">
      <alignment horizontal="center"/>
      <protection/>
    </xf>
    <xf numFmtId="38" fontId="9" fillId="0" borderId="0" xfId="144" applyNumberFormat="1" applyFont="1" applyFill="1" applyAlignment="1">
      <alignment horizontal="center"/>
      <protection/>
    </xf>
    <xf numFmtId="40" fontId="9" fillId="0" borderId="0" xfId="144" applyNumberFormat="1" applyFont="1" applyFill="1" applyBorder="1" applyAlignment="1">
      <alignment/>
      <protection/>
    </xf>
    <xf numFmtId="40" fontId="9" fillId="0" borderId="0" xfId="144" applyNumberFormat="1" applyFont="1" applyFill="1" applyAlignment="1">
      <alignment horizontal="center"/>
      <protection/>
    </xf>
    <xf numFmtId="38" fontId="9" fillId="0" borderId="0" xfId="144" applyNumberFormat="1" applyFont="1" applyFill="1">
      <alignment/>
      <protection/>
    </xf>
    <xf numFmtId="43" fontId="9" fillId="0" borderId="0" xfId="102" applyNumberFormat="1" applyFont="1" applyFill="1" applyBorder="1" applyAlignment="1">
      <alignment/>
    </xf>
    <xf numFmtId="43" fontId="9" fillId="0" borderId="0" xfId="102" applyFont="1" applyFill="1" applyBorder="1" applyAlignment="1">
      <alignment/>
    </xf>
    <xf numFmtId="219" fontId="9" fillId="0" borderId="0" xfId="53" applyNumberFormat="1" applyFont="1" applyFill="1" applyBorder="1" applyAlignment="1">
      <alignment/>
    </xf>
    <xf numFmtId="43" fontId="9" fillId="0" borderId="12" xfId="102" applyFont="1" applyFill="1" applyBorder="1" applyAlignment="1">
      <alignment/>
    </xf>
    <xf numFmtId="219" fontId="9" fillId="0" borderId="12" xfId="53" applyNumberFormat="1" applyFont="1" applyFill="1" applyBorder="1" applyAlignment="1">
      <alignment/>
    </xf>
    <xf numFmtId="40" fontId="9" fillId="0" borderId="0" xfId="144" applyNumberFormat="1" applyFont="1" applyFill="1" applyBorder="1" applyAlignment="1">
      <alignment horizontal="left"/>
      <protection/>
    </xf>
    <xf numFmtId="219" fontId="9" fillId="0" borderId="0" xfId="102" applyNumberFormat="1" applyFont="1" applyFill="1" applyBorder="1" applyAlignment="1">
      <alignment/>
    </xf>
    <xf numFmtId="40" fontId="9" fillId="0" borderId="0" xfId="144" applyNumberFormat="1" applyFont="1" applyFill="1" applyBorder="1">
      <alignment/>
      <protection/>
    </xf>
    <xf numFmtId="207" fontId="9" fillId="0" borderId="0" xfId="102" applyNumberFormat="1" applyFont="1" applyFill="1" applyBorder="1" applyAlignment="1">
      <alignment/>
    </xf>
    <xf numFmtId="43" fontId="9" fillId="0" borderId="13" xfId="102" applyFont="1" applyFill="1" applyBorder="1" applyAlignment="1">
      <alignment/>
    </xf>
    <xf numFmtId="219" fontId="9" fillId="0" borderId="13" xfId="53" applyNumberFormat="1" applyFont="1" applyFill="1" applyBorder="1" applyAlignment="1">
      <alignment horizontal="center"/>
    </xf>
    <xf numFmtId="0" fontId="9" fillId="0" borderId="0" xfId="144" applyFont="1" applyFill="1" applyBorder="1" applyAlignment="1">
      <alignment/>
      <protection/>
    </xf>
    <xf numFmtId="0" fontId="9" fillId="0" borderId="0" xfId="144" applyFont="1" applyFill="1" applyBorder="1" applyAlignment="1">
      <alignment horizontal="center"/>
      <protection/>
    </xf>
    <xf numFmtId="208" fontId="9" fillId="0" borderId="0" xfId="102" applyNumberFormat="1" applyFont="1" applyFill="1" applyBorder="1" applyAlignment="1">
      <alignment/>
    </xf>
    <xf numFmtId="0" fontId="9" fillId="0" borderId="0" xfId="144" applyFont="1" applyFill="1" applyBorder="1" applyAlignment="1">
      <alignment horizontal="left"/>
      <protection/>
    </xf>
    <xf numFmtId="0" fontId="9" fillId="0" borderId="0" xfId="144" applyFont="1" applyFill="1" applyBorder="1">
      <alignment/>
      <protection/>
    </xf>
    <xf numFmtId="213" fontId="9" fillId="0" borderId="0" xfId="102" applyNumberFormat="1" applyFont="1" applyFill="1" applyBorder="1" applyAlignment="1">
      <alignment/>
    </xf>
    <xf numFmtId="40" fontId="9" fillId="0" borderId="0" xfId="144" applyNumberFormat="1" applyFont="1" applyFill="1" applyAlignment="1">
      <alignment/>
      <protection/>
    </xf>
    <xf numFmtId="40" fontId="9" fillId="0" borderId="0" xfId="121" applyNumberFormat="1" applyFont="1" applyFill="1" applyAlignment="1">
      <alignment horizontal="centerContinuous" vertical="center"/>
      <protection/>
    </xf>
    <xf numFmtId="200" fontId="9" fillId="0" borderId="0" xfId="144" applyNumberFormat="1" applyFont="1" applyFill="1" applyBorder="1" applyAlignment="1">
      <alignment horizontal="centerContinuous"/>
      <protection/>
    </xf>
    <xf numFmtId="40" fontId="9" fillId="0" borderId="0" xfId="121" applyNumberFormat="1" applyFont="1" applyFill="1">
      <alignment/>
      <protection/>
    </xf>
    <xf numFmtId="40" fontId="22" fillId="0" borderId="0" xfId="121" applyNumberFormat="1" applyFont="1" applyFill="1" applyAlignment="1">
      <alignment horizontal="centerContinuous" vertical="center"/>
      <protection/>
    </xf>
    <xf numFmtId="40" fontId="9" fillId="0" borderId="0" xfId="95" applyNumberFormat="1" applyFont="1" applyFill="1" applyBorder="1" applyAlignment="1">
      <alignment horizontal="centerContinuous" vertical="center"/>
    </xf>
    <xf numFmtId="200" fontId="9" fillId="0" borderId="0" xfId="144" applyNumberFormat="1" applyFont="1" applyFill="1" applyBorder="1" applyAlignment="1">
      <alignment/>
      <protection/>
    </xf>
    <xf numFmtId="200" fontId="9" fillId="0" borderId="0" xfId="144" applyNumberFormat="1" applyFont="1" applyFill="1" applyAlignment="1">
      <alignment horizontal="center"/>
      <protection/>
    </xf>
    <xf numFmtId="200" fontId="9" fillId="0" borderId="0" xfId="144" applyNumberFormat="1" applyFont="1" applyFill="1" applyBorder="1" applyAlignment="1">
      <alignment horizontal="center"/>
      <protection/>
    </xf>
    <xf numFmtId="202" fontId="9" fillId="0" borderId="0" xfId="144" applyNumberFormat="1" applyFont="1" applyFill="1" applyBorder="1">
      <alignment/>
      <protection/>
    </xf>
    <xf numFmtId="200" fontId="9" fillId="0" borderId="0" xfId="144" applyNumberFormat="1" applyFont="1" applyFill="1" applyBorder="1">
      <alignment/>
      <protection/>
    </xf>
    <xf numFmtId="43" fontId="9" fillId="0" borderId="0" xfId="53" applyFont="1" applyFill="1" applyBorder="1" applyAlignment="1">
      <alignment/>
    </xf>
    <xf numFmtId="202" fontId="9" fillId="0" borderId="0" xfId="144" applyNumberFormat="1" applyFont="1" applyFill="1">
      <alignment/>
      <protection/>
    </xf>
    <xf numFmtId="43" fontId="9" fillId="0" borderId="0" xfId="53" applyFont="1" applyFill="1" applyAlignment="1">
      <alignment/>
    </xf>
    <xf numFmtId="43" fontId="9" fillId="0" borderId="0" xfId="53" applyFont="1" applyFill="1" applyBorder="1" applyAlignment="1" quotePrefix="1">
      <alignment/>
    </xf>
    <xf numFmtId="43" fontId="9" fillId="0" borderId="14" xfId="102" applyFont="1" applyFill="1" applyBorder="1" applyAlignment="1">
      <alignment/>
    </xf>
    <xf numFmtId="0" fontId="9" fillId="0" borderId="0" xfId="144" applyFont="1" applyFill="1" applyAlignment="1">
      <alignment horizontal="center"/>
      <protection/>
    </xf>
    <xf numFmtId="194" fontId="9" fillId="0" borderId="0" xfId="102" applyNumberFormat="1" applyFont="1" applyFill="1" applyBorder="1" applyAlignment="1">
      <alignment/>
    </xf>
    <xf numFmtId="194" fontId="9" fillId="0" borderId="13" xfId="102" applyNumberFormat="1" applyFont="1" applyFill="1" applyBorder="1" applyAlignment="1">
      <alignment/>
    </xf>
    <xf numFmtId="0" fontId="21" fillId="0" borderId="0" xfId="144" applyFont="1" applyFill="1" applyAlignment="1">
      <alignment/>
      <protection/>
    </xf>
    <xf numFmtId="194" fontId="21" fillId="0" borderId="13" xfId="102" applyNumberFormat="1" applyFont="1" applyFill="1" applyBorder="1" applyAlignment="1">
      <alignment/>
    </xf>
    <xf numFmtId="194" fontId="21" fillId="0" borderId="0" xfId="102" applyNumberFormat="1" applyFont="1" applyFill="1" applyBorder="1" applyAlignment="1">
      <alignment/>
    </xf>
    <xf numFmtId="43" fontId="21" fillId="0" borderId="0" xfId="53" applyFont="1" applyFill="1" applyBorder="1" applyAlignment="1">
      <alignment/>
    </xf>
    <xf numFmtId="39" fontId="9" fillId="0" borderId="0" xfId="144" applyNumberFormat="1" applyFont="1" applyFill="1" applyAlignment="1">
      <alignment horizontal="center"/>
      <protection/>
    </xf>
    <xf numFmtId="200" fontId="21" fillId="0" borderId="0" xfId="144" applyNumberFormat="1" applyFont="1" applyFill="1">
      <alignment/>
      <protection/>
    </xf>
    <xf numFmtId="200" fontId="9" fillId="0" borderId="12" xfId="144" applyNumberFormat="1" applyFont="1" applyFill="1" applyBorder="1">
      <alignment/>
      <protection/>
    </xf>
    <xf numFmtId="200" fontId="9" fillId="0" borderId="12" xfId="102" applyNumberFormat="1" applyFont="1" applyFill="1" applyBorder="1" applyAlignment="1">
      <alignment/>
    </xf>
    <xf numFmtId="200" fontId="21" fillId="0" borderId="0" xfId="144" applyNumberFormat="1" applyFont="1" applyFill="1" applyAlignment="1">
      <alignment horizontal="center"/>
      <protection/>
    </xf>
    <xf numFmtId="0" fontId="21" fillId="0" borderId="12" xfId="144" applyNumberFormat="1" applyFont="1" applyFill="1" applyBorder="1" applyAlignment="1" quotePrefix="1">
      <alignment horizontal="center"/>
      <protection/>
    </xf>
    <xf numFmtId="202" fontId="9" fillId="0" borderId="0" xfId="144" applyNumberFormat="1" applyFont="1" applyFill="1" applyAlignment="1">
      <alignment horizontal="center"/>
      <protection/>
    </xf>
    <xf numFmtId="202" fontId="9" fillId="0" borderId="0" xfId="102" applyNumberFormat="1" applyFont="1" applyFill="1" applyBorder="1" applyAlignment="1">
      <alignment/>
    </xf>
    <xf numFmtId="200" fontId="9" fillId="0" borderId="0" xfId="102" applyNumberFormat="1" applyFont="1" applyFill="1" applyAlignment="1">
      <alignment horizontal="right"/>
    </xf>
    <xf numFmtId="43" fontId="9" fillId="0" borderId="0" xfId="53" applyFont="1" applyFill="1" applyAlignment="1">
      <alignment horizontal="right"/>
    </xf>
    <xf numFmtId="43" fontId="9" fillId="0" borderId="12" xfId="53" applyFont="1" applyFill="1" applyBorder="1" applyAlignment="1">
      <alignment/>
    </xf>
    <xf numFmtId="200" fontId="9" fillId="0" borderId="13" xfId="144" applyNumberFormat="1" applyFont="1" applyFill="1" applyBorder="1">
      <alignment/>
      <protection/>
    </xf>
    <xf numFmtId="202" fontId="21" fillId="0" borderId="0" xfId="144" applyNumberFormat="1" applyFont="1" applyFill="1" applyAlignment="1">
      <alignment horizontal="left"/>
      <protection/>
    </xf>
    <xf numFmtId="200" fontId="9" fillId="0" borderId="0" xfId="102" applyNumberFormat="1" applyFont="1" applyFill="1" applyBorder="1" applyAlignment="1">
      <alignment/>
    </xf>
    <xf numFmtId="200" fontId="9" fillId="0" borderId="12" xfId="144" applyNumberFormat="1" applyFont="1" applyFill="1" applyBorder="1" applyAlignment="1">
      <alignment horizontal="center"/>
      <protection/>
    </xf>
    <xf numFmtId="200" fontId="9" fillId="0" borderId="0" xfId="144" applyNumberFormat="1" applyFont="1" applyFill="1" applyBorder="1" applyAlignment="1">
      <alignment horizontal="right"/>
      <protection/>
    </xf>
    <xf numFmtId="202" fontId="9" fillId="0" borderId="0" xfId="144" applyNumberFormat="1" applyFont="1" applyFill="1" applyAlignment="1" quotePrefix="1">
      <alignment horizontal="center"/>
      <protection/>
    </xf>
    <xf numFmtId="200" fontId="9" fillId="0" borderId="0" xfId="144" applyNumberFormat="1" applyFont="1" applyFill="1" applyAlignment="1" quotePrefix="1">
      <alignment horizontal="center"/>
      <protection/>
    </xf>
    <xf numFmtId="200" fontId="21" fillId="0" borderId="0" xfId="144" applyNumberFormat="1" applyFont="1" applyFill="1" applyBorder="1" applyAlignment="1">
      <alignment horizontal="center"/>
      <protection/>
    </xf>
    <xf numFmtId="202" fontId="21" fillId="0" borderId="0" xfId="144" applyNumberFormat="1" applyFont="1" applyFill="1" applyBorder="1" applyAlignment="1" quotePrefix="1">
      <alignment horizontal="center"/>
      <protection/>
    </xf>
    <xf numFmtId="200" fontId="21" fillId="0" borderId="0" xfId="144" applyNumberFormat="1" applyFont="1" applyFill="1" applyBorder="1" applyAlignment="1" quotePrefix="1">
      <alignment horizontal="center"/>
      <protection/>
    </xf>
    <xf numFmtId="43" fontId="21" fillId="0" borderId="0" xfId="53" applyFont="1" applyFill="1" applyBorder="1" applyAlignment="1" quotePrefix="1">
      <alignment horizontal="center"/>
    </xf>
    <xf numFmtId="200" fontId="9" fillId="0" borderId="0" xfId="142" applyNumberFormat="1" applyFont="1" applyFill="1" applyBorder="1" applyAlignment="1">
      <alignment/>
      <protection/>
    </xf>
    <xf numFmtId="200" fontId="9" fillId="0" borderId="0" xfId="142" applyNumberFormat="1" applyFont="1" applyFill="1" applyBorder="1" applyAlignment="1">
      <alignment horizontal="center"/>
      <protection/>
    </xf>
    <xf numFmtId="200" fontId="9" fillId="0" borderId="0" xfId="142" applyNumberFormat="1" applyFont="1" applyFill="1">
      <alignment/>
      <protection/>
    </xf>
    <xf numFmtId="202" fontId="9" fillId="0" borderId="0" xfId="142" applyNumberFormat="1" applyFont="1" applyFill="1">
      <alignment/>
      <protection/>
    </xf>
    <xf numFmtId="200" fontId="9" fillId="0" borderId="0" xfId="142" applyNumberFormat="1" applyFont="1" applyFill="1" applyAlignment="1">
      <alignment horizontal="center"/>
      <protection/>
    </xf>
    <xf numFmtId="202" fontId="9" fillId="0" borderId="0" xfId="142" applyNumberFormat="1" applyFont="1" applyFill="1" applyAlignment="1">
      <alignment horizontal="center"/>
      <protection/>
    </xf>
    <xf numFmtId="200" fontId="9" fillId="0" borderId="0" xfId="144" applyNumberFormat="1" applyFont="1" applyFill="1" applyAlignment="1" quotePrefix="1">
      <alignment/>
      <protection/>
    </xf>
    <xf numFmtId="43" fontId="9" fillId="0" borderId="0" xfId="53" applyFont="1" applyFill="1" applyAlignment="1" quotePrefix="1">
      <alignment/>
    </xf>
    <xf numFmtId="200" fontId="9" fillId="0" borderId="0" xfId="144" applyNumberFormat="1" applyFont="1" applyFill="1" applyBorder="1" applyAlignment="1" quotePrefix="1">
      <alignment/>
      <protection/>
    </xf>
    <xf numFmtId="202" fontId="9" fillId="0" borderId="0" xfId="102" applyNumberFormat="1" applyFont="1" applyFill="1" applyBorder="1" applyAlignment="1">
      <alignment horizontal="right"/>
    </xf>
    <xf numFmtId="200" fontId="9" fillId="0" borderId="0" xfId="144" applyNumberFormat="1" applyFont="1" applyFill="1" applyBorder="1" applyAlignment="1">
      <alignment horizontal="left"/>
      <protection/>
    </xf>
    <xf numFmtId="200" fontId="9" fillId="0" borderId="14" xfId="144" applyNumberFormat="1" applyFont="1" applyFill="1" applyBorder="1">
      <alignment/>
      <protection/>
    </xf>
    <xf numFmtId="200" fontId="21" fillId="0" borderId="0" xfId="144" applyNumberFormat="1" applyFont="1" applyFill="1" applyAlignment="1">
      <alignment/>
      <protection/>
    </xf>
    <xf numFmtId="200" fontId="21" fillId="0" borderId="16" xfId="144" applyNumberFormat="1" applyFont="1" applyFill="1" applyBorder="1">
      <alignment/>
      <protection/>
    </xf>
    <xf numFmtId="0" fontId="9" fillId="0" borderId="0" xfId="124" applyFont="1" applyFill="1" applyAlignment="1">
      <alignment horizontal="center" vertical="center" textRotation="180"/>
      <protection/>
    </xf>
    <xf numFmtId="0" fontId="9" fillId="0" borderId="0" xfId="124" applyFont="1" applyFill="1" applyAlignment="1">
      <alignment vertical="center"/>
      <protection/>
    </xf>
    <xf numFmtId="0" fontId="9" fillId="0" borderId="0" xfId="124" applyFont="1" applyFill="1" applyAlignment="1">
      <alignment horizontal="center" vertical="center"/>
      <protection/>
    </xf>
    <xf numFmtId="0" fontId="9" fillId="0" borderId="0" xfId="124" applyFont="1" applyFill="1" applyBorder="1" applyAlignment="1">
      <alignment horizontal="center" vertical="center"/>
      <protection/>
    </xf>
    <xf numFmtId="0" fontId="21" fillId="0" borderId="0" xfId="124" applyFont="1" applyFill="1" applyAlignment="1">
      <alignment vertical="center"/>
      <protection/>
    </xf>
    <xf numFmtId="0" fontId="9" fillId="0" borderId="0" xfId="124" applyFont="1" applyFill="1" applyBorder="1" applyAlignment="1">
      <alignment vertical="center"/>
      <protection/>
    </xf>
    <xf numFmtId="0" fontId="9" fillId="0" borderId="12" xfId="124" applyFont="1" applyFill="1" applyBorder="1" applyAlignment="1">
      <alignment vertical="center"/>
      <protection/>
    </xf>
    <xf numFmtId="43" fontId="9" fillId="0" borderId="0" xfId="124" applyNumberFormat="1" applyFont="1" applyFill="1" applyAlignment="1">
      <alignment vertical="center"/>
      <protection/>
    </xf>
    <xf numFmtId="0" fontId="9" fillId="0" borderId="14" xfId="124" applyFont="1" applyFill="1" applyBorder="1" applyAlignment="1">
      <alignment horizontal="centerContinuous" vertical="center"/>
      <protection/>
    </xf>
    <xf numFmtId="0" fontId="9" fillId="0" borderId="14" xfId="124" applyFont="1" applyFill="1" applyBorder="1" applyAlignment="1">
      <alignment horizontal="center" vertical="center"/>
      <protection/>
    </xf>
    <xf numFmtId="0" fontId="9" fillId="0" borderId="0" xfId="124" applyFont="1" applyFill="1" applyBorder="1" applyAlignment="1">
      <alignment horizontal="centerContinuous" vertical="center"/>
      <protection/>
    </xf>
    <xf numFmtId="0" fontId="9" fillId="0" borderId="12" xfId="124" applyFont="1" applyFill="1" applyBorder="1" applyAlignment="1">
      <alignment horizontal="center" vertical="center"/>
      <protection/>
    </xf>
    <xf numFmtId="0" fontId="9" fillId="0" borderId="0" xfId="135" applyFont="1" applyFill="1" applyBorder="1" applyAlignment="1">
      <alignment horizontal="center" vertical="center"/>
      <protection/>
    </xf>
    <xf numFmtId="0" fontId="9" fillId="0" borderId="12" xfId="124" applyFont="1" applyFill="1" applyBorder="1" applyAlignment="1">
      <alignment horizontal="centerContinuous" vertical="center"/>
      <protection/>
    </xf>
    <xf numFmtId="0" fontId="9" fillId="0" borderId="12" xfId="135" applyFont="1" applyFill="1" applyBorder="1" applyAlignment="1">
      <alignment horizontal="center" vertical="center"/>
      <protection/>
    </xf>
    <xf numFmtId="198" fontId="9" fillId="0" borderId="0" xfId="85" applyNumberFormat="1" applyFont="1" applyFill="1" applyBorder="1" applyAlignment="1">
      <alignment vertical="center"/>
    </xf>
    <xf numFmtId="43" fontId="9" fillId="0" borderId="0" xfId="85" applyNumberFormat="1" applyFont="1" applyFill="1" applyBorder="1" applyAlignment="1">
      <alignment vertical="center"/>
    </xf>
    <xf numFmtId="43" fontId="9" fillId="0" borderId="0" xfId="85" applyNumberFormat="1" applyFont="1" applyFill="1" applyBorder="1" applyAlignment="1">
      <alignment horizontal="center" vertical="center"/>
    </xf>
    <xf numFmtId="43" fontId="9" fillId="0" borderId="0" xfId="85" applyFont="1" applyFill="1" applyBorder="1" applyAlignment="1">
      <alignment vertical="center"/>
    </xf>
    <xf numFmtId="198" fontId="9" fillId="0" borderId="0" xfId="124" applyNumberFormat="1" applyFont="1" applyFill="1" applyBorder="1" applyAlignment="1">
      <alignment vertical="center"/>
      <protection/>
    </xf>
    <xf numFmtId="191" fontId="9" fillId="0" borderId="0" xfId="85" applyNumberFormat="1" applyFont="1" applyFill="1" applyBorder="1" applyAlignment="1">
      <alignment vertical="center"/>
    </xf>
    <xf numFmtId="43" fontId="9" fillId="0" borderId="0" xfId="53" applyFont="1" applyFill="1" applyBorder="1" applyAlignment="1">
      <alignment vertical="center"/>
    </xf>
    <xf numFmtId="43" fontId="9" fillId="0" borderId="0" xfId="124" applyNumberFormat="1" applyFont="1" applyFill="1" applyBorder="1" applyAlignment="1">
      <alignment vertical="center"/>
      <protection/>
    </xf>
    <xf numFmtId="43" fontId="9" fillId="0" borderId="14" xfId="124" applyNumberFormat="1" applyFont="1" applyFill="1" applyBorder="1" applyAlignment="1">
      <alignment vertical="center"/>
      <protection/>
    </xf>
    <xf numFmtId="200" fontId="9" fillId="0" borderId="0" xfId="145" applyNumberFormat="1" applyFont="1" applyFill="1" applyBorder="1" applyAlignment="1">
      <alignment vertical="center"/>
      <protection/>
    </xf>
    <xf numFmtId="199" fontId="9" fillId="0" borderId="0" xfId="124" applyNumberFormat="1" applyFont="1" applyFill="1" applyBorder="1" applyAlignment="1">
      <alignment vertical="center"/>
      <protection/>
    </xf>
    <xf numFmtId="43" fontId="9" fillId="0" borderId="0" xfId="158" applyFont="1" applyFill="1" applyBorder="1" applyAlignment="1">
      <alignment vertical="center"/>
    </xf>
    <xf numFmtId="43" fontId="9" fillId="0" borderId="13" xfId="124" applyNumberFormat="1" applyFont="1" applyFill="1" applyBorder="1" applyAlignment="1">
      <alignment vertical="center"/>
      <protection/>
    </xf>
    <xf numFmtId="43" fontId="9" fillId="0" borderId="0" xfId="53" applyFont="1" applyFill="1" applyAlignment="1">
      <alignment vertical="center"/>
    </xf>
    <xf numFmtId="0" fontId="9" fillId="0" borderId="0" xfId="124" applyFont="1" applyFill="1" applyAlignment="1">
      <alignment horizontal="left" vertical="center"/>
      <protection/>
    </xf>
    <xf numFmtId="0" fontId="9" fillId="0" borderId="0" xfId="135" applyFont="1" applyFill="1" applyAlignment="1">
      <alignment horizontal="left" vertical="center"/>
      <protection/>
    </xf>
    <xf numFmtId="0" fontId="9" fillId="0" borderId="0" xfId="124" applyFont="1" applyFill="1" applyBorder="1" applyAlignment="1">
      <alignment horizontal="left" vertical="center"/>
      <protection/>
    </xf>
    <xf numFmtId="43" fontId="9" fillId="0" borderId="0" xfId="124" applyNumberFormat="1" applyFont="1" applyFill="1" applyBorder="1" applyAlignment="1">
      <alignment horizontal="left" vertical="center"/>
      <protection/>
    </xf>
    <xf numFmtId="0" fontId="9" fillId="0" borderId="0" xfId="124" applyFont="1" applyFill="1" applyAlignment="1">
      <alignment horizontal="left" vertical="center" textRotation="180"/>
      <protection/>
    </xf>
    <xf numFmtId="0" fontId="9" fillId="0" borderId="0" xfId="135" applyNumberFormat="1" applyFont="1" applyFill="1" applyAlignment="1">
      <alignment horizontal="right" vertical="center"/>
      <protection/>
    </xf>
    <xf numFmtId="43" fontId="9" fillId="0" borderId="0" xfId="135" applyNumberFormat="1" applyFont="1" applyFill="1" applyAlignment="1">
      <alignment horizontal="left" vertical="center"/>
      <protection/>
    </xf>
    <xf numFmtId="0" fontId="9" fillId="0" borderId="0" xfId="135" applyFont="1" applyFill="1" applyAlignment="1">
      <alignment horizontal="centerContinuous" vertical="center"/>
      <protection/>
    </xf>
    <xf numFmtId="39" fontId="13" fillId="0" borderId="0" xfId="0" applyNumberFormat="1" applyFont="1" applyFill="1" applyAlignment="1" quotePrefix="1">
      <alignment horizontal="centerContinuous"/>
    </xf>
    <xf numFmtId="39" fontId="13" fillId="0" borderId="0" xfId="0" applyNumberFormat="1" applyFont="1" applyFill="1" applyAlignment="1">
      <alignment vertical="center"/>
    </xf>
    <xf numFmtId="39" fontId="13" fillId="0" borderId="0" xfId="105" applyNumberFormat="1" applyFont="1" applyFill="1" applyAlignment="1">
      <alignment horizontal="left" vertical="center"/>
    </xf>
    <xf numFmtId="39" fontId="13" fillId="0" borderId="0" xfId="105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left" vertical="center"/>
    </xf>
    <xf numFmtId="39" fontId="12" fillId="0" borderId="0" xfId="0" applyNumberFormat="1" applyFont="1" applyFill="1" applyAlignment="1">
      <alignment horizontal="right" vertical="center"/>
    </xf>
    <xf numFmtId="221" fontId="13" fillId="0" borderId="0" xfId="0" applyNumberFormat="1" applyFont="1" applyFill="1" applyAlignment="1">
      <alignment vertical="center"/>
    </xf>
    <xf numFmtId="221" fontId="13" fillId="0" borderId="13" xfId="0" applyNumberFormat="1" applyFont="1" applyFill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39" fontId="12" fillId="0" borderId="0" xfId="0" applyNumberFormat="1" applyFont="1" applyFill="1" applyAlignment="1">
      <alignment horizontal="left"/>
    </xf>
    <xf numFmtId="39" fontId="12" fillId="0" borderId="0" xfId="0" applyNumberFormat="1" applyFont="1" applyFill="1" applyAlignment="1">
      <alignment horizontal="right"/>
    </xf>
    <xf numFmtId="39" fontId="12" fillId="0" borderId="0" xfId="57" applyNumberFormat="1" applyFont="1" applyFill="1" applyBorder="1" applyAlignment="1" applyProtection="1" quotePrefix="1">
      <alignment/>
      <protection/>
    </xf>
    <xf numFmtId="39" fontId="12" fillId="0" borderId="0" xfId="164" applyNumberFormat="1" applyFont="1" applyFill="1" applyBorder="1" applyAlignment="1">
      <alignment/>
      <protection/>
    </xf>
    <xf numFmtId="39" fontId="13" fillId="0" borderId="0" xfId="57" applyNumberFormat="1" applyFont="1" applyFill="1" applyBorder="1" applyAlignment="1">
      <alignment/>
    </xf>
    <xf numFmtId="214" fontId="13" fillId="0" borderId="0" xfId="42" applyNumberFormat="1" applyFont="1" applyFill="1" applyBorder="1" applyAlignment="1">
      <alignment vertical="center"/>
    </xf>
    <xf numFmtId="214" fontId="13" fillId="0" borderId="0" xfId="42" applyNumberFormat="1" applyFont="1" applyFill="1" applyAlignment="1">
      <alignment/>
    </xf>
    <xf numFmtId="214" fontId="13" fillId="0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Alignment="1">
      <alignment horizontal="left"/>
    </xf>
    <xf numFmtId="39" fontId="13" fillId="0" borderId="0" xfId="105" applyNumberFormat="1" applyFont="1" applyFill="1" applyAlignment="1">
      <alignment horizontal="left"/>
    </xf>
    <xf numFmtId="39" fontId="13" fillId="0" borderId="0" xfId="105" applyNumberFormat="1" applyFont="1" applyFill="1" applyAlignment="1">
      <alignment horizontal="center"/>
    </xf>
    <xf numFmtId="214" fontId="13" fillId="0" borderId="0" xfId="0" applyNumberFormat="1" applyFont="1" applyFill="1" applyAlignment="1">
      <alignment/>
    </xf>
    <xf numFmtId="214" fontId="13" fillId="0" borderId="13" xfId="0" applyNumberFormat="1" applyFont="1" applyFill="1" applyBorder="1" applyAlignment="1">
      <alignment/>
    </xf>
    <xf numFmtId="39" fontId="13" fillId="0" borderId="0" xfId="0" applyNumberFormat="1" applyFont="1" applyFill="1" applyAlignment="1">
      <alignment horizontal="left" vertical="center"/>
    </xf>
    <xf numFmtId="211" fontId="13" fillId="0" borderId="0" xfId="0" applyNumberFormat="1" applyFont="1" applyFill="1" applyBorder="1" applyAlignment="1">
      <alignment vertical="center"/>
    </xf>
    <xf numFmtId="211" fontId="13" fillId="0" borderId="0" xfId="0" applyNumberFormat="1" applyFont="1" applyFill="1" applyAlignment="1">
      <alignment vertical="center"/>
    </xf>
    <xf numFmtId="39" fontId="12" fillId="0" borderId="0" xfId="0" applyNumberFormat="1" applyFont="1" applyFill="1" applyBorder="1" applyAlignment="1">
      <alignment horizontal="center" vertical="center"/>
    </xf>
    <xf numFmtId="43" fontId="13" fillId="0" borderId="0" xfId="42" applyFont="1" applyFill="1" applyBorder="1" applyAlignment="1">
      <alignment vertical="center"/>
    </xf>
    <xf numFmtId="39" fontId="12" fillId="0" borderId="12" xfId="0" applyNumberFormat="1" applyFont="1" applyFill="1" applyBorder="1" applyAlignment="1">
      <alignment horizontal="center" vertical="center"/>
    </xf>
    <xf numFmtId="39" fontId="13" fillId="0" borderId="12" xfId="0" applyNumberFormat="1" applyFont="1" applyFill="1" applyBorder="1" applyAlignment="1">
      <alignment vertical="center"/>
    </xf>
    <xf numFmtId="39" fontId="12" fillId="0" borderId="12" xfId="0" applyNumberFormat="1" applyFont="1" applyFill="1" applyBorder="1" applyAlignment="1">
      <alignment vertical="center"/>
    </xf>
    <xf numFmtId="39" fontId="13" fillId="0" borderId="0" xfId="106" applyNumberFormat="1" applyFont="1" applyFill="1" applyAlignment="1">
      <alignment horizontal="left" vertical="center"/>
    </xf>
    <xf numFmtId="39" fontId="13" fillId="0" borderId="0" xfId="106" applyNumberFormat="1" applyFont="1" applyFill="1" applyAlignment="1">
      <alignment horizontal="center" vertical="center"/>
    </xf>
    <xf numFmtId="39" fontId="13" fillId="0" borderId="0" xfId="0" applyNumberFormat="1" applyFont="1" applyFill="1" applyAlignment="1">
      <alignment horizontal="center" vertical="center"/>
    </xf>
    <xf numFmtId="203" fontId="13" fillId="0" borderId="0" xfId="0" applyNumberFormat="1" applyFont="1" applyFill="1" applyAlignment="1">
      <alignment vertical="center"/>
    </xf>
    <xf numFmtId="39" fontId="13" fillId="0" borderId="0" xfId="164" applyNumberFormat="1" applyFont="1" applyFill="1" applyAlignment="1" applyProtection="1">
      <alignment vertical="center"/>
      <protection/>
    </xf>
    <xf numFmtId="43" fontId="13" fillId="0" borderId="0" xfId="42" applyFont="1" applyFill="1" applyAlignment="1">
      <alignment vertical="center"/>
    </xf>
    <xf numFmtId="43" fontId="13" fillId="0" borderId="12" xfId="42" applyFont="1" applyFill="1" applyBorder="1" applyAlignment="1">
      <alignment vertical="center"/>
    </xf>
    <xf numFmtId="43" fontId="13" fillId="0" borderId="13" xfId="42" applyFont="1" applyFill="1" applyBorder="1" applyAlignment="1">
      <alignment vertical="center"/>
    </xf>
    <xf numFmtId="214" fontId="13" fillId="0" borderId="12" xfId="42" applyNumberFormat="1" applyFont="1" applyFill="1" applyBorder="1" applyAlignment="1">
      <alignment/>
    </xf>
    <xf numFmtId="214" fontId="13" fillId="0" borderId="13" xfId="42" applyNumberFormat="1" applyFont="1" applyFill="1" applyBorder="1" applyAlignment="1">
      <alignment/>
    </xf>
    <xf numFmtId="39" fontId="13" fillId="0" borderId="0" xfId="104" applyNumberFormat="1" applyFont="1" applyFill="1" applyAlignment="1">
      <alignment horizontal="left" vertical="center"/>
    </xf>
    <xf numFmtId="39" fontId="13" fillId="0" borderId="0" xfId="104" applyNumberFormat="1" applyFont="1" applyFill="1" applyAlignment="1">
      <alignment horizontal="center" vertical="center"/>
    </xf>
    <xf numFmtId="214" fontId="13" fillId="0" borderId="0" xfId="42" applyNumberFormat="1" applyFont="1" applyFill="1" applyAlignment="1">
      <alignment horizontal="right"/>
    </xf>
    <xf numFmtId="0" fontId="13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214" fontId="8" fillId="0" borderId="0" xfId="42" applyNumberFormat="1" applyFont="1" applyFill="1" applyBorder="1" applyAlignment="1">
      <alignment horizontal="center"/>
    </xf>
    <xf numFmtId="39" fontId="13" fillId="0" borderId="0" xfId="0" applyNumberFormat="1" applyFont="1" applyFill="1" applyBorder="1" applyAlignment="1">
      <alignment horizontal="right"/>
    </xf>
    <xf numFmtId="39" fontId="8" fillId="0" borderId="0" xfId="53" applyNumberFormat="1" applyFont="1" applyFill="1" applyAlignment="1">
      <alignment horizontal="right"/>
    </xf>
    <xf numFmtId="0" fontId="13" fillId="0" borderId="12" xfId="0" applyFont="1" applyFill="1" applyBorder="1" applyAlignment="1">
      <alignment/>
    </xf>
    <xf numFmtId="0" fontId="8" fillId="0" borderId="0" xfId="121" applyFont="1" applyFill="1" applyBorder="1" applyAlignment="1" quotePrefix="1">
      <alignment horizontal="center" vertical="center"/>
      <protection/>
    </xf>
    <xf numFmtId="40" fontId="8" fillId="0" borderId="0" xfId="146" applyNumberFormat="1" applyFont="1" applyFill="1" applyAlignment="1">
      <alignment vertical="center"/>
      <protection/>
    </xf>
    <xf numFmtId="40" fontId="8" fillId="0" borderId="12" xfId="82" applyNumberFormat="1" applyFont="1" applyFill="1" applyBorder="1" applyAlignment="1" quotePrefix="1">
      <alignment horizontal="center" vertical="center"/>
    </xf>
    <xf numFmtId="40" fontId="8" fillId="0" borderId="0" xfId="146" applyNumberFormat="1" applyFont="1" applyFill="1" applyAlignment="1">
      <alignment/>
      <protection/>
    </xf>
    <xf numFmtId="0" fontId="8" fillId="0" borderId="0" xfId="146" applyFont="1" applyFill="1">
      <alignment/>
      <protection/>
    </xf>
    <xf numFmtId="40" fontId="8" fillId="0" borderId="0" xfId="146" applyNumberFormat="1" applyFont="1" applyFill="1" applyAlignment="1">
      <alignment/>
      <protection/>
    </xf>
    <xf numFmtId="0" fontId="8" fillId="0" borderId="0" xfId="121" applyFont="1" applyFill="1" applyAlignment="1" quotePrefix="1">
      <alignment horizontal="center" vertical="center"/>
      <protection/>
    </xf>
    <xf numFmtId="0" fontId="8" fillId="0" borderId="0" xfId="121" applyFont="1" applyFill="1" applyAlignment="1">
      <alignment vertical="center"/>
      <protection/>
    </xf>
    <xf numFmtId="39" fontId="8" fillId="0" borderId="0" xfId="164" applyNumberFormat="1" applyFont="1" applyFill="1" applyBorder="1" applyAlignment="1" applyProtection="1">
      <alignment/>
      <protection/>
    </xf>
    <xf numFmtId="3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164" applyNumberFormat="1" applyFont="1" applyFill="1" applyBorder="1" applyAlignment="1" applyProtection="1" quotePrefix="1">
      <alignment horizontal="left"/>
      <protection/>
    </xf>
    <xf numFmtId="43" fontId="25" fillId="0" borderId="0" xfId="68" applyFont="1" applyFill="1" applyBorder="1" applyAlignment="1">
      <alignment horizontal="center"/>
    </xf>
    <xf numFmtId="39" fontId="8" fillId="0" borderId="0" xfId="121" applyNumberFormat="1" applyFont="1" applyFill="1">
      <alignment/>
      <protection/>
    </xf>
    <xf numFmtId="39" fontId="8" fillId="0" borderId="0" xfId="133" applyNumberFormat="1" applyFont="1" applyFill="1">
      <alignment/>
      <protection/>
    </xf>
    <xf numFmtId="39" fontId="12" fillId="0" borderId="14" xfId="0" applyNumberFormat="1" applyFont="1" applyFill="1" applyBorder="1" applyAlignment="1" quotePrefix="1">
      <alignment horizontal="center"/>
    </xf>
    <xf numFmtId="39" fontId="12" fillId="0" borderId="14" xfId="0" applyNumberFormat="1" applyFont="1" applyFill="1" applyBorder="1" applyAlignment="1">
      <alignment horizontal="center"/>
    </xf>
    <xf numFmtId="39" fontId="23" fillId="0" borderId="0" xfId="0" applyNumberFormat="1" applyFont="1" applyFill="1" applyAlignment="1">
      <alignment horizontal="left"/>
    </xf>
    <xf numFmtId="0" fontId="24" fillId="0" borderId="12" xfId="120" applyFont="1" applyFill="1" applyBorder="1" applyAlignment="1">
      <alignment horizontal="center"/>
      <protection/>
    </xf>
    <xf numFmtId="39" fontId="24" fillId="0" borderId="0" xfId="0" applyNumberFormat="1" applyFont="1" applyFill="1" applyAlignment="1" quotePrefix="1">
      <alignment horizontal="center"/>
    </xf>
    <xf numFmtId="39" fontId="24" fillId="0" borderId="0" xfId="0" applyNumberFormat="1" applyFont="1" applyFill="1" applyAlignment="1">
      <alignment horizontal="center"/>
    </xf>
    <xf numFmtId="224" fontId="6" fillId="0" borderId="0" xfId="158" applyNumberFormat="1" applyFont="1" applyFill="1" applyBorder="1" applyAlignment="1">
      <alignment horizontal="right"/>
    </xf>
    <xf numFmtId="224" fontId="6" fillId="0" borderId="0" xfId="120" applyNumberFormat="1" applyFont="1" applyFill="1" applyBorder="1" applyAlignment="1">
      <alignment horizontal="right"/>
      <protection/>
    </xf>
    <xf numFmtId="43" fontId="25" fillId="0" borderId="0" xfId="158" applyFont="1" applyFill="1" applyBorder="1" applyAlignment="1">
      <alignment/>
    </xf>
    <xf numFmtId="43" fontId="25" fillId="0" borderId="0" xfId="158" applyFont="1" applyFill="1" applyBorder="1" applyAlignment="1">
      <alignment/>
    </xf>
    <xf numFmtId="0" fontId="25" fillId="0" borderId="0" xfId="162" applyFont="1" applyFill="1">
      <alignment/>
      <protection/>
    </xf>
    <xf numFmtId="40" fontId="25" fillId="0" borderId="0" xfId="95" applyNumberFormat="1" applyFont="1" applyFill="1" applyAlignment="1">
      <alignment/>
    </xf>
    <xf numFmtId="40" fontId="23" fillId="0" borderId="0" xfId="95" applyNumberFormat="1" applyFont="1" applyFill="1" applyBorder="1" applyAlignment="1">
      <alignment horizontal="center"/>
    </xf>
    <xf numFmtId="220" fontId="25" fillId="0" borderId="0" xfId="164" applyNumberFormat="1" applyFont="1" applyFill="1" applyBorder="1" applyAlignment="1" applyProtection="1">
      <alignment/>
      <protection/>
    </xf>
    <xf numFmtId="43" fontId="25" fillId="0" borderId="0" xfId="95" applyFont="1" applyFill="1" applyBorder="1" applyAlignment="1">
      <alignment/>
    </xf>
    <xf numFmtId="0" fontId="8" fillId="0" borderId="0" xfId="0" applyFont="1" applyFill="1" applyAlignment="1">
      <alignment/>
    </xf>
    <xf numFmtId="40" fontId="8" fillId="0" borderId="0" xfId="121" applyNumberFormat="1" applyFont="1" applyFill="1" applyAlignment="1" quotePrefix="1">
      <alignment horizontal="centerContinuous"/>
      <protection/>
    </xf>
    <xf numFmtId="40" fontId="8" fillId="0" borderId="0" xfId="121" applyNumberFormat="1" applyFont="1" applyFill="1" applyAlignment="1" quotePrefix="1">
      <alignment horizontal="center"/>
      <protection/>
    </xf>
    <xf numFmtId="200" fontId="8" fillId="0" borderId="0" xfId="121" applyNumberFormat="1" applyFont="1" applyFill="1" applyAlignment="1" quotePrefix="1">
      <alignment horizontal="center"/>
      <protection/>
    </xf>
    <xf numFmtId="43" fontId="9" fillId="0" borderId="0" xfId="73" applyFont="1" applyFill="1" applyAlignment="1">
      <alignment/>
    </xf>
    <xf numFmtId="39" fontId="8" fillId="0" borderId="0" xfId="0" applyNumberFormat="1" applyFont="1" applyFill="1" applyAlignment="1">
      <alignment/>
    </xf>
    <xf numFmtId="40" fontId="67" fillId="0" borderId="0" xfId="146" applyNumberFormat="1" applyFont="1" applyFill="1" applyAlignment="1">
      <alignment/>
      <protection/>
    </xf>
    <xf numFmtId="0" fontId="68" fillId="0" borderId="0" xfId="146" applyFont="1" applyFill="1">
      <alignment/>
      <protection/>
    </xf>
    <xf numFmtId="205" fontId="68" fillId="0" borderId="0" xfId="146" applyNumberFormat="1" applyFont="1" applyFill="1">
      <alignment/>
      <protection/>
    </xf>
    <xf numFmtId="43" fontId="68" fillId="0" borderId="0" xfId="146" applyNumberFormat="1" applyFont="1" applyFill="1">
      <alignment/>
      <protection/>
    </xf>
    <xf numFmtId="40" fontId="68" fillId="0" borderId="0" xfId="146" applyNumberFormat="1" applyFont="1" applyFill="1" applyAlignment="1">
      <alignment/>
      <protection/>
    </xf>
    <xf numFmtId="0" fontId="68" fillId="0" borderId="0" xfId="146" applyFont="1" applyFill="1" applyAlignment="1">
      <alignment horizontal="right"/>
      <protection/>
    </xf>
    <xf numFmtId="0" fontId="68" fillId="0" borderId="0" xfId="146" applyFont="1" applyFill="1" applyAlignment="1">
      <alignment horizontal="center"/>
      <protection/>
    </xf>
    <xf numFmtId="40" fontId="68" fillId="0" borderId="14" xfId="146" applyNumberFormat="1" applyFont="1" applyFill="1" applyBorder="1" applyAlignment="1">
      <alignment horizontal="center"/>
      <protection/>
    </xf>
    <xf numFmtId="0" fontId="68" fillId="0" borderId="12" xfId="146" applyFont="1" applyFill="1" applyBorder="1" applyAlignment="1">
      <alignment horizontal="center"/>
      <protection/>
    </xf>
    <xf numFmtId="193" fontId="68" fillId="0" borderId="0" xfId="146" applyNumberFormat="1" applyFont="1" applyFill="1">
      <alignment/>
      <protection/>
    </xf>
    <xf numFmtId="207" fontId="68" fillId="0" borderId="0" xfId="146" applyNumberFormat="1" applyFont="1" applyFill="1">
      <alignment/>
      <protection/>
    </xf>
    <xf numFmtId="207" fontId="68" fillId="0" borderId="0" xfId="146" applyNumberFormat="1" applyFont="1" applyFill="1" applyBorder="1">
      <alignment/>
      <protection/>
    </xf>
    <xf numFmtId="206" fontId="68" fillId="0" borderId="0" xfId="146" applyNumberFormat="1" applyFont="1" applyFill="1">
      <alignment/>
      <protection/>
    </xf>
    <xf numFmtId="199" fontId="68" fillId="0" borderId="0" xfId="146" applyNumberFormat="1" applyFont="1" applyFill="1">
      <alignment/>
      <protection/>
    </xf>
    <xf numFmtId="195" fontId="68" fillId="0" borderId="10" xfId="146" applyNumberFormat="1" applyFont="1" applyFill="1" applyBorder="1">
      <alignment/>
      <protection/>
    </xf>
    <xf numFmtId="195" fontId="68" fillId="0" borderId="0" xfId="146" applyNumberFormat="1" applyFont="1" applyFill="1">
      <alignment/>
      <protection/>
    </xf>
    <xf numFmtId="43" fontId="68" fillId="0" borderId="0" xfId="45" applyFont="1" applyFill="1" applyAlignment="1">
      <alignment/>
    </xf>
    <xf numFmtId="199" fontId="68" fillId="0" borderId="10" xfId="45" applyNumberFormat="1" applyFont="1" applyFill="1" applyBorder="1" applyAlignment="1">
      <alignment/>
    </xf>
    <xf numFmtId="195" fontId="68" fillId="0" borderId="11" xfId="146" applyNumberFormat="1" applyFont="1" applyFill="1" applyBorder="1">
      <alignment/>
      <protection/>
    </xf>
    <xf numFmtId="40" fontId="68" fillId="0" borderId="0" xfId="146" applyNumberFormat="1" applyFont="1" applyFill="1">
      <alignment/>
      <protection/>
    </xf>
    <xf numFmtId="43" fontId="68" fillId="0" borderId="0" xfId="53" applyFont="1" applyFill="1" applyAlignment="1">
      <alignment/>
    </xf>
    <xf numFmtId="39" fontId="68" fillId="0" borderId="0" xfId="146" applyNumberFormat="1" applyFont="1" applyFill="1" applyAlignment="1">
      <alignment/>
      <protection/>
    </xf>
    <xf numFmtId="214" fontId="13" fillId="0" borderId="0" xfId="42" applyNumberFormat="1" applyFont="1" applyFill="1" applyBorder="1" applyAlignment="1">
      <alignment/>
    </xf>
    <xf numFmtId="214" fontId="14" fillId="0" borderId="14" xfId="0" applyNumberFormat="1" applyFont="1" applyFill="1" applyBorder="1" applyAlignment="1">
      <alignment/>
    </xf>
    <xf numFmtId="214" fontId="14" fillId="0" borderId="0" xfId="42" applyNumberFormat="1" applyFont="1" applyFill="1" applyBorder="1" applyAlignment="1">
      <alignment/>
    </xf>
    <xf numFmtId="214" fontId="16" fillId="0" borderId="13" xfId="95" applyNumberFormat="1" applyFont="1" applyFill="1" applyBorder="1" applyAlignment="1" applyProtection="1" quotePrefix="1">
      <alignment/>
      <protection/>
    </xf>
    <xf numFmtId="43" fontId="8" fillId="0" borderId="0" xfId="68" applyFont="1" applyFill="1" applyBorder="1" applyAlignment="1">
      <alignment horizontal="right"/>
    </xf>
    <xf numFmtId="16" fontId="9" fillId="0" borderId="0" xfId="135" applyNumberFormat="1" applyFont="1" applyFill="1" applyBorder="1" applyAlignment="1" quotePrefix="1">
      <alignment horizontal="center" vertical="center"/>
      <protection/>
    </xf>
    <xf numFmtId="200" fontId="21" fillId="0" borderId="0" xfId="144" applyNumberFormat="1" applyFont="1" applyFill="1" applyBorder="1" applyAlignment="1" quotePrefix="1">
      <alignment horizontal="center" vertical="center"/>
      <protection/>
    </xf>
    <xf numFmtId="39" fontId="25" fillId="0" borderId="12" xfId="121" applyNumberFormat="1" applyFont="1" applyFill="1" applyBorder="1" applyAlignment="1">
      <alignment vertical="center"/>
      <protection/>
    </xf>
    <xf numFmtId="39" fontId="25" fillId="0" borderId="12" xfId="121" applyNumberFormat="1" applyFont="1" applyFill="1" applyBorder="1" applyAlignment="1">
      <alignment horizontal="center" vertical="center"/>
      <protection/>
    </xf>
    <xf numFmtId="0" fontId="25" fillId="0" borderId="0" xfId="121" applyFont="1" applyFill="1" applyAlignment="1" quotePrefix="1">
      <alignment horizontal="center" vertical="center"/>
      <protection/>
    </xf>
    <xf numFmtId="0" fontId="25" fillId="0" borderId="0" xfId="121" applyFont="1" applyFill="1" applyAlignment="1">
      <alignment vertical="center"/>
      <protection/>
    </xf>
    <xf numFmtId="40" fontId="25" fillId="0" borderId="0" xfId="121" applyNumberFormat="1" applyFont="1" applyFill="1" applyAlignment="1">
      <alignment vertical="center"/>
      <protection/>
    </xf>
    <xf numFmtId="43" fontId="8" fillId="0" borderId="0" xfId="71" applyFont="1" applyFill="1" applyBorder="1" applyAlignment="1">
      <alignment vertical="center"/>
    </xf>
    <xf numFmtId="43" fontId="25" fillId="0" borderId="0" xfId="68" applyFont="1" applyFill="1" applyBorder="1" applyAlignment="1">
      <alignment horizontal="center" vertical="center"/>
    </xf>
    <xf numFmtId="195" fontId="25" fillId="0" borderId="0" xfId="146" applyNumberFormat="1" applyFont="1" applyFill="1" applyBorder="1" applyAlignment="1">
      <alignment vertical="center"/>
      <protection/>
    </xf>
    <xf numFmtId="191" fontId="25" fillId="0" borderId="13" xfId="121" applyNumberFormat="1" applyFont="1" applyFill="1" applyBorder="1" applyAlignment="1">
      <alignment vertical="center"/>
      <protection/>
    </xf>
    <xf numFmtId="43" fontId="25" fillId="0" borderId="13" xfId="71" applyFont="1" applyFill="1" applyBorder="1" applyAlignment="1">
      <alignment vertical="center"/>
    </xf>
    <xf numFmtId="214" fontId="26" fillId="0" borderId="0" xfId="42" applyNumberFormat="1" applyFont="1" applyFill="1" applyAlignment="1">
      <alignment horizontal="right"/>
    </xf>
    <xf numFmtId="214" fontId="25" fillId="0" borderId="0" xfId="42" applyNumberFormat="1" applyFont="1" applyFill="1" applyBorder="1" applyAlignment="1" applyProtection="1" quotePrefix="1">
      <alignment horizontal="right"/>
      <protection/>
    </xf>
    <xf numFmtId="228" fontId="25" fillId="0" borderId="0" xfId="68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214" fontId="25" fillId="0" borderId="0" xfId="68" applyNumberFormat="1" applyFont="1" applyFill="1" applyBorder="1" applyAlignment="1">
      <alignment horizontal="center"/>
    </xf>
    <xf numFmtId="40" fontId="23" fillId="0" borderId="0" xfId="95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121" applyFont="1" applyFill="1" applyAlignment="1">
      <alignment/>
      <protection/>
    </xf>
    <xf numFmtId="0" fontId="25" fillId="0" borderId="0" xfId="121" applyFont="1" applyFill="1" applyAlignment="1">
      <alignment horizontal="left" vertical="top"/>
      <protection/>
    </xf>
    <xf numFmtId="0" fontId="23" fillId="0" borderId="0" xfId="0" applyFont="1" applyFill="1" applyAlignment="1">
      <alignment horizontal="right"/>
    </xf>
    <xf numFmtId="40" fontId="23" fillId="0" borderId="0" xfId="95" applyNumberFormat="1" applyFont="1" applyFill="1" applyBorder="1" applyAlignment="1">
      <alignment horizontal="centerContinuous"/>
    </xf>
    <xf numFmtId="0" fontId="25" fillId="0" borderId="0" xfId="0" applyFont="1" applyFill="1" applyAlignment="1" quotePrefix="1">
      <alignment horizontal="centerContinuous"/>
    </xf>
    <xf numFmtId="43" fontId="23" fillId="0" borderId="12" xfId="95" applyFont="1" applyFill="1" applyBorder="1" applyAlignment="1">
      <alignment horizontal="centerContinuous"/>
    </xf>
    <xf numFmtId="0" fontId="25" fillId="0" borderId="0" xfId="0" applyFont="1" applyFill="1" applyAlignment="1">
      <alignment/>
    </xf>
    <xf numFmtId="194" fontId="25" fillId="0" borderId="0" xfId="0" applyNumberFormat="1" applyFont="1" applyFill="1" applyBorder="1" applyAlignment="1">
      <alignment/>
    </xf>
    <xf numFmtId="39" fontId="8" fillId="0" borderId="10" xfId="121" applyNumberFormat="1" applyFont="1" applyFill="1" applyBorder="1" applyAlignment="1" quotePrefix="1">
      <alignment horizontal="center"/>
      <protection/>
    </xf>
    <xf numFmtId="201" fontId="25" fillId="0" borderId="0" xfId="121" applyNumberFormat="1" applyFont="1" applyFill="1" applyBorder="1">
      <alignment/>
      <protection/>
    </xf>
    <xf numFmtId="201" fontId="25" fillId="0" borderId="12" xfId="121" applyNumberFormat="1" applyFont="1" applyFill="1" applyBorder="1">
      <alignment/>
      <protection/>
    </xf>
    <xf numFmtId="201" fontId="25" fillId="0" borderId="0" xfId="53" applyNumberFormat="1" applyFont="1" applyFill="1" applyBorder="1" applyAlignment="1">
      <alignment/>
    </xf>
    <xf numFmtId="201" fontId="25" fillId="0" borderId="0" xfId="121" applyNumberFormat="1" applyFont="1" applyFill="1">
      <alignment/>
      <protection/>
    </xf>
    <xf numFmtId="201" fontId="25" fillId="0" borderId="0" xfId="133" applyNumberFormat="1" applyFont="1" applyFill="1" applyBorder="1">
      <alignment/>
      <protection/>
    </xf>
    <xf numFmtId="3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203" fontId="25" fillId="0" borderId="0" xfId="0" applyNumberFormat="1" applyFont="1" applyFill="1" applyAlignment="1">
      <alignment/>
    </xf>
    <xf numFmtId="39" fontId="25" fillId="0" borderId="0" xfId="0" applyNumberFormat="1" applyFont="1" applyFill="1" applyAlignment="1">
      <alignment/>
    </xf>
    <xf numFmtId="39" fontId="25" fillId="0" borderId="0" xfId="0" applyNumberFormat="1" applyFont="1" applyFill="1" applyAlignment="1">
      <alignment horizontal="center"/>
    </xf>
    <xf numFmtId="0" fontId="8" fillId="0" borderId="0" xfId="146" applyFont="1" applyFill="1" applyAlignment="1">
      <alignment horizontal="centerContinuous"/>
      <protection/>
    </xf>
    <xf numFmtId="39" fontId="8" fillId="0" borderId="0" xfId="164" applyNumberFormat="1" applyFont="1" applyFill="1" applyBorder="1" applyAlignment="1" applyProtection="1" quotePrefix="1">
      <alignment horizontal="centerContinuous"/>
      <protection/>
    </xf>
    <xf numFmtId="39" fontId="8" fillId="0" borderId="0" xfId="0" applyNumberFormat="1" applyFont="1" applyFill="1" applyAlignment="1">
      <alignment horizontal="centerContinuous"/>
    </xf>
    <xf numFmtId="39" fontId="8" fillId="0" borderId="0" xfId="121" applyNumberFormat="1" applyFont="1" applyFill="1" applyAlignment="1">
      <alignment horizontal="centerContinuous"/>
      <protection/>
    </xf>
    <xf numFmtId="39" fontId="8" fillId="0" borderId="0" xfId="133" applyNumberFormat="1" applyFont="1" applyFill="1" applyAlignment="1">
      <alignment horizontal="centerContinuous"/>
      <protection/>
    </xf>
    <xf numFmtId="0" fontId="8" fillId="0" borderId="0" xfId="0" applyFont="1" applyFill="1" applyAlignment="1" quotePrefix="1">
      <alignment horizontal="centerContinuous"/>
    </xf>
    <xf numFmtId="40" fontId="6" fillId="0" borderId="0" xfId="121" applyNumberFormat="1" applyFont="1" applyFill="1" applyAlignment="1" quotePrefix="1">
      <alignment horizontal="center" vertical="center"/>
      <protection/>
    </xf>
    <xf numFmtId="200" fontId="6" fillId="0" borderId="0" xfId="144" applyNumberFormat="1" applyFont="1" applyFill="1" applyAlignment="1">
      <alignment horizontal="left" vertical="center"/>
      <protection/>
    </xf>
    <xf numFmtId="40" fontId="24" fillId="0" borderId="0" xfId="121" applyNumberFormat="1" applyFont="1" applyFill="1" applyAlignment="1" quotePrefix="1">
      <alignment horizontal="left" vertical="center"/>
      <protection/>
    </xf>
    <xf numFmtId="40" fontId="6" fillId="0" borderId="0" xfId="121" applyNumberFormat="1" applyFont="1" applyFill="1" applyAlignment="1" quotePrefix="1">
      <alignment horizontal="left" vertical="center"/>
      <protection/>
    </xf>
    <xf numFmtId="200" fontId="6" fillId="0" borderId="0" xfId="144" applyNumberFormat="1" applyFont="1" applyFill="1" applyBorder="1" applyAlignment="1">
      <alignment horizontal="left" vertical="center"/>
      <protection/>
    </xf>
    <xf numFmtId="200" fontId="24" fillId="0" borderId="0" xfId="144" applyNumberFormat="1" applyFont="1" applyFill="1" applyAlignment="1">
      <alignment horizontal="left" vertical="center"/>
      <protection/>
    </xf>
    <xf numFmtId="200" fontId="24" fillId="0" borderId="0" xfId="144" applyNumberFormat="1" applyFont="1" applyFill="1" applyBorder="1" applyAlignment="1">
      <alignment horizontal="left" vertical="center"/>
      <protection/>
    </xf>
    <xf numFmtId="200" fontId="6" fillId="0" borderId="0" xfId="144" applyNumberFormat="1" applyFont="1" applyFill="1" applyBorder="1" applyAlignment="1">
      <alignment horizontal="right" vertical="center"/>
      <protection/>
    </xf>
    <xf numFmtId="200" fontId="6" fillId="0" borderId="0" xfId="144" applyNumberFormat="1" applyFont="1" applyFill="1" applyBorder="1" applyAlignment="1">
      <alignment horizontal="center"/>
      <protection/>
    </xf>
    <xf numFmtId="204" fontId="6" fillId="0" borderId="0" xfId="144" applyNumberFormat="1" applyFont="1" applyFill="1" applyBorder="1" applyAlignment="1" quotePrefix="1">
      <alignment horizontal="center"/>
      <protection/>
    </xf>
    <xf numFmtId="200" fontId="6" fillId="0" borderId="14" xfId="144" applyNumberFormat="1" applyFont="1" applyFill="1" applyBorder="1" applyAlignment="1">
      <alignment vertical="center"/>
      <protection/>
    </xf>
    <xf numFmtId="200" fontId="6" fillId="0" borderId="0" xfId="144" applyNumberFormat="1" applyFont="1" applyFill="1" applyBorder="1" applyAlignment="1">
      <alignment vertical="center"/>
      <protection/>
    </xf>
    <xf numFmtId="200" fontId="6" fillId="0" borderId="12" xfId="144" applyNumberFormat="1" applyFont="1" applyFill="1" applyBorder="1" applyAlignment="1">
      <alignment vertical="center"/>
      <protection/>
    </xf>
    <xf numFmtId="200" fontId="24" fillId="0" borderId="0" xfId="144" applyNumberFormat="1" applyFont="1" applyFill="1" applyBorder="1" applyAlignment="1">
      <alignment horizontal="center" vertical="center"/>
      <protection/>
    </xf>
    <xf numFmtId="200" fontId="6" fillId="0" borderId="13" xfId="144" applyNumberFormat="1" applyFont="1" applyFill="1" applyBorder="1" applyAlignment="1">
      <alignment vertical="center"/>
      <protection/>
    </xf>
    <xf numFmtId="39" fontId="25" fillId="0" borderId="0" xfId="121" applyNumberFormat="1" applyFont="1">
      <alignment/>
      <protection/>
    </xf>
    <xf numFmtId="0" fontId="25" fillId="0" borderId="0" xfId="121" applyFont="1" applyFill="1">
      <alignment/>
      <protection/>
    </xf>
    <xf numFmtId="39" fontId="25" fillId="0" borderId="0" xfId="121" applyNumberFormat="1" applyFont="1" applyFill="1">
      <alignment/>
      <protection/>
    </xf>
    <xf numFmtId="39" fontId="13" fillId="0" borderId="0" xfId="121" applyNumberFormat="1" applyFont="1" applyFill="1" applyAlignment="1">
      <alignment/>
      <protection/>
    </xf>
    <xf numFmtId="43" fontId="9" fillId="0" borderId="0" xfId="53" applyFont="1" applyFill="1" applyBorder="1" applyAlignment="1">
      <alignment/>
    </xf>
    <xf numFmtId="43" fontId="9" fillId="0" borderId="0" xfId="73" applyFont="1" applyFill="1" applyAlignment="1">
      <alignment horizontal="center"/>
    </xf>
    <xf numFmtId="203" fontId="23" fillId="0" borderId="0" xfId="164" applyNumberFormat="1" applyFont="1" applyAlignment="1" applyProtection="1">
      <alignment/>
      <protection/>
    </xf>
    <xf numFmtId="203" fontId="25" fillId="0" borderId="0" xfId="164" applyNumberFormat="1" applyFont="1" applyAlignment="1" applyProtection="1">
      <alignment/>
      <protection/>
    </xf>
    <xf numFmtId="203" fontId="25" fillId="0" borderId="0" xfId="58" applyNumberFormat="1" applyFont="1" applyAlignment="1">
      <alignment/>
    </xf>
    <xf numFmtId="203" fontId="25" fillId="0" borderId="0" xfId="164" applyNumberFormat="1" applyFont="1" applyAlignment="1">
      <alignment/>
      <protection/>
    </xf>
    <xf numFmtId="203" fontId="29" fillId="0" borderId="0" xfId="0" applyNumberFormat="1" applyFont="1" applyAlignment="1">
      <alignment/>
    </xf>
    <xf numFmtId="203" fontId="29" fillId="0" borderId="0" xfId="0" applyNumberFormat="1" applyFont="1" applyFill="1" applyAlignment="1">
      <alignment/>
    </xf>
    <xf numFmtId="203" fontId="25" fillId="0" borderId="0" xfId="0" applyNumberFormat="1" applyFont="1" applyFill="1" applyAlignment="1">
      <alignment/>
    </xf>
    <xf numFmtId="203" fontId="25" fillId="0" borderId="0" xfId="58" applyNumberFormat="1" applyFont="1" applyFill="1" applyAlignment="1">
      <alignment/>
    </xf>
    <xf numFmtId="203" fontId="25" fillId="0" borderId="0" xfId="164" applyNumberFormat="1" applyFont="1" applyFill="1" applyAlignment="1">
      <alignment/>
      <protection/>
    </xf>
    <xf numFmtId="203" fontId="25" fillId="0" borderId="0" xfId="0" applyNumberFormat="1" applyFont="1" applyFill="1" applyAlignment="1">
      <alignment/>
    </xf>
    <xf numFmtId="203" fontId="25" fillId="0" borderId="0" xfId="0" applyNumberFormat="1" applyFont="1" applyAlignment="1">
      <alignment/>
    </xf>
    <xf numFmtId="203" fontId="23" fillId="0" borderId="0" xfId="58" applyNumberFormat="1" applyFont="1" applyAlignment="1" applyProtection="1" quotePrefix="1">
      <alignment/>
      <protection/>
    </xf>
    <xf numFmtId="203" fontId="23" fillId="0" borderId="0" xfId="164" applyNumberFormat="1" applyFont="1" applyAlignment="1">
      <alignment/>
      <protection/>
    </xf>
    <xf numFmtId="203" fontId="23" fillId="0" borderId="0" xfId="0" applyNumberFormat="1" applyFont="1" applyAlignment="1">
      <alignment horizontal="center"/>
    </xf>
    <xf numFmtId="203" fontId="25" fillId="0" borderId="0" xfId="164" applyNumberFormat="1" applyFont="1" applyAlignment="1" applyProtection="1" quotePrefix="1">
      <alignment/>
      <protection/>
    </xf>
    <xf numFmtId="203" fontId="25" fillId="0" borderId="0" xfId="0" applyNumberFormat="1" applyFont="1" applyBorder="1" applyAlignment="1">
      <alignment/>
    </xf>
    <xf numFmtId="203" fontId="25" fillId="0" borderId="0" xfId="164" applyNumberFormat="1" applyFont="1" applyBorder="1" applyAlignment="1" applyProtection="1">
      <alignment/>
      <protection/>
    </xf>
    <xf numFmtId="203" fontId="25" fillId="0" borderId="0" xfId="0" applyNumberFormat="1" applyFont="1" applyAlignment="1">
      <alignment horizontal="center"/>
    </xf>
    <xf numFmtId="203" fontId="25" fillId="0" borderId="0" xfId="58" applyNumberFormat="1" applyFont="1" applyBorder="1" applyAlignment="1" quotePrefix="1">
      <alignment/>
    </xf>
    <xf numFmtId="203" fontId="25" fillId="0" borderId="0" xfId="0" applyNumberFormat="1" applyFont="1" applyBorder="1" applyAlignment="1" quotePrefix="1">
      <alignment/>
    </xf>
    <xf numFmtId="203" fontId="30" fillId="0" borderId="0" xfId="0" applyNumberFormat="1" applyFont="1" applyFill="1" applyBorder="1" applyAlignment="1">
      <alignment horizontal="center"/>
    </xf>
    <xf numFmtId="39" fontId="23" fillId="0" borderId="0" xfId="0" applyNumberFormat="1" applyFont="1" applyBorder="1" applyAlignment="1" quotePrefix="1">
      <alignment horizontal="center"/>
    </xf>
    <xf numFmtId="203" fontId="23" fillId="0" borderId="0" xfId="164" applyNumberFormat="1" applyFont="1" applyBorder="1" applyAlignment="1" quotePrefix="1">
      <alignment horizontal="center"/>
      <protection/>
    </xf>
    <xf numFmtId="39" fontId="8" fillId="0" borderId="0" xfId="53" applyNumberFormat="1" applyFont="1" applyFill="1" applyAlignment="1">
      <alignment/>
    </xf>
    <xf numFmtId="0" fontId="68" fillId="0" borderId="0" xfId="146" applyFont="1" applyFill="1" applyAlignment="1">
      <alignment horizontal="centerContinuous"/>
      <protection/>
    </xf>
    <xf numFmtId="0" fontId="69" fillId="0" borderId="0" xfId="146" applyFont="1" applyFill="1">
      <alignment/>
      <protection/>
    </xf>
    <xf numFmtId="206" fontId="69" fillId="0" borderId="0" xfId="146" applyNumberFormat="1" applyFont="1" applyFill="1">
      <alignment/>
      <protection/>
    </xf>
    <xf numFmtId="199" fontId="69" fillId="0" borderId="0" xfId="146" applyNumberFormat="1" applyFont="1" applyFill="1">
      <alignment/>
      <protection/>
    </xf>
    <xf numFmtId="195" fontId="68" fillId="0" borderId="0" xfId="146" applyNumberFormat="1" applyFont="1" applyFill="1" applyBorder="1">
      <alignment/>
      <protection/>
    </xf>
    <xf numFmtId="199" fontId="68" fillId="0" borderId="0" xfId="45" applyNumberFormat="1" applyFont="1" applyFill="1" applyBorder="1" applyAlignment="1">
      <alignment/>
    </xf>
    <xf numFmtId="40" fontId="68" fillId="0" borderId="0" xfId="146" applyNumberFormat="1" applyFont="1" applyFill="1" applyAlignment="1">
      <alignment horizontal="centerContinuous"/>
      <protection/>
    </xf>
    <xf numFmtId="0" fontId="8" fillId="0" borderId="0" xfId="0" applyFont="1" applyFill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95" applyFont="1" applyFill="1" applyBorder="1" applyAlignment="1">
      <alignment/>
    </xf>
    <xf numFmtId="43" fontId="8" fillId="0" borderId="0" xfId="158" applyFont="1" applyFill="1" applyBorder="1" applyAlignment="1">
      <alignment/>
    </xf>
    <xf numFmtId="0" fontId="8" fillId="0" borderId="0" xfId="121" applyFont="1" applyFill="1" applyAlignment="1">
      <alignment/>
      <protection/>
    </xf>
    <xf numFmtId="0" fontId="8" fillId="0" borderId="0" xfId="0" applyFont="1" applyFill="1" applyBorder="1" applyAlignment="1">
      <alignment/>
    </xf>
    <xf numFmtId="0" fontId="8" fillId="0" borderId="0" xfId="121" applyFont="1" applyFill="1" applyBorder="1" applyAlignment="1">
      <alignment/>
      <protection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39" fontId="8" fillId="0" borderId="0" xfId="42" applyNumberFormat="1" applyFont="1" applyFill="1" applyAlignment="1">
      <alignment/>
    </xf>
    <xf numFmtId="39" fontId="8" fillId="0" borderId="0" xfId="164" applyNumberFormat="1" applyFont="1" applyFill="1" applyAlignment="1">
      <alignment/>
      <protection/>
    </xf>
    <xf numFmtId="212" fontId="8" fillId="0" borderId="0" xfId="42" applyNumberFormat="1" applyFont="1" applyFill="1" applyBorder="1" applyAlignment="1">
      <alignment/>
    </xf>
    <xf numFmtId="212" fontId="8" fillId="0" borderId="12" xfId="42" applyNumberFormat="1" applyFont="1" applyFill="1" applyBorder="1" applyAlignment="1">
      <alignment/>
    </xf>
    <xf numFmtId="212" fontId="8" fillId="0" borderId="13" xfId="42" applyNumberFormat="1" applyFont="1" applyFill="1" applyBorder="1" applyAlignment="1">
      <alignment/>
    </xf>
    <xf numFmtId="215" fontId="25" fillId="0" borderId="0" xfId="68" applyNumberFormat="1" applyFont="1" applyFill="1" applyBorder="1" applyAlignment="1">
      <alignment horizontal="center"/>
    </xf>
    <xf numFmtId="43" fontId="25" fillId="0" borderId="0" xfId="68" applyFont="1" applyFill="1" applyBorder="1" applyAlignment="1">
      <alignment horizontal="right" vertical="center"/>
    </xf>
    <xf numFmtId="214" fontId="14" fillId="0" borderId="0" xfId="42" applyNumberFormat="1" applyFont="1" applyFill="1" applyAlignment="1">
      <alignment horizontal="right"/>
    </xf>
    <xf numFmtId="43" fontId="9" fillId="0" borderId="0" xfId="73" applyFont="1" applyFill="1" applyBorder="1" applyAlignment="1">
      <alignment vertical="center"/>
    </xf>
    <xf numFmtId="237" fontId="9" fillId="0" borderId="13" xfId="53" applyNumberFormat="1" applyFont="1" applyFill="1" applyBorder="1" applyAlignment="1">
      <alignment horizontal="center"/>
    </xf>
    <xf numFmtId="237" fontId="21" fillId="0" borderId="13" xfId="73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3" fillId="0" borderId="12" xfId="139" applyFont="1" applyFill="1" applyBorder="1" applyAlignment="1">
      <alignment vertical="center"/>
      <protection/>
    </xf>
    <xf numFmtId="0" fontId="13" fillId="0" borderId="12" xfId="139" applyFont="1" applyFill="1" applyBorder="1" applyAlignment="1">
      <alignment/>
      <protection/>
    </xf>
    <xf numFmtId="39" fontId="25" fillId="0" borderId="12" xfId="121" applyNumberFormat="1" applyFont="1" applyFill="1" applyBorder="1" applyAlignment="1">
      <alignment/>
      <protection/>
    </xf>
    <xf numFmtId="39" fontId="25" fillId="0" borderId="12" xfId="121" applyNumberFormat="1" applyFont="1" applyFill="1" applyBorder="1" applyAlignment="1">
      <alignment horizontal="center"/>
      <protection/>
    </xf>
    <xf numFmtId="0" fontId="13" fillId="0" borderId="12" xfId="139" applyFont="1" applyFill="1" applyBorder="1" applyAlignment="1">
      <alignment horizontal="center"/>
      <protection/>
    </xf>
    <xf numFmtId="0" fontId="13" fillId="0" borderId="12" xfId="139" applyFont="1" applyFill="1" applyBorder="1" applyAlignment="1">
      <alignment horizontal="center" vertical="center"/>
      <protection/>
    </xf>
    <xf numFmtId="39" fontId="25" fillId="0" borderId="0" xfId="158" applyNumberFormat="1" applyFont="1" applyFill="1" applyAlignment="1">
      <alignment/>
    </xf>
    <xf numFmtId="39" fontId="25" fillId="0" borderId="0" xfId="0" applyNumberFormat="1" applyFont="1" applyFill="1" applyAlignment="1">
      <alignment horizontal="center"/>
    </xf>
    <xf numFmtId="39" fontId="25" fillId="0" borderId="0" xfId="0" applyNumberFormat="1" applyFont="1" applyFill="1" applyAlignment="1">
      <alignment/>
    </xf>
    <xf numFmtId="39" fontId="25" fillId="0" borderId="0" xfId="158" applyNumberFormat="1" applyFont="1" applyFill="1" applyBorder="1" applyAlignment="1" applyProtection="1" quotePrefix="1">
      <alignment/>
      <protection/>
    </xf>
    <xf numFmtId="39" fontId="25" fillId="0" borderId="0" xfId="0" applyNumberFormat="1" applyFont="1" applyAlignment="1">
      <alignment/>
    </xf>
    <xf numFmtId="39" fontId="2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9" fontId="25" fillId="0" borderId="0" xfId="0" applyNumberFormat="1" applyFont="1" applyFill="1" applyAlignment="1">
      <alignment/>
    </xf>
    <xf numFmtId="39" fontId="13" fillId="0" borderId="0" xfId="120" applyNumberFormat="1" applyFont="1" applyFill="1" applyAlignment="1">
      <alignment horizontal="right"/>
      <protection/>
    </xf>
    <xf numFmtId="0" fontId="25" fillId="0" borderId="0" xfId="162" applyFont="1" applyFill="1" applyAlignment="1" quotePrefix="1">
      <alignment horizontal="centerContinuous"/>
      <protection/>
    </xf>
    <xf numFmtId="43" fontId="23" fillId="0" borderId="10" xfId="95" applyFont="1" applyFill="1" applyBorder="1" applyAlignment="1">
      <alignment horizontal="centerContinuous"/>
    </xf>
    <xf numFmtId="40" fontId="23" fillId="0" borderId="0" xfId="162" applyNumberFormat="1" applyFont="1" applyFill="1" applyAlignment="1" quotePrefix="1">
      <alignment horizontal="center"/>
      <protection/>
    </xf>
    <xf numFmtId="43" fontId="25" fillId="0" borderId="0" xfId="68" applyFont="1" applyBorder="1" applyAlignment="1">
      <alignment horizontal="center"/>
    </xf>
    <xf numFmtId="220" fontId="25" fillId="0" borderId="0" xfId="162" applyNumberFormat="1" applyFont="1" applyFill="1" applyBorder="1" applyAlignment="1">
      <alignment/>
      <protection/>
    </xf>
    <xf numFmtId="0" fontId="25" fillId="0" borderId="0" xfId="162" applyFont="1" applyFill="1" applyBorder="1">
      <alignment/>
      <protection/>
    </xf>
    <xf numFmtId="40" fontId="23" fillId="0" borderId="0" xfId="95" applyNumberFormat="1" applyFont="1" applyFill="1" applyAlignment="1">
      <alignment/>
    </xf>
    <xf numFmtId="0" fontId="25" fillId="0" borderId="12" xfId="162" applyFont="1" applyFill="1" applyBorder="1">
      <alignment/>
      <protection/>
    </xf>
    <xf numFmtId="43" fontId="23" fillId="0" borderId="12" xfId="95" applyFont="1" applyFill="1" applyBorder="1" applyAlignment="1">
      <alignment horizontal="center"/>
    </xf>
    <xf numFmtId="204" fontId="24" fillId="0" borderId="0" xfId="144" applyNumberFormat="1" applyFont="1" applyFill="1" applyBorder="1" applyAlignment="1" quotePrefix="1">
      <alignment horizontal="center"/>
      <protection/>
    </xf>
    <xf numFmtId="40" fontId="23" fillId="0" borderId="0" xfId="0" applyNumberFormat="1" applyFont="1" applyFill="1" applyAlignment="1">
      <alignment horizontal="center"/>
    </xf>
    <xf numFmtId="40" fontId="25" fillId="0" borderId="0" xfId="95" applyNumberFormat="1" applyFont="1" applyFill="1" applyBorder="1" applyAlignment="1">
      <alignment/>
    </xf>
    <xf numFmtId="238" fontId="25" fillId="0" borderId="0" xfId="68" applyNumberFormat="1" applyFont="1" applyFill="1" applyBorder="1" applyAlignment="1">
      <alignment horizontal="right"/>
    </xf>
    <xf numFmtId="238" fontId="25" fillId="0" borderId="0" xfId="0" applyNumberFormat="1" applyFont="1" applyFill="1" applyBorder="1" applyAlignment="1">
      <alignment horizontal="right"/>
    </xf>
    <xf numFmtId="238" fontId="25" fillId="0" borderId="0" xfId="53" applyNumberFormat="1" applyFont="1" applyFill="1" applyBorder="1" applyAlignment="1">
      <alignment horizontal="right"/>
    </xf>
    <xf numFmtId="43" fontId="9" fillId="0" borderId="12" xfId="73" applyFont="1" applyFill="1" applyBorder="1" applyAlignment="1">
      <alignment horizontal="center"/>
    </xf>
    <xf numFmtId="237" fontId="9" fillId="0" borderId="0" xfId="79" applyNumberFormat="1" applyFont="1" applyFill="1" applyAlignment="1">
      <alignment horizontal="center"/>
    </xf>
    <xf numFmtId="0" fontId="9" fillId="0" borderId="0" xfId="135" applyNumberFormat="1" applyFont="1" applyFill="1" applyAlignment="1">
      <alignment horizontal="left" vertical="center"/>
      <protection/>
    </xf>
    <xf numFmtId="0" fontId="21" fillId="0" borderId="0" xfId="124" applyFont="1" applyFill="1" applyAlignment="1">
      <alignment horizontal="left" vertical="center"/>
      <protection/>
    </xf>
    <xf numFmtId="40" fontId="8" fillId="0" borderId="0" xfId="82" applyNumberFormat="1" applyFont="1" applyFill="1" applyAlignment="1">
      <alignment vertical="center"/>
    </xf>
    <xf numFmtId="40" fontId="8" fillId="0" borderId="0" xfId="121" applyNumberFormat="1" applyFont="1" applyFill="1" applyAlignment="1">
      <alignment vertical="center"/>
      <protection/>
    </xf>
    <xf numFmtId="0" fontId="8" fillId="0" borderId="0" xfId="121" applyNumberFormat="1" applyFont="1" applyFill="1" applyAlignment="1">
      <alignment vertical="center"/>
      <protection/>
    </xf>
    <xf numFmtId="0" fontId="8" fillId="0" borderId="0" xfId="146" applyFont="1" applyFill="1" applyAlignment="1">
      <alignment horizontal="right" vertical="center"/>
      <protection/>
    </xf>
    <xf numFmtId="192" fontId="8" fillId="0" borderId="0" xfId="164" applyNumberFormat="1" applyFont="1" applyFill="1" applyBorder="1" applyAlignment="1" applyProtection="1">
      <alignment horizontal="centerContinuous" vertical="center"/>
      <protection/>
    </xf>
    <xf numFmtId="39" fontId="8" fillId="0" borderId="0" xfId="121" applyNumberFormat="1" applyFont="1" applyFill="1" applyBorder="1" applyAlignment="1">
      <alignment horizontal="centerContinuous" vertical="center"/>
      <protection/>
    </xf>
    <xf numFmtId="192" fontId="8" fillId="0" borderId="0" xfId="164" applyNumberFormat="1" applyFont="1" applyFill="1" applyBorder="1" applyAlignment="1" applyProtection="1">
      <alignment vertical="center"/>
      <protection/>
    </xf>
    <xf numFmtId="40" fontId="8" fillId="0" borderId="0" xfId="121" applyNumberFormat="1" applyFont="1" applyFill="1" applyAlignment="1">
      <alignment horizontal="center" vertical="center"/>
      <protection/>
    </xf>
    <xf numFmtId="40" fontId="8" fillId="0" borderId="0" xfId="82" applyNumberFormat="1" applyFont="1" applyFill="1" applyBorder="1" applyAlignment="1" quotePrefix="1">
      <alignment horizontal="centerContinuous" vertical="center"/>
    </xf>
    <xf numFmtId="40" fontId="8" fillId="0" borderId="0" xfId="82" applyNumberFormat="1" applyFont="1" applyFill="1" applyBorder="1" applyAlignment="1" quotePrefix="1">
      <alignment horizontal="center" vertical="center"/>
    </xf>
    <xf numFmtId="40" fontId="8" fillId="0" borderId="0" xfId="82" applyNumberFormat="1" applyFont="1" applyFill="1" applyBorder="1" applyAlignment="1">
      <alignment horizontal="centerContinuous" vertical="center"/>
    </xf>
    <xf numFmtId="39" fontId="8" fillId="0" borderId="12" xfId="121" applyNumberFormat="1" applyFont="1" applyFill="1" applyBorder="1" applyAlignment="1">
      <alignment horizontal="centerContinuous" vertical="center"/>
      <protection/>
    </xf>
    <xf numFmtId="0" fontId="8" fillId="0" borderId="12" xfId="121" applyFont="1" applyFill="1" applyBorder="1" applyAlignment="1">
      <alignment horizontal="centerContinuous" vertical="center"/>
      <protection/>
    </xf>
    <xf numFmtId="40" fontId="8" fillId="0" borderId="0" xfId="82" applyNumberFormat="1" applyFont="1" applyFill="1" applyBorder="1" applyAlignment="1">
      <alignment horizontal="center" vertical="center"/>
    </xf>
    <xf numFmtId="40" fontId="8" fillId="0" borderId="0" xfId="121" applyNumberFormat="1" applyFont="1" applyFill="1" applyAlignment="1">
      <alignment horizontal="left" vertical="center"/>
      <protection/>
    </xf>
    <xf numFmtId="43" fontId="8" fillId="0" borderId="0" xfId="68" applyFont="1" applyFill="1" applyBorder="1" applyAlignment="1">
      <alignment horizontal="center" vertical="center"/>
    </xf>
    <xf numFmtId="40" fontId="8" fillId="0" borderId="0" xfId="121" applyNumberFormat="1" applyFont="1" applyFill="1" applyBorder="1" applyAlignment="1">
      <alignment vertical="center"/>
      <protection/>
    </xf>
    <xf numFmtId="197" fontId="8" fillId="0" borderId="0" xfId="82" applyNumberFormat="1" applyFont="1" applyFill="1" applyBorder="1" applyAlignment="1">
      <alignment vertical="center"/>
    </xf>
    <xf numFmtId="40" fontId="8" fillId="0" borderId="0" xfId="146" applyNumberFormat="1" applyFont="1" applyFill="1" applyBorder="1" applyAlignment="1">
      <alignment horizontal="left" vertical="center"/>
      <protection/>
    </xf>
    <xf numFmtId="197" fontId="8" fillId="0" borderId="12" xfId="82" applyNumberFormat="1" applyFont="1" applyFill="1" applyBorder="1" applyAlignment="1">
      <alignment vertical="center"/>
    </xf>
    <xf numFmtId="43" fontId="8" fillId="0" borderId="0" xfId="82" applyFont="1" applyFill="1" applyBorder="1" applyAlignment="1">
      <alignment vertical="center"/>
    </xf>
    <xf numFmtId="2" fontId="8" fillId="0" borderId="0" xfId="121" applyNumberFormat="1" applyFont="1" applyFill="1" applyBorder="1" applyAlignment="1">
      <alignment vertical="center"/>
      <protection/>
    </xf>
    <xf numFmtId="0" fontId="8" fillId="0" borderId="0" xfId="121" applyFont="1" applyFill="1" applyBorder="1" applyAlignment="1">
      <alignment vertical="center"/>
      <protection/>
    </xf>
    <xf numFmtId="43" fontId="8" fillId="0" borderId="13" xfId="82" applyFont="1" applyFill="1" applyBorder="1" applyAlignment="1">
      <alignment vertical="center"/>
    </xf>
    <xf numFmtId="43" fontId="8" fillId="0" borderId="0" xfId="82" applyFont="1" applyFill="1" applyAlignment="1">
      <alignment vertical="center"/>
    </xf>
    <xf numFmtId="2" fontId="8" fillId="0" borderId="0" xfId="121" applyNumberFormat="1" applyFont="1" applyFill="1" applyAlignment="1">
      <alignment vertical="center"/>
      <protection/>
    </xf>
    <xf numFmtId="4" fontId="8" fillId="0" borderId="0" xfId="121" applyNumberFormat="1" applyFont="1" applyFill="1" applyAlignment="1">
      <alignment vertical="center"/>
      <protection/>
    </xf>
    <xf numFmtId="43" fontId="8" fillId="0" borderId="0" xfId="121" applyNumberFormat="1" applyFont="1" applyFill="1" applyAlignment="1">
      <alignment vertical="center"/>
      <protection/>
    </xf>
    <xf numFmtId="0" fontId="8" fillId="0" borderId="0" xfId="146" applyFont="1" applyFill="1" applyAlignment="1">
      <alignment vertical="center"/>
      <protection/>
    </xf>
    <xf numFmtId="205" fontId="8" fillId="0" borderId="0" xfId="146" applyNumberFormat="1" applyFont="1" applyFill="1" applyAlignment="1">
      <alignment vertical="center"/>
      <protection/>
    </xf>
    <xf numFmtId="192" fontId="8" fillId="0" borderId="12" xfId="164" applyNumberFormat="1" applyFont="1" applyFill="1" applyBorder="1" applyAlignment="1" applyProtection="1">
      <alignment horizontal="centerContinuous" vertical="center"/>
      <protection/>
    </xf>
    <xf numFmtId="40" fontId="8" fillId="0" borderId="12" xfId="82" applyNumberFormat="1" applyFont="1" applyFill="1" applyBorder="1" applyAlignment="1" quotePrefix="1">
      <alignment horizontal="centerContinuous" vertical="center"/>
    </xf>
    <xf numFmtId="40" fontId="8" fillId="0" borderId="12" xfId="82" applyNumberFormat="1" applyFont="1" applyFill="1" applyBorder="1" applyAlignment="1">
      <alignment horizontal="centerContinuous" vertical="center"/>
    </xf>
    <xf numFmtId="40" fontId="8" fillId="0" borderId="14" xfId="82" applyNumberFormat="1" applyFont="1" applyFill="1" applyBorder="1" applyAlignment="1">
      <alignment horizontal="centerContinuous" vertical="center"/>
    </xf>
    <xf numFmtId="40" fontId="8" fillId="0" borderId="10" xfId="82" applyNumberFormat="1" applyFont="1" applyFill="1" applyBorder="1" applyAlignment="1">
      <alignment horizontal="center" vertical="center"/>
    </xf>
    <xf numFmtId="197" fontId="8" fillId="0" borderId="14" xfId="82" applyNumberFormat="1" applyFont="1" applyFill="1" applyBorder="1" applyAlignment="1">
      <alignment vertical="center"/>
    </xf>
    <xf numFmtId="197" fontId="8" fillId="0" borderId="0" xfId="82" applyNumberFormat="1" applyFont="1" applyFill="1" applyAlignment="1">
      <alignment vertical="center"/>
    </xf>
    <xf numFmtId="199" fontId="8" fillId="0" borderId="0" xfId="82" applyNumberFormat="1" applyFont="1" applyFill="1" applyAlignment="1">
      <alignment vertical="center"/>
    </xf>
    <xf numFmtId="197" fontId="8" fillId="0" borderId="13" xfId="82" applyNumberFormat="1" applyFont="1" applyFill="1" applyBorder="1" applyAlignment="1">
      <alignment vertical="center"/>
    </xf>
    <xf numFmtId="43" fontId="8" fillId="0" borderId="0" xfId="45" applyFont="1" applyFill="1" applyAlignment="1">
      <alignment vertical="center"/>
    </xf>
    <xf numFmtId="43" fontId="8" fillId="0" borderId="0" xfId="53" applyFont="1" applyFill="1" applyAlignment="1">
      <alignment vertical="center"/>
    </xf>
    <xf numFmtId="0" fontId="8" fillId="0" borderId="0" xfId="146" applyFont="1" applyFill="1" applyAlignment="1">
      <alignment horizontal="centerContinuous" vertical="center"/>
      <protection/>
    </xf>
    <xf numFmtId="40" fontId="8" fillId="0" borderId="0" xfId="146" applyNumberFormat="1" applyFont="1" applyFill="1" applyAlignment="1">
      <alignment horizontal="centerContinuous" vertical="center"/>
      <protection/>
    </xf>
    <xf numFmtId="0" fontId="8" fillId="0" borderId="0" xfId="146" applyFont="1" applyFill="1" applyAlignment="1">
      <alignment horizontal="left" vertical="center"/>
      <protection/>
    </xf>
    <xf numFmtId="40" fontId="8" fillId="0" borderId="0" xfId="146" applyNumberFormat="1" applyFont="1" applyFill="1" applyAlignment="1">
      <alignment horizontal="left" vertical="center"/>
      <protection/>
    </xf>
    <xf numFmtId="0" fontId="8" fillId="0" borderId="12" xfId="146" applyFont="1" applyFill="1" applyBorder="1" applyAlignment="1">
      <alignment horizontal="centerContinuous" vertical="center"/>
      <protection/>
    </xf>
    <xf numFmtId="0" fontId="8" fillId="0" borderId="0" xfId="146" applyFont="1" applyFill="1" applyAlignment="1">
      <alignment horizontal="center" vertical="center"/>
      <protection/>
    </xf>
    <xf numFmtId="40" fontId="8" fillId="0" borderId="0" xfId="146" applyNumberFormat="1" applyFont="1" applyFill="1" applyBorder="1" applyAlignment="1">
      <alignment horizontal="center" vertical="center"/>
      <protection/>
    </xf>
    <xf numFmtId="40" fontId="8" fillId="0" borderId="14" xfId="146" applyNumberFormat="1" applyFont="1" applyFill="1" applyBorder="1" applyAlignment="1">
      <alignment horizontal="center" vertical="center"/>
      <protection/>
    </xf>
    <xf numFmtId="0" fontId="8" fillId="0" borderId="12" xfId="146" applyFont="1" applyFill="1" applyBorder="1" applyAlignment="1">
      <alignment horizontal="center" vertical="center"/>
      <protection/>
    </xf>
    <xf numFmtId="193" fontId="8" fillId="0" borderId="0" xfId="146" applyNumberFormat="1" applyFont="1" applyFill="1" applyAlignment="1">
      <alignment vertical="center"/>
      <protection/>
    </xf>
    <xf numFmtId="207" fontId="8" fillId="0" borderId="0" xfId="146" applyNumberFormat="1" applyFont="1" applyFill="1" applyBorder="1" applyAlignment="1">
      <alignment vertical="center"/>
      <protection/>
    </xf>
    <xf numFmtId="206" fontId="8" fillId="0" borderId="0" xfId="146" applyNumberFormat="1" applyFont="1" applyFill="1" applyAlignment="1">
      <alignment vertical="center"/>
      <protection/>
    </xf>
    <xf numFmtId="195" fontId="8" fillId="0" borderId="10" xfId="146" applyNumberFormat="1" applyFont="1" applyFill="1" applyBorder="1" applyAlignment="1">
      <alignment vertical="center"/>
      <protection/>
    </xf>
    <xf numFmtId="195" fontId="13" fillId="0" borderId="0" xfId="139" applyNumberFormat="1" applyFont="1" applyFill="1" applyAlignment="1">
      <alignment vertical="center"/>
      <protection/>
    </xf>
    <xf numFmtId="195" fontId="8" fillId="0" borderId="14" xfId="146" applyNumberFormat="1" applyFont="1" applyFill="1" applyBorder="1" applyAlignment="1">
      <alignment vertical="center"/>
      <protection/>
    </xf>
    <xf numFmtId="195" fontId="8" fillId="0" borderId="0" xfId="146" applyNumberFormat="1" applyFont="1" applyFill="1" applyBorder="1" applyAlignment="1">
      <alignment vertical="center"/>
      <protection/>
    </xf>
    <xf numFmtId="43" fontId="8" fillId="0" borderId="14" xfId="45" applyFont="1" applyFill="1" applyBorder="1" applyAlignment="1">
      <alignment vertical="center"/>
    </xf>
    <xf numFmtId="43" fontId="13" fillId="0" borderId="0" xfId="53" applyFont="1" applyFill="1" applyAlignment="1">
      <alignment vertical="center"/>
    </xf>
    <xf numFmtId="199" fontId="8" fillId="0" borderId="10" xfId="45" applyNumberFormat="1" applyFont="1" applyFill="1" applyBorder="1" applyAlignment="1">
      <alignment vertical="center"/>
    </xf>
    <xf numFmtId="195" fontId="8" fillId="0" borderId="0" xfId="146" applyNumberFormat="1" applyFont="1" applyFill="1" applyAlignment="1">
      <alignment vertical="center"/>
      <protection/>
    </xf>
    <xf numFmtId="195" fontId="8" fillId="0" borderId="11" xfId="146" applyNumberFormat="1" applyFont="1" applyFill="1" applyBorder="1" applyAlignment="1">
      <alignment vertical="center"/>
      <protection/>
    </xf>
    <xf numFmtId="0" fontId="8" fillId="0" borderId="0" xfId="121" applyFont="1" applyFill="1" applyBorder="1" applyAlignment="1">
      <alignment horizontal="center" vertical="center"/>
      <protection/>
    </xf>
    <xf numFmtId="43" fontId="8" fillId="0" borderId="0" xfId="68" applyFont="1" applyFill="1" applyAlignment="1">
      <alignment horizontal="center" vertical="center"/>
    </xf>
    <xf numFmtId="43" fontId="8" fillId="0" borderId="0" xfId="68" applyFont="1" applyFill="1" applyAlignment="1" quotePrefix="1">
      <alignment horizontal="center" vertical="center"/>
    </xf>
    <xf numFmtId="0" fontId="8" fillId="0" borderId="0" xfId="146" applyFont="1" applyFill="1" applyAlignment="1">
      <alignment horizontal="left" vertical="center"/>
      <protection/>
    </xf>
    <xf numFmtId="40" fontId="8" fillId="0" borderId="0" xfId="146" applyNumberFormat="1" applyFont="1" applyFill="1" applyAlignment="1">
      <alignment horizontal="left" vertical="center"/>
      <protection/>
    </xf>
    <xf numFmtId="43" fontId="8" fillId="0" borderId="13" xfId="68" applyFont="1" applyFill="1" applyBorder="1" applyAlignment="1">
      <alignment horizontal="center" vertical="center"/>
    </xf>
    <xf numFmtId="0" fontId="13" fillId="0" borderId="0" xfId="139" applyFont="1" applyFill="1" applyAlignment="1">
      <alignment horizontal="right" vertical="center"/>
      <protection/>
    </xf>
    <xf numFmtId="214" fontId="13" fillId="0" borderId="14" xfId="0" applyNumberFormat="1" applyFont="1" applyFill="1" applyBorder="1" applyAlignment="1">
      <alignment/>
    </xf>
    <xf numFmtId="223" fontId="9" fillId="0" borderId="0" xfId="73" applyNumberFormat="1" applyFont="1" applyFill="1" applyAlignment="1">
      <alignment/>
    </xf>
    <xf numFmtId="0" fontId="21" fillId="0" borderId="12" xfId="144" applyNumberFormat="1" applyFont="1" applyFill="1" applyBorder="1" applyAlignment="1" quotePrefix="1">
      <alignment horizontal="center"/>
      <protection/>
    </xf>
    <xf numFmtId="39" fontId="8" fillId="0" borderId="0" xfId="42" applyNumberFormat="1" applyFont="1" applyFill="1" applyBorder="1" applyAlignment="1" applyProtection="1" quotePrefix="1">
      <alignment/>
      <protection/>
    </xf>
    <xf numFmtId="0" fontId="6" fillId="0" borderId="0" xfId="0" applyFont="1" applyFill="1" applyAlignment="1">
      <alignment horizontal="centerContinuous"/>
    </xf>
    <xf numFmtId="39" fontId="12" fillId="0" borderId="12" xfId="0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 vertical="center"/>
    </xf>
    <xf numFmtId="0" fontId="9" fillId="0" borderId="0" xfId="124" applyFont="1" applyFill="1" applyAlignment="1">
      <alignment horizontal="center" vertical="center"/>
      <protection/>
    </xf>
    <xf numFmtId="0" fontId="9" fillId="0" borderId="0" xfId="124" applyFont="1" applyFill="1" applyBorder="1" applyAlignment="1">
      <alignment horizontal="center" vertical="center"/>
      <protection/>
    </xf>
    <xf numFmtId="0" fontId="9" fillId="0" borderId="14" xfId="124" applyFont="1" applyFill="1" applyBorder="1" applyAlignment="1">
      <alignment horizontal="center" vertical="center"/>
      <protection/>
    </xf>
    <xf numFmtId="0" fontId="9" fillId="0" borderId="12" xfId="124" applyFont="1" applyFill="1" applyBorder="1" applyAlignment="1">
      <alignment horizontal="center" vertical="center"/>
      <protection/>
    </xf>
    <xf numFmtId="0" fontId="9" fillId="0" borderId="10" xfId="124" applyFont="1" applyFill="1" applyBorder="1" applyAlignment="1">
      <alignment horizontal="center" vertical="center"/>
      <protection/>
    </xf>
    <xf numFmtId="40" fontId="6" fillId="0" borderId="0" xfId="121" applyNumberFormat="1" applyFont="1" applyFill="1" applyAlignment="1" quotePrefix="1">
      <alignment horizontal="center" vertical="center"/>
      <protection/>
    </xf>
    <xf numFmtId="200" fontId="6" fillId="0" borderId="12" xfId="144" applyNumberFormat="1" applyFont="1" applyFill="1" applyBorder="1" applyAlignment="1">
      <alignment horizontal="center"/>
      <protection/>
    </xf>
    <xf numFmtId="200" fontId="21" fillId="0" borderId="10" xfId="144" applyNumberFormat="1" applyFont="1" applyFill="1" applyBorder="1" applyAlignment="1">
      <alignment horizontal="center"/>
      <protection/>
    </xf>
    <xf numFmtId="200" fontId="21" fillId="0" borderId="12" xfId="144" applyNumberFormat="1" applyFont="1" applyFill="1" applyBorder="1" applyAlignment="1">
      <alignment horizontal="center"/>
      <protection/>
    </xf>
    <xf numFmtId="200" fontId="21" fillId="0" borderId="0" xfId="144" applyNumberFormat="1" applyFont="1" applyFill="1" applyAlignment="1">
      <alignment horizontal="center"/>
      <protection/>
    </xf>
    <xf numFmtId="200" fontId="21" fillId="0" borderId="0" xfId="144" applyNumberFormat="1" applyFont="1" applyFill="1" applyBorder="1" applyAlignment="1">
      <alignment horizontal="center"/>
      <protection/>
    </xf>
    <xf numFmtId="200" fontId="21" fillId="0" borderId="14" xfId="144" applyNumberFormat="1" applyFont="1" applyFill="1" applyBorder="1" applyAlignment="1">
      <alignment horizontal="center"/>
      <protection/>
    </xf>
    <xf numFmtId="200" fontId="21" fillId="0" borderId="14" xfId="144" applyNumberFormat="1" applyFont="1" applyFill="1" applyBorder="1" applyAlignment="1">
      <alignment horizontal="center" vertical="center"/>
      <protection/>
    </xf>
    <xf numFmtId="40" fontId="21" fillId="0" borderId="10" xfId="144" applyNumberFormat="1" applyFont="1" applyFill="1" applyBorder="1" applyAlignment="1">
      <alignment horizontal="center"/>
      <protection/>
    </xf>
    <xf numFmtId="40" fontId="21" fillId="0" borderId="14" xfId="144" applyNumberFormat="1" applyFont="1" applyFill="1" applyBorder="1" applyAlignment="1">
      <alignment horizontal="center"/>
      <protection/>
    </xf>
    <xf numFmtId="40" fontId="21" fillId="0" borderId="14" xfId="144" applyNumberFormat="1" applyFont="1" applyFill="1" applyBorder="1" applyAlignment="1">
      <alignment horizontal="center" vertical="center"/>
      <protection/>
    </xf>
    <xf numFmtId="40" fontId="8" fillId="0" borderId="10" xfId="82" applyNumberFormat="1" applyFont="1" applyFill="1" applyBorder="1" applyAlignment="1">
      <alignment horizontal="center" vertical="center"/>
    </xf>
    <xf numFmtId="0" fontId="8" fillId="0" borderId="12" xfId="146" applyFont="1" applyFill="1" applyBorder="1" applyAlignment="1">
      <alignment horizontal="center" vertical="center"/>
      <protection/>
    </xf>
    <xf numFmtId="39" fontId="10" fillId="0" borderId="12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40" fontId="10" fillId="0" borderId="0" xfId="95" applyNumberFormat="1" applyFont="1" applyFill="1" applyBorder="1" applyAlignment="1">
      <alignment horizontal="center"/>
    </xf>
    <xf numFmtId="40" fontId="10" fillId="0" borderId="12" xfId="95" applyNumberFormat="1" applyFont="1" applyFill="1" applyBorder="1" applyAlignment="1">
      <alignment horizontal="center"/>
    </xf>
    <xf numFmtId="40" fontId="23" fillId="0" borderId="12" xfId="95" applyNumberFormat="1" applyFont="1" applyFill="1" applyBorder="1" applyAlignment="1">
      <alignment horizontal="center"/>
    </xf>
    <xf numFmtId="43" fontId="23" fillId="0" borderId="10" xfId="95" applyFont="1" applyFill="1" applyBorder="1" applyAlignment="1">
      <alignment horizontal="center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4" xfId="47"/>
    <cellStyle name="Comma 10 5" xfId="48"/>
    <cellStyle name="Comma 11" xfId="49"/>
    <cellStyle name="Comma 12" xfId="50"/>
    <cellStyle name="Comma 12 2" xfId="51"/>
    <cellStyle name="Comma 13" xfId="52"/>
    <cellStyle name="Comma 13 2" xfId="53"/>
    <cellStyle name="Comma 13 3" xfId="54"/>
    <cellStyle name="Comma 13 4" xfId="55"/>
    <cellStyle name="Comma 13 5" xfId="56"/>
    <cellStyle name="Comma 14" xfId="57"/>
    <cellStyle name="Comma 14 2" xfId="58"/>
    <cellStyle name="Comma 14 3" xfId="59"/>
    <cellStyle name="Comma 14 4" xfId="60"/>
    <cellStyle name="Comma 15" xfId="61"/>
    <cellStyle name="Comma 15 2" xfId="62"/>
    <cellStyle name="Comma 15 3" xfId="63"/>
    <cellStyle name="Comma 15 4" xfId="64"/>
    <cellStyle name="Comma 16" xfId="65"/>
    <cellStyle name="Comma 17" xfId="66"/>
    <cellStyle name="Comma 18" xfId="67"/>
    <cellStyle name="Comma 18 2" xfId="68"/>
    <cellStyle name="Comma 19" xfId="69"/>
    <cellStyle name="Comma 19 2" xfId="70"/>
    <cellStyle name="Comma 2" xfId="71"/>
    <cellStyle name="Comma 2 3" xfId="72"/>
    <cellStyle name="Comma 20" xfId="73"/>
    <cellStyle name="Comma 20 2" xfId="74"/>
    <cellStyle name="Comma 20 3" xfId="75"/>
    <cellStyle name="Comma 20 3 2" xfId="76"/>
    <cellStyle name="Comma 21" xfId="77"/>
    <cellStyle name="Comma 21 2" xfId="78"/>
    <cellStyle name="Comma 22" xfId="79"/>
    <cellStyle name="Comma 3" xfId="80"/>
    <cellStyle name="Comma 3 2" xfId="81"/>
    <cellStyle name="Comma 3 3" xfId="82"/>
    <cellStyle name="Comma 4" xfId="83"/>
    <cellStyle name="Comma 4 2" xfId="84"/>
    <cellStyle name="Comma 4 2 2" xfId="85"/>
    <cellStyle name="Comma 4 2 3" xfId="86"/>
    <cellStyle name="Comma 4 2 4" xfId="87"/>
    <cellStyle name="Comma 4 2 5" xfId="88"/>
    <cellStyle name="Comma 4 3" xfId="89"/>
    <cellStyle name="Comma 4 4" xfId="90"/>
    <cellStyle name="Comma 4 5" xfId="91"/>
    <cellStyle name="Comma 5" xfId="92"/>
    <cellStyle name="Comma 5 2" xfId="93"/>
    <cellStyle name="Comma 6" xfId="94"/>
    <cellStyle name="Comma 7" xfId="95"/>
    <cellStyle name="Comma 8" xfId="96"/>
    <cellStyle name="Comma 8 2" xfId="97"/>
    <cellStyle name="Comma 8 3" xfId="98"/>
    <cellStyle name="Comma 8 4" xfId="99"/>
    <cellStyle name="Comma 8 5" xfId="100"/>
    <cellStyle name="Comma 9" xfId="101"/>
    <cellStyle name="Comma_SPI-Dec'49t-3 2" xfId="102"/>
    <cellStyle name="Currency" xfId="103"/>
    <cellStyle name="Currency [0]" xfId="104"/>
    <cellStyle name="Currency [0] 2" xfId="105"/>
    <cellStyle name="Currency [0] 2 2" xfId="106"/>
    <cellStyle name="Currency [0] 2 3" xfId="107"/>
    <cellStyle name="Currency [0] 2 4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Neutral" xfId="119"/>
    <cellStyle name="Normal 2" xfId="120"/>
    <cellStyle name="Normal 2 2" xfId="121"/>
    <cellStyle name="Normal 3" xfId="122"/>
    <cellStyle name="Normal 3 2" xfId="123"/>
    <cellStyle name="Normal 3 2 2" xfId="124"/>
    <cellStyle name="Normal 3 2 3" xfId="125"/>
    <cellStyle name="Normal 3 2 4" xfId="126"/>
    <cellStyle name="Normal 3 2 5" xfId="127"/>
    <cellStyle name="Normal 3 2_SPI-Dec'50t-3" xfId="128"/>
    <cellStyle name="Normal 3 3" xfId="129"/>
    <cellStyle name="Normal 3 4" xfId="130"/>
    <cellStyle name="Normal 3 5" xfId="131"/>
    <cellStyle name="Normal 3_SPI-Dec'50t-3" xfId="132"/>
    <cellStyle name="Normal 4" xfId="133"/>
    <cellStyle name="Normal 5" xfId="134"/>
    <cellStyle name="Normal 5 2" xfId="135"/>
    <cellStyle name="Normal 5 3" xfId="136"/>
    <cellStyle name="Normal 5 4" xfId="137"/>
    <cellStyle name="Normal 5 5" xfId="138"/>
    <cellStyle name="Normal 6" xfId="139"/>
    <cellStyle name="Normal 7" xfId="140"/>
    <cellStyle name="Normal 7 2" xfId="141"/>
    <cellStyle name="Normal_Book1 2" xfId="142"/>
    <cellStyle name="Normal_C779A0245" xfId="143"/>
    <cellStyle name="Normal_SPI-Dec'49t-3 2" xfId="144"/>
    <cellStyle name="Normal_SPI-Dec'49t-3_Note 2" xfId="145"/>
    <cellStyle name="Normal_SPI-Mar'48t-3 2" xfId="146"/>
    <cellStyle name="Normal_W168-Dec'51-T2 วินท์คอม เทคโนโลยีลาสึด" xfId="147"/>
    <cellStyle name="Normal_W168-Dec'51-T3 วินท์คอม เทคโนโลยี" xfId="148"/>
    <cellStyle name="Note" xfId="149"/>
    <cellStyle name="Output" xfId="150"/>
    <cellStyle name="Percent" xfId="151"/>
    <cellStyle name="Percent 2" xfId="152"/>
    <cellStyle name="Percent 3" xfId="153"/>
    <cellStyle name="Title" xfId="154"/>
    <cellStyle name="Total" xfId="155"/>
    <cellStyle name="Warning Text" xfId="156"/>
    <cellStyle name="เครื่องหมายจุลภาค 2" xfId="157"/>
    <cellStyle name="เครื่องหมายจุลภาค 2 2" xfId="158"/>
    <cellStyle name="เครื่องหมายจุลภาค 3" xfId="159"/>
    <cellStyle name="เครื่องหมายจุลภาค 3 2" xfId="160"/>
    <cellStyle name="เครื่องหมายจุลภาค_Note new STD" xfId="161"/>
    <cellStyle name="ปกติ 2" xfId="162"/>
    <cellStyle name="ปกติ 2 2" xfId="163"/>
    <cellStyle name="ปกติ_Sheet1" xfId="164"/>
    <cellStyle name="ปกติ_SPC-Dec'50-T3_Note new STD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133</xdr:row>
      <xdr:rowOff>95250</xdr:rowOff>
    </xdr:from>
    <xdr:to>
      <xdr:col>7</xdr:col>
      <xdr:colOff>219075</xdr:colOff>
      <xdr:row>136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5295900" y="40309800"/>
          <a:ext cx="2190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323850</xdr:rowOff>
    </xdr:from>
    <xdr:to>
      <xdr:col>7</xdr:col>
      <xdr:colOff>209550</xdr:colOff>
      <xdr:row>142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5295900" y="42481500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156</xdr:row>
      <xdr:rowOff>95250</xdr:rowOff>
    </xdr:from>
    <xdr:to>
      <xdr:col>7</xdr:col>
      <xdr:colOff>219075</xdr:colOff>
      <xdr:row>159</xdr:row>
      <xdr:rowOff>0</xdr:rowOff>
    </xdr:to>
    <xdr:sp>
      <xdr:nvSpPr>
        <xdr:cNvPr id="3" name="Right Brace 1"/>
        <xdr:cNvSpPr>
          <a:spLocks/>
        </xdr:cNvSpPr>
      </xdr:nvSpPr>
      <xdr:spPr>
        <a:xfrm>
          <a:off x="5295900" y="47424975"/>
          <a:ext cx="2190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323850</xdr:rowOff>
    </xdr:from>
    <xdr:to>
      <xdr:col>7</xdr:col>
      <xdr:colOff>209550</xdr:colOff>
      <xdr:row>181</xdr:row>
      <xdr:rowOff>0</xdr:rowOff>
    </xdr:to>
    <xdr:sp>
      <xdr:nvSpPr>
        <xdr:cNvPr id="4" name="Right Brace 2"/>
        <xdr:cNvSpPr>
          <a:spLocks/>
        </xdr:cNvSpPr>
      </xdr:nvSpPr>
      <xdr:spPr>
        <a:xfrm>
          <a:off x="5295900" y="54578250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zoomScale="85" zoomScaleNormal="85" zoomScaleSheetLayoutView="100" zoomScalePageLayoutView="0" workbookViewId="0" topLeftCell="A1">
      <selection activeCell="I38" sqref="I38"/>
    </sheetView>
  </sheetViews>
  <sheetFormatPr defaultColWidth="9.140625" defaultRowHeight="27" customHeight="1"/>
  <cols>
    <col min="1" max="1" width="9.140625" style="135" customWidth="1"/>
    <col min="2" max="2" width="5.421875" style="135" customWidth="1"/>
    <col min="3" max="4" width="9.140625" style="135" customWidth="1"/>
    <col min="5" max="5" width="11.8515625" style="135" customWidth="1"/>
    <col min="6" max="7" width="9.140625" style="135" customWidth="1"/>
    <col min="8" max="8" width="4.140625" style="129" customWidth="1"/>
    <col min="9" max="9" width="15.7109375" style="135" customWidth="1"/>
    <col min="10" max="10" width="2.140625" style="135" customWidth="1"/>
    <col min="11" max="11" width="15.7109375" style="135" customWidth="1"/>
    <col min="12" max="12" width="9.421875" style="135" customWidth="1"/>
    <col min="13" max="16384" width="9.140625" style="135" customWidth="1"/>
  </cols>
  <sheetData>
    <row r="1" spans="1:12" s="126" customFormat="1" ht="27" customHeight="1">
      <c r="A1" s="124" t="s">
        <v>384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s="126" customFormat="1" ht="27" customHeight="1">
      <c r="A2" s="124" t="s">
        <v>499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2" s="126" customFormat="1" ht="27" customHeight="1">
      <c r="A3" s="124" t="s">
        <v>849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1:12" s="126" customFormat="1" ht="27" customHeight="1">
      <c r="A4" s="124" t="s">
        <v>313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s="126" customFormat="1" ht="23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s="131" customFormat="1" ht="25.5" customHeight="1">
      <c r="A6" s="127" t="s">
        <v>205</v>
      </c>
      <c r="B6" s="127"/>
      <c r="C6" s="128"/>
      <c r="D6" s="128"/>
      <c r="E6" s="128"/>
      <c r="F6" s="128"/>
      <c r="G6" s="128"/>
      <c r="H6" s="129"/>
      <c r="I6" s="130"/>
      <c r="J6" s="130"/>
      <c r="K6" s="130"/>
      <c r="L6" s="130"/>
    </row>
    <row r="7" spans="1:12" s="131" customFormat="1" ht="25.5" customHeight="1">
      <c r="A7" s="132" t="s">
        <v>325</v>
      </c>
      <c r="C7" s="128"/>
      <c r="D7" s="128"/>
      <c r="E7" s="128"/>
      <c r="F7" s="128"/>
      <c r="G7" s="128"/>
      <c r="H7" s="129"/>
      <c r="I7" s="130"/>
      <c r="J7" s="130"/>
      <c r="K7" s="130"/>
      <c r="L7" s="130"/>
    </row>
    <row r="8" spans="1:12" s="131" customFormat="1" ht="25.5" customHeight="1">
      <c r="A8" s="128" t="s">
        <v>215</v>
      </c>
      <c r="B8" s="128"/>
      <c r="C8" s="128"/>
      <c r="D8" s="128"/>
      <c r="E8" s="128"/>
      <c r="F8" s="128"/>
      <c r="G8" s="128"/>
      <c r="H8" s="129"/>
      <c r="I8" s="130"/>
      <c r="J8" s="130"/>
      <c r="K8" s="130"/>
      <c r="L8" s="130"/>
    </row>
    <row r="9" spans="2:12" s="131" customFormat="1" ht="25.5" customHeight="1">
      <c r="B9" s="132" t="s">
        <v>203</v>
      </c>
      <c r="C9" s="128"/>
      <c r="D9" s="128"/>
      <c r="E9" s="128"/>
      <c r="F9" s="128"/>
      <c r="G9" s="128"/>
      <c r="H9" s="129"/>
      <c r="I9" s="130"/>
      <c r="J9" s="130"/>
      <c r="K9" s="130"/>
      <c r="L9" s="130"/>
    </row>
    <row r="10" spans="2:12" s="131" customFormat="1" ht="25.5" customHeight="1">
      <c r="B10" s="128" t="s">
        <v>500</v>
      </c>
      <c r="C10" s="128"/>
      <c r="D10" s="128"/>
      <c r="E10" s="128"/>
      <c r="F10" s="128"/>
      <c r="G10" s="128"/>
      <c r="H10" s="129"/>
      <c r="I10" s="130"/>
      <c r="J10" s="130"/>
      <c r="K10" s="130"/>
      <c r="L10" s="130"/>
    </row>
    <row r="11" spans="2:12" s="131" customFormat="1" ht="25.5" customHeight="1">
      <c r="B11" s="128" t="s">
        <v>534</v>
      </c>
      <c r="C11" s="128"/>
      <c r="D11" s="128"/>
      <c r="E11" s="128"/>
      <c r="F11" s="128"/>
      <c r="G11" s="128"/>
      <c r="H11" s="129"/>
      <c r="I11" s="130"/>
      <c r="J11" s="130"/>
      <c r="K11" s="130"/>
      <c r="L11" s="130"/>
    </row>
    <row r="12" spans="2:12" s="131" customFormat="1" ht="25.5" customHeight="1">
      <c r="B12" s="128" t="s">
        <v>501</v>
      </c>
      <c r="C12" s="128"/>
      <c r="D12" s="128"/>
      <c r="E12" s="128"/>
      <c r="F12" s="128"/>
      <c r="G12" s="128"/>
      <c r="H12" s="129"/>
      <c r="I12" s="130"/>
      <c r="J12" s="130"/>
      <c r="K12" s="130"/>
      <c r="L12" s="130"/>
    </row>
    <row r="13" spans="2:12" s="131" customFormat="1" ht="25.5" customHeight="1">
      <c r="B13" s="133" t="s">
        <v>116</v>
      </c>
      <c r="C13" s="128"/>
      <c r="D13" s="128"/>
      <c r="E13" s="128"/>
      <c r="F13" s="128"/>
      <c r="G13" s="128"/>
      <c r="H13" s="129"/>
      <c r="I13" s="130"/>
      <c r="J13" s="130"/>
      <c r="K13" s="130"/>
      <c r="L13" s="130"/>
    </row>
    <row r="14" spans="2:12" s="131" customFormat="1" ht="25.5" customHeight="1">
      <c r="B14" s="133" t="s">
        <v>531</v>
      </c>
      <c r="C14" s="128"/>
      <c r="D14" s="128"/>
      <c r="E14" s="128"/>
      <c r="F14" s="128"/>
      <c r="G14" s="128"/>
      <c r="H14" s="129"/>
      <c r="I14" s="130"/>
      <c r="J14" s="130"/>
      <c r="K14" s="130"/>
      <c r="L14" s="130"/>
    </row>
    <row r="15" spans="1:12" s="131" customFormat="1" ht="25.5" customHeight="1">
      <c r="A15" s="132" t="s">
        <v>254</v>
      </c>
      <c r="C15" s="128"/>
      <c r="D15" s="128"/>
      <c r="E15" s="128"/>
      <c r="F15" s="128"/>
      <c r="G15" s="128"/>
      <c r="H15" s="129"/>
      <c r="I15" s="130"/>
      <c r="J15" s="130"/>
      <c r="L15" s="130"/>
    </row>
    <row r="16" spans="1:12" s="131" customFormat="1" ht="23.25">
      <c r="A16" s="132"/>
      <c r="C16" s="128"/>
      <c r="D16" s="128"/>
      <c r="E16" s="128"/>
      <c r="F16" s="128"/>
      <c r="G16" s="128"/>
      <c r="H16" s="129"/>
      <c r="I16" s="130"/>
      <c r="J16" s="130"/>
      <c r="L16" s="130"/>
    </row>
    <row r="17" spans="1:10" ht="25.5" customHeight="1">
      <c r="A17" s="127" t="s">
        <v>367</v>
      </c>
      <c r="B17" s="127"/>
      <c r="C17" s="128"/>
      <c r="D17" s="128"/>
      <c r="E17" s="128"/>
      <c r="F17" s="134"/>
      <c r="G17" s="128"/>
      <c r="H17" s="128"/>
      <c r="I17" s="128"/>
      <c r="J17" s="128"/>
    </row>
    <row r="18" spans="1:10" ht="25.5" customHeight="1">
      <c r="A18" s="412" t="s">
        <v>225</v>
      </c>
      <c r="B18" s="132"/>
      <c r="C18" s="128"/>
      <c r="D18" s="128"/>
      <c r="E18" s="128"/>
      <c r="F18" s="134"/>
      <c r="G18" s="128"/>
      <c r="H18" s="128"/>
      <c r="I18" s="128"/>
      <c r="J18" s="128"/>
    </row>
    <row r="19" spans="1:10" ht="25.5" customHeight="1">
      <c r="A19" s="127"/>
      <c r="B19" s="132" t="s">
        <v>281</v>
      </c>
      <c r="C19" s="128"/>
      <c r="D19" s="128"/>
      <c r="E19" s="128"/>
      <c r="F19" s="134"/>
      <c r="G19" s="128"/>
      <c r="H19" s="128"/>
      <c r="I19" s="128"/>
      <c r="J19" s="128"/>
    </row>
    <row r="20" spans="1:10" ht="25.5" customHeight="1">
      <c r="A20" s="132" t="s">
        <v>843</v>
      </c>
      <c r="B20" s="132"/>
      <c r="C20" s="132"/>
      <c r="D20" s="132"/>
      <c r="E20" s="132"/>
      <c r="F20" s="132"/>
      <c r="G20" s="132"/>
      <c r="H20" s="132"/>
      <c r="I20" s="132"/>
      <c r="J20" s="128"/>
    </row>
    <row r="21" spans="1:10" ht="25.5" customHeight="1">
      <c r="A21" s="132" t="s">
        <v>278</v>
      </c>
      <c r="B21" s="132"/>
      <c r="C21" s="132"/>
      <c r="D21" s="132"/>
      <c r="E21" s="132"/>
      <c r="F21" s="132"/>
      <c r="G21" s="132"/>
      <c r="H21" s="132"/>
      <c r="I21" s="132"/>
      <c r="J21" s="128"/>
    </row>
    <row r="22" spans="1:10" ht="25.5" customHeight="1">
      <c r="A22" s="132"/>
      <c r="B22" s="132" t="s">
        <v>282</v>
      </c>
      <c r="C22" s="132"/>
      <c r="D22" s="132"/>
      <c r="E22" s="132"/>
      <c r="F22" s="132"/>
      <c r="G22" s="132"/>
      <c r="H22" s="132"/>
      <c r="I22" s="132"/>
      <c r="J22" s="128"/>
    </row>
    <row r="23" spans="1:10" ht="25.5" customHeight="1">
      <c r="A23" s="132" t="s">
        <v>279</v>
      </c>
      <c r="B23" s="132"/>
      <c r="C23" s="132"/>
      <c r="D23" s="132"/>
      <c r="E23" s="132"/>
      <c r="F23" s="132"/>
      <c r="G23" s="132"/>
      <c r="H23" s="132"/>
      <c r="I23" s="132"/>
      <c r="J23" s="128"/>
    </row>
    <row r="24" spans="1:10" ht="25.5" customHeight="1">
      <c r="A24" s="132" t="s">
        <v>283</v>
      </c>
      <c r="B24" s="132"/>
      <c r="C24" s="132"/>
      <c r="D24" s="132"/>
      <c r="E24" s="132"/>
      <c r="F24" s="132"/>
      <c r="G24" s="132"/>
      <c r="H24" s="132"/>
      <c r="I24" s="132"/>
      <c r="J24" s="128"/>
    </row>
    <row r="25" spans="1:10" ht="25.5" customHeight="1">
      <c r="A25" s="132" t="s">
        <v>284</v>
      </c>
      <c r="B25" s="132"/>
      <c r="C25" s="132"/>
      <c r="D25" s="132"/>
      <c r="E25" s="132"/>
      <c r="F25" s="132"/>
      <c r="G25" s="132"/>
      <c r="H25" s="132"/>
      <c r="I25" s="132"/>
      <c r="J25" s="128"/>
    </row>
    <row r="26" spans="1:10" ht="25.5" customHeight="1">
      <c r="A26" s="132" t="s">
        <v>280</v>
      </c>
      <c r="B26" s="132"/>
      <c r="C26" s="132"/>
      <c r="D26" s="132"/>
      <c r="E26" s="132"/>
      <c r="F26" s="132"/>
      <c r="G26" s="132"/>
      <c r="H26" s="132"/>
      <c r="I26" s="132"/>
      <c r="J26" s="128"/>
    </row>
    <row r="27" spans="1:10" ht="25.5" customHeight="1">
      <c r="A27" s="412" t="s">
        <v>830</v>
      </c>
      <c r="B27" s="413"/>
      <c r="C27" s="132"/>
      <c r="D27" s="132"/>
      <c r="E27" s="132"/>
      <c r="F27" s="132"/>
      <c r="G27" s="132"/>
      <c r="H27" s="132"/>
      <c r="I27" s="132"/>
      <c r="J27" s="128"/>
    </row>
    <row r="28" spans="1:11" s="136" customFormat="1" ht="25.5" customHeight="1">
      <c r="A28" s="132"/>
      <c r="B28" s="132" t="s">
        <v>285</v>
      </c>
      <c r="C28" s="132"/>
      <c r="D28" s="132"/>
      <c r="E28" s="132"/>
      <c r="F28" s="132"/>
      <c r="G28" s="132"/>
      <c r="H28" s="132"/>
      <c r="I28" s="132"/>
      <c r="J28" s="128"/>
      <c r="K28" s="135"/>
    </row>
    <row r="29" spans="1:11" s="136" customFormat="1" ht="25.5" customHeight="1">
      <c r="A29" s="132" t="s">
        <v>811</v>
      </c>
      <c r="B29" s="132"/>
      <c r="C29" s="132"/>
      <c r="D29" s="132"/>
      <c r="E29" s="132"/>
      <c r="F29" s="132"/>
      <c r="G29" s="132"/>
      <c r="H29" s="132"/>
      <c r="I29" s="132"/>
      <c r="J29" s="128"/>
      <c r="K29" s="135"/>
    </row>
    <row r="30" spans="1:11" ht="25.5" customHeight="1">
      <c r="A30" s="132"/>
      <c r="B30" s="137" t="s">
        <v>257</v>
      </c>
      <c r="C30" s="132"/>
      <c r="D30" s="132"/>
      <c r="E30" s="132"/>
      <c r="F30" s="132"/>
      <c r="G30" s="138" t="s">
        <v>208</v>
      </c>
      <c r="H30" s="132"/>
      <c r="I30" s="132"/>
      <c r="J30" s="128"/>
      <c r="K30" s="149" t="s">
        <v>256</v>
      </c>
    </row>
    <row r="31" spans="1:11" ht="27" customHeight="1">
      <c r="A31" s="132"/>
      <c r="B31" s="132" t="s">
        <v>695</v>
      </c>
      <c r="C31" s="132"/>
      <c r="D31" s="132"/>
      <c r="E31" s="132" t="s">
        <v>696</v>
      </c>
      <c r="F31" s="132"/>
      <c r="G31" s="138"/>
      <c r="H31" s="132"/>
      <c r="I31" s="132"/>
      <c r="J31" s="128"/>
      <c r="K31" s="135" t="s">
        <v>262</v>
      </c>
    </row>
    <row r="32" spans="1:11" ht="27" customHeight="1">
      <c r="A32" s="132"/>
      <c r="B32" s="132" t="s">
        <v>697</v>
      </c>
      <c r="C32" s="132"/>
      <c r="D32" s="132"/>
      <c r="E32" s="132" t="s">
        <v>698</v>
      </c>
      <c r="F32" s="132"/>
      <c r="G32" s="138"/>
      <c r="H32" s="132"/>
      <c r="I32" s="132"/>
      <c r="J32" s="128"/>
      <c r="K32" s="135" t="s">
        <v>262</v>
      </c>
    </row>
    <row r="33" spans="1:10" ht="27" customHeight="1">
      <c r="A33" s="132"/>
      <c r="B33" s="132"/>
      <c r="C33" s="132"/>
      <c r="D33" s="132"/>
      <c r="E33" s="132"/>
      <c r="F33" s="132"/>
      <c r="G33" s="138"/>
      <c r="H33" s="132"/>
      <c r="I33" s="132"/>
      <c r="J33" s="128"/>
    </row>
    <row r="34" spans="1:11" ht="23.25">
      <c r="A34" s="132"/>
      <c r="B34" s="132"/>
      <c r="C34" s="132"/>
      <c r="D34" s="132"/>
      <c r="E34" s="132"/>
      <c r="F34" s="132"/>
      <c r="G34" s="132"/>
      <c r="H34" s="132"/>
      <c r="I34" s="132"/>
      <c r="J34" s="128"/>
      <c r="K34" s="139"/>
    </row>
    <row r="35" spans="1:12" ht="27" customHeight="1">
      <c r="A35" s="140" t="s">
        <v>315</v>
      </c>
      <c r="B35" s="140"/>
      <c r="C35" s="141"/>
      <c r="D35" s="140"/>
      <c r="E35" s="140"/>
      <c r="F35" s="140"/>
      <c r="G35" s="140"/>
      <c r="H35" s="140"/>
      <c r="I35" s="140"/>
      <c r="J35" s="142"/>
      <c r="K35" s="141"/>
      <c r="L35" s="141" t="s">
        <v>108</v>
      </c>
    </row>
    <row r="36" spans="1:12" ht="27" customHeight="1">
      <c r="A36" s="709" t="s">
        <v>974</v>
      </c>
      <c r="B36" s="141"/>
      <c r="C36" s="141"/>
      <c r="D36" s="141"/>
      <c r="E36" s="141"/>
      <c r="F36" s="141"/>
      <c r="G36" s="141"/>
      <c r="H36" s="143"/>
      <c r="I36" s="141"/>
      <c r="J36" s="141"/>
      <c r="K36" s="141"/>
      <c r="L36" s="141" t="s">
        <v>108</v>
      </c>
    </row>
    <row r="37" spans="1:11" s="131" customFormat="1" ht="24.75" customHeight="1">
      <c r="A37" s="141" t="s">
        <v>502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2" s="131" customFormat="1" ht="23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2"/>
    </row>
    <row r="39" spans="1:10" s="136" customFormat="1" ht="24.75" customHeight="1">
      <c r="A39" s="127" t="s">
        <v>226</v>
      </c>
      <c r="F39" s="144"/>
      <c r="H39" s="144"/>
      <c r="J39" s="145"/>
    </row>
    <row r="40" spans="1:11" ht="25.5" customHeight="1">
      <c r="A40" s="132"/>
      <c r="B40" s="137" t="s">
        <v>257</v>
      </c>
      <c r="C40" s="132"/>
      <c r="D40" s="132"/>
      <c r="E40" s="132"/>
      <c r="F40" s="132"/>
      <c r="G40" s="138" t="s">
        <v>208</v>
      </c>
      <c r="H40" s="132"/>
      <c r="I40" s="132"/>
      <c r="J40" s="128"/>
      <c r="K40" s="149" t="s">
        <v>256</v>
      </c>
    </row>
    <row r="41" spans="1:11" ht="27" customHeight="1">
      <c r="A41" s="132"/>
      <c r="B41" s="132" t="s">
        <v>700</v>
      </c>
      <c r="C41" s="132"/>
      <c r="D41" s="132"/>
      <c r="E41" s="132" t="s">
        <v>432</v>
      </c>
      <c r="F41" s="132"/>
      <c r="G41" s="138"/>
      <c r="H41" s="132"/>
      <c r="I41" s="132"/>
      <c r="J41" s="128"/>
      <c r="K41" s="135" t="s">
        <v>262</v>
      </c>
    </row>
    <row r="42" spans="1:11" ht="27" customHeight="1">
      <c r="A42" s="132"/>
      <c r="B42" s="132" t="s">
        <v>701</v>
      </c>
      <c r="C42" s="132"/>
      <c r="D42" s="132"/>
      <c r="E42" s="132" t="s">
        <v>699</v>
      </c>
      <c r="F42" s="132"/>
      <c r="G42" s="138"/>
      <c r="H42" s="132"/>
      <c r="I42" s="132"/>
      <c r="J42" s="128"/>
      <c r="K42" s="135" t="s">
        <v>262</v>
      </c>
    </row>
    <row r="43" spans="1:11" ht="27" customHeight="1">
      <c r="A43" s="132"/>
      <c r="B43" s="132" t="s">
        <v>702</v>
      </c>
      <c r="C43" s="132"/>
      <c r="D43" s="132"/>
      <c r="E43" s="132" t="s">
        <v>703</v>
      </c>
      <c r="F43" s="132"/>
      <c r="G43" s="138"/>
      <c r="H43" s="132"/>
      <c r="I43" s="132"/>
      <c r="J43" s="128"/>
      <c r="K43" s="135" t="s">
        <v>262</v>
      </c>
    </row>
    <row r="44" spans="1:11" ht="27" customHeight="1">
      <c r="A44" s="132"/>
      <c r="B44" s="132" t="s">
        <v>705</v>
      </c>
      <c r="C44" s="132"/>
      <c r="D44" s="132"/>
      <c r="E44" s="132" t="s">
        <v>704</v>
      </c>
      <c r="F44" s="132"/>
      <c r="G44" s="138"/>
      <c r="H44" s="132"/>
      <c r="I44" s="132"/>
      <c r="J44" s="128"/>
      <c r="K44" s="135" t="s">
        <v>262</v>
      </c>
    </row>
    <row r="45" spans="1:11" ht="27" customHeight="1">
      <c r="A45" s="132"/>
      <c r="B45" s="132" t="s">
        <v>706</v>
      </c>
      <c r="C45" s="132"/>
      <c r="D45" s="132"/>
      <c r="E45" s="132" t="s">
        <v>724</v>
      </c>
      <c r="F45" s="132"/>
      <c r="G45" s="132"/>
      <c r="H45" s="132"/>
      <c r="I45" s="132"/>
      <c r="J45" s="128"/>
      <c r="K45" s="135" t="s">
        <v>262</v>
      </c>
    </row>
    <row r="46" spans="1:11" ht="27" customHeight="1">
      <c r="A46" s="132"/>
      <c r="B46" s="132"/>
      <c r="C46" s="132"/>
      <c r="D46" s="132"/>
      <c r="E46" s="132" t="s">
        <v>723</v>
      </c>
      <c r="F46" s="132"/>
      <c r="G46" s="132"/>
      <c r="H46" s="132"/>
      <c r="I46" s="132"/>
      <c r="J46" s="128"/>
      <c r="K46" s="139"/>
    </row>
    <row r="47" spans="1:11" ht="27" customHeight="1">
      <c r="A47" s="132"/>
      <c r="B47" s="132" t="s">
        <v>707</v>
      </c>
      <c r="C47" s="132"/>
      <c r="D47" s="132"/>
      <c r="E47" s="132" t="s">
        <v>708</v>
      </c>
      <c r="F47" s="132"/>
      <c r="G47" s="132"/>
      <c r="H47" s="132"/>
      <c r="I47" s="132"/>
      <c r="J47" s="128"/>
      <c r="K47" s="135" t="s">
        <v>262</v>
      </c>
    </row>
    <row r="48" spans="1:11" ht="27" customHeight="1">
      <c r="A48" s="132"/>
      <c r="B48" s="132" t="s">
        <v>713</v>
      </c>
      <c r="C48" s="132"/>
      <c r="D48" s="132"/>
      <c r="E48" s="132" t="s">
        <v>709</v>
      </c>
      <c r="F48" s="132"/>
      <c r="G48" s="132"/>
      <c r="H48" s="132"/>
      <c r="I48" s="132"/>
      <c r="J48" s="128"/>
      <c r="K48" s="135" t="s">
        <v>262</v>
      </c>
    </row>
    <row r="49" spans="1:11" ht="27" customHeight="1">
      <c r="A49" s="132"/>
      <c r="B49" s="132" t="s">
        <v>714</v>
      </c>
      <c r="C49" s="132"/>
      <c r="D49" s="132"/>
      <c r="E49" s="132" t="s">
        <v>710</v>
      </c>
      <c r="F49" s="132"/>
      <c r="G49" s="132"/>
      <c r="H49" s="132"/>
      <c r="I49" s="132"/>
      <c r="J49" s="128"/>
      <c r="K49" s="135" t="s">
        <v>262</v>
      </c>
    </row>
    <row r="50" spans="1:11" ht="27" customHeight="1">
      <c r="A50" s="132"/>
      <c r="B50" s="132" t="s">
        <v>715</v>
      </c>
      <c r="C50" s="132"/>
      <c r="D50" s="132"/>
      <c r="E50" s="132" t="s">
        <v>711</v>
      </c>
      <c r="F50" s="132"/>
      <c r="G50" s="132"/>
      <c r="H50" s="132"/>
      <c r="I50" s="132"/>
      <c r="J50" s="128"/>
      <c r="K50" s="135" t="s">
        <v>262</v>
      </c>
    </row>
    <row r="51" spans="1:11" ht="27" customHeight="1">
      <c r="A51" s="132"/>
      <c r="B51" s="132" t="s">
        <v>812</v>
      </c>
      <c r="C51" s="132"/>
      <c r="D51" s="132"/>
      <c r="E51" s="132" t="s">
        <v>813</v>
      </c>
      <c r="F51" s="132"/>
      <c r="G51" s="132"/>
      <c r="H51" s="132"/>
      <c r="I51" s="132"/>
      <c r="J51" s="128"/>
      <c r="K51" s="135" t="s">
        <v>262</v>
      </c>
    </row>
    <row r="52" spans="1:11" ht="27" customHeight="1">
      <c r="A52" s="132"/>
      <c r="B52" s="132" t="s">
        <v>716</v>
      </c>
      <c r="C52" s="132"/>
      <c r="D52" s="132"/>
      <c r="E52" s="132" t="s">
        <v>712</v>
      </c>
      <c r="F52" s="132"/>
      <c r="G52" s="132"/>
      <c r="H52" s="132"/>
      <c r="I52" s="132"/>
      <c r="J52" s="128"/>
      <c r="K52" s="135" t="s">
        <v>262</v>
      </c>
    </row>
    <row r="53" spans="1:11" s="136" customFormat="1" ht="24.75" customHeight="1">
      <c r="A53" s="148"/>
      <c r="B53" s="137" t="s">
        <v>286</v>
      </c>
      <c r="C53" s="132"/>
      <c r="D53" s="132"/>
      <c r="E53" s="132"/>
      <c r="F53" s="132"/>
      <c r="G53" s="138"/>
      <c r="H53" s="132"/>
      <c r="I53" s="132"/>
      <c r="J53" s="128"/>
      <c r="K53" s="149"/>
    </row>
    <row r="54" spans="1:11" ht="27" customHeight="1">
      <c r="A54" s="132"/>
      <c r="B54" s="132" t="s">
        <v>717</v>
      </c>
      <c r="C54" s="132"/>
      <c r="D54" s="132"/>
      <c r="E54" s="132" t="s">
        <v>718</v>
      </c>
      <c r="F54" s="132"/>
      <c r="G54" s="132"/>
      <c r="H54" s="132"/>
      <c r="I54" s="132"/>
      <c r="J54" s="128"/>
      <c r="K54" s="135" t="s">
        <v>262</v>
      </c>
    </row>
    <row r="55" spans="1:11" ht="27" customHeight="1">
      <c r="A55" s="132"/>
      <c r="B55" s="132" t="s">
        <v>719</v>
      </c>
      <c r="C55" s="132"/>
      <c r="D55" s="132"/>
      <c r="E55" s="132" t="s">
        <v>720</v>
      </c>
      <c r="F55" s="132"/>
      <c r="G55" s="132"/>
      <c r="H55" s="132"/>
      <c r="I55" s="132"/>
      <c r="J55" s="128"/>
      <c r="K55" s="135" t="s">
        <v>262</v>
      </c>
    </row>
    <row r="56" spans="1:11" s="136" customFormat="1" ht="24.75" customHeight="1">
      <c r="A56" s="127"/>
      <c r="B56" s="132" t="s">
        <v>721</v>
      </c>
      <c r="C56" s="132"/>
      <c r="D56" s="132"/>
      <c r="E56" s="132" t="s">
        <v>725</v>
      </c>
      <c r="F56" s="132"/>
      <c r="G56" s="132"/>
      <c r="H56" s="132"/>
      <c r="I56" s="132"/>
      <c r="J56" s="128"/>
      <c r="K56" s="135" t="s">
        <v>262</v>
      </c>
    </row>
    <row r="57" spans="1:11" s="136" customFormat="1" ht="24.75" customHeight="1">
      <c r="A57" s="127"/>
      <c r="B57" s="132"/>
      <c r="C57" s="132"/>
      <c r="D57" s="132"/>
      <c r="E57" s="132" t="s">
        <v>726</v>
      </c>
      <c r="F57" s="132"/>
      <c r="G57" s="132"/>
      <c r="H57" s="132"/>
      <c r="I57" s="132"/>
      <c r="J57" s="128"/>
      <c r="K57" s="135"/>
    </row>
    <row r="58" spans="1:11" s="136" customFormat="1" ht="24.75" customHeight="1">
      <c r="A58" s="127"/>
      <c r="B58" s="132" t="s">
        <v>722</v>
      </c>
      <c r="C58" s="132"/>
      <c r="D58" s="132"/>
      <c r="E58" s="132" t="s">
        <v>251</v>
      </c>
      <c r="F58" s="132"/>
      <c r="G58" s="132"/>
      <c r="H58" s="132"/>
      <c r="I58" s="132"/>
      <c r="J58" s="128"/>
      <c r="K58" s="135" t="s">
        <v>262</v>
      </c>
    </row>
    <row r="59" spans="1:11" s="136" customFormat="1" ht="24.75" customHeight="1">
      <c r="A59" s="146"/>
      <c r="B59" s="137" t="s">
        <v>258</v>
      </c>
      <c r="C59" s="132"/>
      <c r="D59" s="132"/>
      <c r="E59" s="132"/>
      <c r="F59" s="132"/>
      <c r="G59" s="132"/>
      <c r="H59" s="132"/>
      <c r="I59" s="132"/>
      <c r="J59" s="128"/>
      <c r="K59" s="135"/>
    </row>
    <row r="60" spans="1:11" s="136" customFormat="1" ht="24.75" customHeight="1">
      <c r="A60" s="146"/>
      <c r="B60" s="132" t="s">
        <v>95</v>
      </c>
      <c r="C60" s="132"/>
      <c r="E60" s="132" t="s">
        <v>96</v>
      </c>
      <c r="F60" s="132"/>
      <c r="G60" s="132"/>
      <c r="H60" s="132"/>
      <c r="I60" s="132"/>
      <c r="J60" s="128"/>
      <c r="K60" s="135" t="s">
        <v>262</v>
      </c>
    </row>
    <row r="61" spans="1:11" s="136" customFormat="1" ht="24.75" customHeight="1">
      <c r="A61" s="146"/>
      <c r="B61" s="132" t="s">
        <v>97</v>
      </c>
      <c r="C61" s="132"/>
      <c r="E61" s="132" t="s">
        <v>98</v>
      </c>
      <c r="F61" s="132"/>
      <c r="G61" s="132"/>
      <c r="H61" s="132"/>
      <c r="I61" s="132"/>
      <c r="J61" s="128"/>
      <c r="K61" s="135" t="s">
        <v>262</v>
      </c>
    </row>
    <row r="62" spans="1:11" s="136" customFormat="1" ht="24.75" customHeight="1">
      <c r="A62" s="146"/>
      <c r="B62" s="132" t="s">
        <v>260</v>
      </c>
      <c r="C62" s="132"/>
      <c r="D62" s="132"/>
      <c r="E62" s="132" t="s">
        <v>261</v>
      </c>
      <c r="F62" s="132"/>
      <c r="G62" s="132"/>
      <c r="H62" s="132"/>
      <c r="I62" s="132"/>
      <c r="J62" s="128"/>
      <c r="K62" s="135" t="s">
        <v>262</v>
      </c>
    </row>
    <row r="63" spans="1:11" s="136" customFormat="1" ht="24.75" customHeight="1">
      <c r="A63" s="146"/>
      <c r="B63" s="132" t="s">
        <v>99</v>
      </c>
      <c r="C63" s="132"/>
      <c r="E63" s="132" t="s">
        <v>100</v>
      </c>
      <c r="F63" s="132"/>
      <c r="G63" s="132"/>
      <c r="H63" s="132"/>
      <c r="I63" s="132"/>
      <c r="J63" s="128"/>
      <c r="K63" s="135" t="s">
        <v>262</v>
      </c>
    </row>
    <row r="64" spans="1:11" s="136" customFormat="1" ht="24.75" customHeight="1">
      <c r="A64" s="146"/>
      <c r="B64" s="137" t="s">
        <v>263</v>
      </c>
      <c r="C64" s="132"/>
      <c r="D64" s="132"/>
      <c r="E64" s="132"/>
      <c r="F64" s="132"/>
      <c r="G64" s="132"/>
      <c r="H64" s="132"/>
      <c r="I64" s="132"/>
      <c r="J64" s="128"/>
      <c r="K64" s="135"/>
    </row>
    <row r="65" spans="1:11" s="136" customFormat="1" ht="24.75" customHeight="1">
      <c r="A65" s="146"/>
      <c r="B65" s="413" t="s">
        <v>291</v>
      </c>
      <c r="C65" s="132"/>
      <c r="D65" s="132"/>
      <c r="E65" s="132" t="s">
        <v>292</v>
      </c>
      <c r="F65" s="132"/>
      <c r="G65" s="132"/>
      <c r="H65" s="132"/>
      <c r="I65" s="132"/>
      <c r="J65" s="128"/>
      <c r="K65" s="135" t="s">
        <v>262</v>
      </c>
    </row>
    <row r="66" spans="1:11" s="136" customFormat="1" ht="24.75" customHeight="1">
      <c r="A66" s="146"/>
      <c r="B66" s="413"/>
      <c r="C66" s="132"/>
      <c r="D66" s="132"/>
      <c r="E66" s="132" t="s">
        <v>293</v>
      </c>
      <c r="F66" s="132"/>
      <c r="G66" s="132"/>
      <c r="H66" s="132"/>
      <c r="I66" s="132"/>
      <c r="J66" s="128"/>
      <c r="K66" s="135"/>
    </row>
    <row r="67" spans="1:11" s="136" customFormat="1" ht="23.25" customHeight="1">
      <c r="A67" s="146"/>
      <c r="B67" s="132" t="s">
        <v>264</v>
      </c>
      <c r="C67" s="132"/>
      <c r="D67" s="132"/>
      <c r="E67" s="132" t="s">
        <v>265</v>
      </c>
      <c r="F67" s="132"/>
      <c r="G67" s="132"/>
      <c r="H67" s="132"/>
      <c r="I67" s="132"/>
      <c r="J67" s="128"/>
      <c r="K67" s="135" t="s">
        <v>262</v>
      </c>
    </row>
    <row r="68" spans="1:11" s="136" customFormat="1" ht="23.25" customHeight="1">
      <c r="A68" s="146"/>
      <c r="B68" s="132" t="s">
        <v>294</v>
      </c>
      <c r="C68" s="132"/>
      <c r="D68" s="132"/>
      <c r="E68" s="132" t="s">
        <v>295</v>
      </c>
      <c r="F68" s="132"/>
      <c r="G68" s="132"/>
      <c r="H68" s="132"/>
      <c r="I68" s="132"/>
      <c r="J68" s="128"/>
      <c r="K68" s="135" t="s">
        <v>262</v>
      </c>
    </row>
    <row r="69" spans="1:11" s="136" customFormat="1" ht="23.25" customHeight="1">
      <c r="A69" s="146"/>
      <c r="B69" s="132"/>
      <c r="C69" s="132"/>
      <c r="D69" s="132"/>
      <c r="E69" s="132" t="s">
        <v>296</v>
      </c>
      <c r="F69" s="132"/>
      <c r="G69" s="132"/>
      <c r="H69" s="132"/>
      <c r="I69" s="132"/>
      <c r="J69" s="128"/>
      <c r="K69" s="135"/>
    </row>
    <row r="70" spans="1:11" s="136" customFormat="1" ht="23.25" customHeight="1">
      <c r="A70" s="146"/>
      <c r="B70" s="132"/>
      <c r="C70" s="132"/>
      <c r="D70" s="132"/>
      <c r="E70" s="132"/>
      <c r="F70" s="132"/>
      <c r="G70" s="132"/>
      <c r="H70" s="132"/>
      <c r="I70" s="132"/>
      <c r="J70" s="128"/>
      <c r="K70" s="135"/>
    </row>
    <row r="71" spans="1:11" s="136" customFormat="1" ht="24.75" customHeight="1">
      <c r="A71" s="127"/>
      <c r="B71" s="132"/>
      <c r="C71" s="132"/>
      <c r="D71" s="132"/>
      <c r="E71" s="132"/>
      <c r="F71" s="132"/>
      <c r="G71" s="132"/>
      <c r="H71" s="132"/>
      <c r="I71" s="132"/>
      <c r="J71" s="128"/>
      <c r="K71" s="135"/>
    </row>
    <row r="72" spans="1:12" ht="27" customHeight="1">
      <c r="A72" s="140" t="s">
        <v>315</v>
      </c>
      <c r="B72" s="140"/>
      <c r="C72" s="141"/>
      <c r="D72" s="140"/>
      <c r="E72" s="140"/>
      <c r="F72" s="140"/>
      <c r="G72" s="140"/>
      <c r="H72" s="140"/>
      <c r="I72" s="140"/>
      <c r="J72" s="142"/>
      <c r="K72" s="141"/>
      <c r="L72" s="141" t="s">
        <v>108</v>
      </c>
    </row>
    <row r="73" spans="1:12" ht="27" customHeight="1">
      <c r="A73" s="709" t="s">
        <v>974</v>
      </c>
      <c r="B73" s="141"/>
      <c r="C73" s="141"/>
      <c r="D73" s="141"/>
      <c r="E73" s="141"/>
      <c r="F73" s="141"/>
      <c r="G73" s="141"/>
      <c r="H73" s="143"/>
      <c r="I73" s="141"/>
      <c r="J73" s="141"/>
      <c r="K73" s="141"/>
      <c r="L73" s="141" t="s">
        <v>108</v>
      </c>
    </row>
    <row r="74" spans="1:11" s="131" customFormat="1" ht="24.75" customHeight="1">
      <c r="A74" s="141" t="s">
        <v>814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</row>
    <row r="75" spans="1:11" s="136" customFormat="1" ht="24.75" customHeight="1">
      <c r="A75" s="127"/>
      <c r="B75" s="132"/>
      <c r="C75" s="132"/>
      <c r="D75" s="132"/>
      <c r="E75" s="132"/>
      <c r="F75" s="132"/>
      <c r="G75" s="132"/>
      <c r="H75" s="132"/>
      <c r="I75" s="132"/>
      <c r="J75" s="128"/>
      <c r="K75" s="135"/>
    </row>
    <row r="76" spans="1:10" s="136" customFormat="1" ht="24.75" customHeight="1">
      <c r="A76" s="127" t="s">
        <v>226</v>
      </c>
      <c r="F76" s="144"/>
      <c r="H76" s="144"/>
      <c r="J76" s="145"/>
    </row>
    <row r="77" spans="1:11" ht="25.5" customHeight="1">
      <c r="A77" s="132"/>
      <c r="B77" s="137" t="s">
        <v>263</v>
      </c>
      <c r="C77" s="132"/>
      <c r="D77" s="132"/>
      <c r="E77" s="132"/>
      <c r="F77" s="132"/>
      <c r="G77" s="138" t="s">
        <v>208</v>
      </c>
      <c r="H77" s="132"/>
      <c r="I77" s="132"/>
      <c r="J77" s="128"/>
      <c r="K77" s="149" t="s">
        <v>256</v>
      </c>
    </row>
    <row r="78" spans="1:11" s="136" customFormat="1" ht="23.25" customHeight="1">
      <c r="A78" s="146"/>
      <c r="B78" s="132" t="s">
        <v>297</v>
      </c>
      <c r="C78" s="132"/>
      <c r="D78" s="132"/>
      <c r="E78" s="132" t="s">
        <v>298</v>
      </c>
      <c r="F78" s="132"/>
      <c r="G78" s="132"/>
      <c r="H78" s="132"/>
      <c r="I78" s="132"/>
      <c r="J78" s="128"/>
      <c r="K78" s="135" t="s">
        <v>262</v>
      </c>
    </row>
    <row r="79" spans="1:11" s="136" customFormat="1" ht="23.25" customHeight="1">
      <c r="A79" s="146"/>
      <c r="B79" s="132"/>
      <c r="C79" s="132"/>
      <c r="D79" s="132"/>
      <c r="E79" s="132" t="s">
        <v>299</v>
      </c>
      <c r="F79" s="132"/>
      <c r="G79" s="132"/>
      <c r="H79" s="132"/>
      <c r="I79" s="132"/>
      <c r="J79" s="128"/>
      <c r="K79" s="135"/>
    </row>
    <row r="80" spans="1:11" s="136" customFormat="1" ht="23.25" customHeight="1">
      <c r="A80" s="146"/>
      <c r="B80" s="132"/>
      <c r="C80" s="132"/>
      <c r="D80" s="132"/>
      <c r="E80" s="132" t="s">
        <v>300</v>
      </c>
      <c r="F80" s="132"/>
      <c r="G80" s="132"/>
      <c r="H80" s="132"/>
      <c r="I80" s="132"/>
      <c r="J80" s="128"/>
      <c r="K80" s="135"/>
    </row>
    <row r="81" spans="1:11" s="136" customFormat="1" ht="23.25" customHeight="1">
      <c r="A81" s="146"/>
      <c r="B81" s="132" t="s">
        <v>259</v>
      </c>
      <c r="C81" s="132"/>
      <c r="D81" s="132"/>
      <c r="E81" s="132" t="s">
        <v>301</v>
      </c>
      <c r="F81" s="132"/>
      <c r="G81" s="132"/>
      <c r="H81" s="132"/>
      <c r="I81" s="132"/>
      <c r="J81" s="128"/>
      <c r="K81" s="135" t="s">
        <v>262</v>
      </c>
    </row>
    <row r="82" spans="1:11" s="136" customFormat="1" ht="23.25" customHeight="1">
      <c r="A82" s="146"/>
      <c r="B82" s="132" t="s">
        <v>266</v>
      </c>
      <c r="C82" s="132"/>
      <c r="D82" s="132"/>
      <c r="E82" s="132" t="s">
        <v>267</v>
      </c>
      <c r="F82" s="132"/>
      <c r="G82" s="132"/>
      <c r="H82" s="132"/>
      <c r="I82" s="132"/>
      <c r="J82" s="128"/>
      <c r="K82" s="135" t="s">
        <v>262</v>
      </c>
    </row>
    <row r="83" spans="1:11" s="136" customFormat="1" ht="23.25" customHeight="1">
      <c r="A83" s="146"/>
      <c r="B83" s="132" t="s">
        <v>268</v>
      </c>
      <c r="C83" s="132"/>
      <c r="D83" s="132"/>
      <c r="E83" s="132" t="s">
        <v>269</v>
      </c>
      <c r="F83" s="132"/>
      <c r="G83" s="132"/>
      <c r="H83" s="132"/>
      <c r="I83" s="132"/>
      <c r="J83" s="128"/>
      <c r="K83" s="135" t="s">
        <v>262</v>
      </c>
    </row>
    <row r="84" spans="1:11" s="136" customFormat="1" ht="23.25" customHeight="1">
      <c r="A84" s="146"/>
      <c r="B84" s="132" t="s">
        <v>101</v>
      </c>
      <c r="C84" s="132"/>
      <c r="E84" s="132" t="s">
        <v>102</v>
      </c>
      <c r="F84" s="132"/>
      <c r="G84" s="132"/>
      <c r="H84" s="132"/>
      <c r="I84" s="132"/>
      <c r="J84" s="128"/>
      <c r="K84" s="135" t="s">
        <v>262</v>
      </c>
    </row>
    <row r="85" spans="1:11" s="136" customFormat="1" ht="23.25" customHeight="1">
      <c r="A85" s="146"/>
      <c r="B85" s="132" t="s">
        <v>103</v>
      </c>
      <c r="C85" s="132"/>
      <c r="E85" s="132" t="s">
        <v>104</v>
      </c>
      <c r="F85" s="132"/>
      <c r="G85" s="132"/>
      <c r="H85" s="132"/>
      <c r="I85" s="132"/>
      <c r="J85" s="128"/>
      <c r="K85" s="135" t="s">
        <v>262</v>
      </c>
    </row>
    <row r="86" spans="1:11" s="136" customFormat="1" ht="24.75" customHeight="1">
      <c r="A86" s="127"/>
      <c r="B86" s="132"/>
      <c r="C86" s="132"/>
      <c r="D86" s="132"/>
      <c r="E86" s="132"/>
      <c r="F86" s="132"/>
      <c r="G86" s="132"/>
      <c r="H86" s="132"/>
      <c r="I86" s="132"/>
      <c r="J86" s="128"/>
      <c r="K86" s="135"/>
    </row>
    <row r="87" spans="1:11" s="136" customFormat="1" ht="24.75" customHeight="1">
      <c r="A87" s="146"/>
      <c r="B87" s="136" t="s">
        <v>826</v>
      </c>
      <c r="F87" s="144"/>
      <c r="G87" s="144"/>
      <c r="I87" s="145"/>
      <c r="K87" s="147"/>
    </row>
    <row r="88" spans="1:11" s="136" customFormat="1" ht="24.75" customHeight="1">
      <c r="A88" s="146" t="s">
        <v>827</v>
      </c>
      <c r="F88" s="144"/>
      <c r="G88" s="144"/>
      <c r="I88" s="145"/>
      <c r="K88" s="147"/>
    </row>
    <row r="89" spans="1:11" s="136" customFormat="1" ht="23.25">
      <c r="A89" s="146"/>
      <c r="C89" s="132"/>
      <c r="D89" s="132"/>
      <c r="E89" s="132"/>
      <c r="F89" s="132"/>
      <c r="G89" s="132"/>
      <c r="H89" s="132"/>
      <c r="I89" s="132"/>
      <c r="J89" s="128"/>
      <c r="K89" s="135"/>
    </row>
    <row r="90" spans="1:10" s="136" customFormat="1" ht="25.5" customHeight="1">
      <c r="A90" s="412" t="s">
        <v>768</v>
      </c>
      <c r="F90" s="144"/>
      <c r="H90" s="144"/>
      <c r="J90" s="145"/>
    </row>
    <row r="91" spans="2:10" s="136" customFormat="1" ht="25.5" customHeight="1">
      <c r="B91" s="136" t="s">
        <v>287</v>
      </c>
      <c r="F91" s="144"/>
      <c r="H91" s="144"/>
      <c r="J91" s="145"/>
    </row>
    <row r="92" spans="1:10" s="136" customFormat="1" ht="25.5" customHeight="1">
      <c r="A92" s="146" t="s">
        <v>288</v>
      </c>
      <c r="F92" s="144"/>
      <c r="H92" s="144"/>
      <c r="J92" s="145"/>
    </row>
    <row r="93" spans="1:11" s="136" customFormat="1" ht="17.25" customHeight="1">
      <c r="A93" s="412"/>
      <c r="F93" s="144"/>
      <c r="G93" s="138"/>
      <c r="H93" s="132"/>
      <c r="I93" s="132"/>
      <c r="J93" s="128"/>
      <c r="K93" s="149"/>
    </row>
    <row r="94" spans="1:11" s="136" customFormat="1" ht="24.75" customHeight="1">
      <c r="A94" s="148"/>
      <c r="B94" s="137" t="s">
        <v>286</v>
      </c>
      <c r="C94" s="132"/>
      <c r="D94" s="132"/>
      <c r="E94" s="132"/>
      <c r="F94" s="132"/>
      <c r="G94" s="138" t="s">
        <v>208</v>
      </c>
      <c r="H94" s="132"/>
      <c r="I94" s="132"/>
      <c r="J94" s="128"/>
      <c r="K94" s="149" t="s">
        <v>256</v>
      </c>
    </row>
    <row r="96" spans="1:11" s="136" customFormat="1" ht="24.75" customHeight="1">
      <c r="A96" s="148"/>
      <c r="B96" s="132" t="s">
        <v>264</v>
      </c>
      <c r="C96" s="132"/>
      <c r="D96" s="132"/>
      <c r="E96" s="132" t="s">
        <v>289</v>
      </c>
      <c r="F96" s="132"/>
      <c r="G96" s="138"/>
      <c r="H96" s="132"/>
      <c r="I96" s="132"/>
      <c r="J96" s="128"/>
      <c r="K96" s="135" t="s">
        <v>290</v>
      </c>
    </row>
    <row r="98" spans="1:11" s="136" customFormat="1" ht="24.75" customHeight="1">
      <c r="A98" s="132"/>
      <c r="B98" s="136" t="s">
        <v>824</v>
      </c>
      <c r="C98" s="132"/>
      <c r="D98" s="132"/>
      <c r="E98" s="132"/>
      <c r="F98" s="132"/>
      <c r="G98" s="132"/>
      <c r="H98" s="132"/>
      <c r="I98" s="132"/>
      <c r="J98" s="128"/>
      <c r="K98" s="135"/>
    </row>
    <row r="99" spans="1:11" s="136" customFormat="1" ht="23.25">
      <c r="A99" s="146"/>
      <c r="F99" s="144"/>
      <c r="G99" s="144"/>
      <c r="I99" s="145"/>
      <c r="K99" s="147"/>
    </row>
    <row r="100" spans="1:10" s="136" customFormat="1" ht="24.75" customHeight="1">
      <c r="A100" s="150" t="s">
        <v>831</v>
      </c>
      <c r="F100" s="144"/>
      <c r="H100" s="144"/>
      <c r="J100" s="145"/>
    </row>
    <row r="101" spans="1:11" s="136" customFormat="1" ht="24.75" customHeight="1">
      <c r="A101" s="146"/>
      <c r="B101" s="136" t="s">
        <v>302</v>
      </c>
      <c r="F101" s="144"/>
      <c r="G101" s="144"/>
      <c r="K101" s="147"/>
    </row>
    <row r="102" spans="1:11" s="136" customFormat="1" ht="24.75" customHeight="1">
      <c r="A102" s="146" t="s">
        <v>769</v>
      </c>
      <c r="F102" s="144"/>
      <c r="G102" s="144"/>
      <c r="K102" s="147"/>
    </row>
    <row r="103" spans="1:11" s="136" customFormat="1" ht="24.75" customHeight="1">
      <c r="A103" s="146"/>
      <c r="F103" s="144"/>
      <c r="G103" s="144"/>
      <c r="K103" s="147"/>
    </row>
    <row r="104" spans="1:11" s="136" customFormat="1" ht="24.75" customHeight="1">
      <c r="A104" s="146"/>
      <c r="F104" s="144"/>
      <c r="G104" s="144"/>
      <c r="K104" s="147"/>
    </row>
    <row r="105" spans="1:11" s="136" customFormat="1" ht="23.25">
      <c r="A105" s="146"/>
      <c r="F105" s="144"/>
      <c r="G105" s="144"/>
      <c r="I105" s="145"/>
      <c r="K105" s="147"/>
    </row>
    <row r="107" spans="1:11" s="136" customFormat="1" ht="24.75" customHeight="1">
      <c r="A107" s="140" t="s">
        <v>315</v>
      </c>
      <c r="B107" s="140"/>
      <c r="C107" s="141"/>
      <c r="D107" s="140"/>
      <c r="E107" s="140"/>
      <c r="F107" s="140"/>
      <c r="G107" s="140"/>
      <c r="H107" s="140"/>
      <c r="I107" s="140"/>
      <c r="J107" s="142"/>
      <c r="K107" s="141"/>
    </row>
    <row r="108" spans="1:12" ht="24.75" customHeight="1">
      <c r="A108" s="709" t="s">
        <v>974</v>
      </c>
      <c r="B108" s="141"/>
      <c r="C108" s="141"/>
      <c r="D108" s="141"/>
      <c r="E108" s="141"/>
      <c r="F108" s="141"/>
      <c r="G108" s="141"/>
      <c r="H108" s="143"/>
      <c r="I108" s="141"/>
      <c r="J108" s="141"/>
      <c r="K108" s="141"/>
      <c r="L108" s="141" t="s">
        <v>108</v>
      </c>
    </row>
    <row r="109" spans="1:11" ht="24.75" customHeight="1">
      <c r="A109" s="141"/>
      <c r="B109" s="141"/>
      <c r="C109" s="141"/>
      <c r="D109" s="141"/>
      <c r="E109" s="141"/>
      <c r="F109" s="141"/>
      <c r="G109" s="141"/>
      <c r="H109" s="143"/>
      <c r="I109" s="141"/>
      <c r="J109" s="141"/>
      <c r="K109" s="141"/>
    </row>
    <row r="110" spans="1:11" ht="24.75" customHeight="1">
      <c r="A110" s="141"/>
      <c r="B110" s="141"/>
      <c r="C110" s="141"/>
      <c r="D110" s="141"/>
      <c r="E110" s="141"/>
      <c r="F110" s="141"/>
      <c r="G110" s="141"/>
      <c r="H110" s="143"/>
      <c r="I110" s="141"/>
      <c r="J110" s="141"/>
      <c r="K110" s="141"/>
    </row>
    <row r="111" ht="24.75" customHeight="1"/>
    <row r="112" ht="24.75" customHeight="1"/>
    <row r="120" spans="1:12" s="151" customFormat="1" ht="27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1:12" s="151" customFormat="1" ht="27" customHeight="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1:10" s="136" customFormat="1" ht="27" customHeight="1">
      <c r="A122" s="146"/>
      <c r="B122" s="152"/>
      <c r="D122" s="153"/>
      <c r="F122" s="144"/>
      <c r="G122" s="144"/>
      <c r="J122" s="147"/>
    </row>
    <row r="123" spans="1:10" s="136" customFormat="1" ht="27" customHeight="1">
      <c r="A123" s="146"/>
      <c r="B123" s="152"/>
      <c r="C123" s="154"/>
      <c r="D123" s="153"/>
      <c r="F123" s="144"/>
      <c r="G123" s="144"/>
      <c r="J123" s="147"/>
    </row>
  </sheetData>
  <sheetProtection/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8"/>
  <sheetViews>
    <sheetView zoomScale="85" zoomScaleNormal="85" zoomScaleSheetLayoutView="90" zoomScalePageLayoutView="0" workbookViewId="0" topLeftCell="A161">
      <selection activeCell="H174" sqref="H174"/>
    </sheetView>
  </sheetViews>
  <sheetFormatPr defaultColWidth="9.140625" defaultRowHeight="24" customHeight="1"/>
  <cols>
    <col min="1" max="1" width="6.00390625" style="5" customWidth="1"/>
    <col min="2" max="2" width="11.57421875" style="5" customWidth="1"/>
    <col min="3" max="3" width="20.140625" style="5" customWidth="1"/>
    <col min="4" max="4" width="20.8515625" style="5" customWidth="1"/>
    <col min="5" max="5" width="1.421875" style="5" customWidth="1"/>
    <col min="6" max="6" width="21.00390625" style="105" customWidth="1"/>
    <col min="7" max="7" width="1.7109375" style="5" customWidth="1"/>
    <col min="8" max="8" width="19.140625" style="5" customWidth="1"/>
    <col min="9" max="9" width="1.421875" style="5" customWidth="1"/>
    <col min="10" max="10" width="20.421875" style="5" customWidth="1"/>
    <col min="11" max="11" width="2.7109375" style="5" customWidth="1"/>
    <col min="12" max="12" width="2.8515625" style="5" customWidth="1"/>
    <col min="13" max="16384" width="9.140625" style="5" customWidth="1"/>
  </cols>
  <sheetData>
    <row r="1" spans="1:10" ht="24.75" customHeight="1">
      <c r="A1" s="524" t="s">
        <v>821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6"/>
      <c r="B2" s="4"/>
      <c r="C2" s="4"/>
      <c r="D2" s="4"/>
      <c r="E2" s="4"/>
      <c r="F2" s="7"/>
      <c r="G2" s="4"/>
      <c r="H2" s="4"/>
      <c r="I2" s="4"/>
      <c r="J2" s="8"/>
    </row>
    <row r="3" spans="1:10" ht="24.75" customHeight="1">
      <c r="A3" s="9" t="s">
        <v>799</v>
      </c>
      <c r="B3" s="4"/>
      <c r="C3" s="4"/>
      <c r="D3" s="4"/>
      <c r="E3" s="4"/>
      <c r="F3" s="7"/>
      <c r="G3" s="4"/>
      <c r="H3" s="4"/>
      <c r="I3" s="4"/>
      <c r="J3" s="8"/>
    </row>
    <row r="4" spans="1:10" ht="24.75" customHeight="1">
      <c r="A4" s="9"/>
      <c r="B4" s="4"/>
      <c r="C4" s="4"/>
      <c r="D4" s="4"/>
      <c r="E4" s="4"/>
      <c r="F4" s="7"/>
      <c r="G4" s="4"/>
      <c r="H4" s="4"/>
      <c r="I4" s="4"/>
      <c r="J4" s="10" t="s">
        <v>510</v>
      </c>
    </row>
    <row r="5" spans="1:10" ht="24.75" customHeight="1">
      <c r="A5" s="6"/>
      <c r="B5" s="4"/>
      <c r="C5" s="4"/>
      <c r="D5" s="4"/>
      <c r="E5" s="4"/>
      <c r="F5" s="11"/>
      <c r="G5" s="12"/>
      <c r="H5" s="11"/>
      <c r="I5" s="12"/>
      <c r="J5" s="13" t="s">
        <v>389</v>
      </c>
    </row>
    <row r="6" spans="1:10" ht="24.75" customHeight="1">
      <c r="A6" s="6"/>
      <c r="B6" s="6" t="s">
        <v>390</v>
      </c>
      <c r="C6" s="4"/>
      <c r="D6" s="4"/>
      <c r="E6" s="4"/>
      <c r="F6" s="11"/>
      <c r="G6" s="12"/>
      <c r="H6" s="11"/>
      <c r="I6" s="12"/>
      <c r="J6" s="11"/>
    </row>
    <row r="7" spans="1:10" ht="24.75" customHeight="1">
      <c r="A7" s="14"/>
      <c r="B7" s="426" t="s">
        <v>589</v>
      </c>
      <c r="C7" s="15"/>
      <c r="D7" s="15"/>
      <c r="E7" s="15"/>
      <c r="F7" s="16"/>
      <c r="G7" s="17"/>
      <c r="H7" s="16"/>
      <c r="I7" s="18"/>
      <c r="J7" s="16">
        <v>27531199.54</v>
      </c>
    </row>
    <row r="8" spans="1:10" ht="24.75" customHeight="1">
      <c r="A8" s="14"/>
      <c r="B8" s="14" t="s">
        <v>391</v>
      </c>
      <c r="C8" s="15"/>
      <c r="D8" s="15"/>
      <c r="E8" s="15"/>
      <c r="F8" s="16"/>
      <c r="G8" s="17"/>
      <c r="H8" s="16"/>
      <c r="I8" s="18"/>
      <c r="J8" s="16">
        <v>5086.25</v>
      </c>
    </row>
    <row r="9" spans="1:10" ht="24.75" customHeight="1">
      <c r="A9" s="14"/>
      <c r="B9" s="426" t="s">
        <v>871</v>
      </c>
      <c r="C9" s="15"/>
      <c r="D9" s="15"/>
      <c r="E9" s="15"/>
      <c r="F9" s="18"/>
      <c r="G9" s="18"/>
      <c r="H9" s="18"/>
      <c r="I9" s="18"/>
      <c r="J9" s="19">
        <f>SUM(J7:J8)</f>
        <v>27536285.79</v>
      </c>
    </row>
    <row r="10" spans="1:10" ht="24.75" customHeight="1">
      <c r="A10" s="14"/>
      <c r="B10" s="14" t="s">
        <v>392</v>
      </c>
      <c r="C10" s="15"/>
      <c r="D10" s="15"/>
      <c r="E10" s="15"/>
      <c r="F10" s="18"/>
      <c r="G10" s="18"/>
      <c r="H10" s="18"/>
      <c r="I10" s="18"/>
      <c r="J10" s="18"/>
    </row>
    <row r="11" spans="1:10" ht="24.75" customHeight="1">
      <c r="A11" s="14" t="s">
        <v>108</v>
      </c>
      <c r="B11" s="426" t="s">
        <v>589</v>
      </c>
      <c r="C11" s="15"/>
      <c r="D11" s="15"/>
      <c r="E11" s="15"/>
      <c r="F11" s="18"/>
      <c r="G11" s="18"/>
      <c r="H11" s="18"/>
      <c r="I11" s="18"/>
      <c r="J11" s="18">
        <v>16518743.94</v>
      </c>
    </row>
    <row r="12" spans="1:10" ht="24.75" customHeight="1">
      <c r="A12" s="14"/>
      <c r="B12" s="14" t="s">
        <v>393</v>
      </c>
      <c r="C12" s="15"/>
      <c r="D12" s="15"/>
      <c r="E12" s="15"/>
      <c r="F12" s="18"/>
      <c r="G12" s="18"/>
      <c r="H12" s="18"/>
      <c r="I12" s="18"/>
      <c r="J12" s="18">
        <v>769636.44</v>
      </c>
    </row>
    <row r="13" spans="1:10" ht="24.75" customHeight="1">
      <c r="A13" s="14"/>
      <c r="B13" s="426" t="s">
        <v>871</v>
      </c>
      <c r="C13" s="15"/>
      <c r="D13" s="15"/>
      <c r="E13" s="15"/>
      <c r="F13" s="18"/>
      <c r="G13" s="18"/>
      <c r="H13" s="18"/>
      <c r="I13" s="18"/>
      <c r="J13" s="19">
        <f>SUM(J11:J12)</f>
        <v>17288380.38</v>
      </c>
    </row>
    <row r="14" spans="1:10" ht="24.75" customHeight="1">
      <c r="A14" s="14"/>
      <c r="B14" s="14" t="s">
        <v>394</v>
      </c>
      <c r="C14" s="15"/>
      <c r="D14" s="15"/>
      <c r="E14" s="15"/>
      <c r="F14" s="18"/>
      <c r="G14" s="18"/>
      <c r="H14" s="18"/>
      <c r="I14" s="18"/>
      <c r="J14" s="18"/>
    </row>
    <row r="15" spans="1:10" ht="24.75" customHeight="1" thickBot="1">
      <c r="A15" s="14"/>
      <c r="B15" s="426" t="s">
        <v>589</v>
      </c>
      <c r="C15" s="15"/>
      <c r="D15" s="15"/>
      <c r="E15" s="15"/>
      <c r="F15" s="18"/>
      <c r="G15" s="18"/>
      <c r="H15" s="18"/>
      <c r="I15" s="18"/>
      <c r="J15" s="20">
        <f>+J7-J11</f>
        <v>11012455.6</v>
      </c>
    </row>
    <row r="16" spans="1:10" ht="24.75" customHeight="1" thickBot="1" thickTop="1">
      <c r="A16" s="14"/>
      <c r="B16" s="426" t="s">
        <v>871</v>
      </c>
      <c r="C16" s="15"/>
      <c r="D16" s="15"/>
      <c r="E16" s="15"/>
      <c r="F16" s="18"/>
      <c r="G16" s="18"/>
      <c r="H16" s="18"/>
      <c r="I16" s="18"/>
      <c r="J16" s="20">
        <f>J9-J13</f>
        <v>10247905.41</v>
      </c>
    </row>
    <row r="17" spans="1:10" ht="24.75" customHeight="1" thickTop="1">
      <c r="A17" s="14"/>
      <c r="B17" s="426" t="s">
        <v>933</v>
      </c>
      <c r="C17" s="15"/>
      <c r="D17" s="15"/>
      <c r="E17" s="15"/>
      <c r="F17" s="15"/>
      <c r="G17" s="15"/>
      <c r="H17" s="15"/>
      <c r="I17" s="15"/>
      <c r="J17" s="14"/>
    </row>
    <row r="18" spans="1:10" ht="24.75" customHeight="1">
      <c r="A18" s="426" t="s">
        <v>934</v>
      </c>
      <c r="C18" s="15"/>
      <c r="D18" s="15"/>
      <c r="E18" s="15"/>
      <c r="F18" s="15"/>
      <c r="G18" s="15"/>
      <c r="H18" s="15"/>
      <c r="I18" s="15"/>
      <c r="J18" s="426"/>
    </row>
    <row r="19" spans="1:10" ht="24.75" customHeight="1">
      <c r="A19" s="426"/>
      <c r="C19" s="15"/>
      <c r="D19" s="15"/>
      <c r="E19" s="15"/>
      <c r="F19" s="15"/>
      <c r="G19" s="15"/>
      <c r="H19" s="15"/>
      <c r="I19" s="15"/>
      <c r="J19" s="14"/>
    </row>
    <row r="20" spans="1:8" ht="24.75" customHeight="1">
      <c r="A20" s="9" t="s">
        <v>800</v>
      </c>
      <c r="B20" s="427"/>
      <c r="C20" s="427"/>
      <c r="D20" s="427"/>
      <c r="E20" s="427"/>
      <c r="F20" s="588"/>
      <c r="G20" s="427"/>
      <c r="H20" s="589"/>
    </row>
    <row r="21" spans="1:10" ht="24.75" customHeight="1">
      <c r="A21" s="9"/>
      <c r="B21" s="427"/>
      <c r="C21" s="427"/>
      <c r="D21" s="427"/>
      <c r="E21" s="427"/>
      <c r="F21" s="588"/>
      <c r="G21" s="427"/>
      <c r="H21" s="589"/>
      <c r="J21" s="10" t="s">
        <v>510</v>
      </c>
    </row>
    <row r="22" spans="2:10" s="24" customFormat="1" ht="24.75" customHeight="1">
      <c r="B22" s="455"/>
      <c r="C22" s="590"/>
      <c r="D22" s="590"/>
      <c r="E22" s="591"/>
      <c r="F22" s="591"/>
      <c r="G22" s="731" t="s">
        <v>114</v>
      </c>
      <c r="H22" s="731"/>
      <c r="I22" s="731"/>
      <c r="J22" s="731"/>
    </row>
    <row r="23" spans="2:10" s="24" customFormat="1" ht="24.75" customHeight="1">
      <c r="B23" s="455"/>
      <c r="C23" s="590"/>
      <c r="D23" s="590"/>
      <c r="E23" s="591"/>
      <c r="F23" s="591"/>
      <c r="G23" s="427"/>
      <c r="H23" s="730" t="s">
        <v>398</v>
      </c>
      <c r="I23" s="730"/>
      <c r="J23" s="730"/>
    </row>
    <row r="24" spans="1:10" ht="24.75" customHeight="1">
      <c r="A24" s="427"/>
      <c r="B24" s="427"/>
      <c r="C24" s="427"/>
      <c r="D24" s="427"/>
      <c r="E24" s="427"/>
      <c r="F24" s="588"/>
      <c r="G24" s="427"/>
      <c r="H24" s="27" t="s">
        <v>858</v>
      </c>
      <c r="I24" s="28"/>
      <c r="J24" s="27" t="s">
        <v>586</v>
      </c>
    </row>
    <row r="25" spans="2:10" ht="24.75" customHeight="1">
      <c r="B25" s="427" t="s">
        <v>411</v>
      </c>
      <c r="C25" s="427"/>
      <c r="D25" s="427"/>
      <c r="E25" s="427"/>
      <c r="F25" s="588"/>
      <c r="G25" s="427"/>
      <c r="H25" s="592">
        <v>0</v>
      </c>
      <c r="I25" s="29"/>
      <c r="J25" s="592">
        <v>659043.38</v>
      </c>
    </row>
    <row r="26" spans="2:10" ht="24.75" customHeight="1">
      <c r="B26" s="427" t="s">
        <v>412</v>
      </c>
      <c r="C26" s="427"/>
      <c r="D26" s="427"/>
      <c r="E26" s="427"/>
      <c r="F26" s="588"/>
      <c r="G26" s="427"/>
      <c r="H26" s="593">
        <v>866100000</v>
      </c>
      <c r="I26" s="30"/>
      <c r="J26" s="593">
        <v>830000000</v>
      </c>
    </row>
    <row r="27" spans="1:10" ht="24.75" customHeight="1" thickBot="1">
      <c r="A27" s="427"/>
      <c r="C27" s="430" t="s">
        <v>507</v>
      </c>
      <c r="D27" s="427"/>
      <c r="E27" s="427"/>
      <c r="F27" s="588"/>
      <c r="G27" s="427"/>
      <c r="H27" s="594">
        <f>SUM(H25:H26)</f>
        <v>866100000</v>
      </c>
      <c r="I27" s="30"/>
      <c r="J27" s="594">
        <f>SUM(J25:J26)</f>
        <v>830659043.38</v>
      </c>
    </row>
    <row r="28" spans="1:6" s="21" customFormat="1" ht="24.75" customHeight="1" thickTop="1">
      <c r="A28" s="430" t="s">
        <v>801</v>
      </c>
      <c r="F28" s="22"/>
    </row>
    <row r="29" spans="2:9" s="21" customFormat="1" ht="24.75" customHeight="1">
      <c r="B29" s="427" t="s">
        <v>872</v>
      </c>
      <c r="F29" s="22"/>
      <c r="H29" s="22"/>
      <c r="I29" s="22"/>
    </row>
    <row r="30" spans="1:9" s="21" customFormat="1" ht="24.75" customHeight="1">
      <c r="A30" s="427" t="s">
        <v>590</v>
      </c>
      <c r="F30" s="22"/>
      <c r="H30" s="22"/>
      <c r="I30" s="416"/>
    </row>
    <row r="31" spans="1:6" s="21" customFormat="1" ht="24.75" customHeight="1">
      <c r="A31" s="427" t="s">
        <v>802</v>
      </c>
      <c r="F31" s="22"/>
    </row>
    <row r="32" spans="2:9" s="21" customFormat="1" ht="24.75" customHeight="1">
      <c r="B32" s="427" t="s">
        <v>873</v>
      </c>
      <c r="F32" s="22"/>
      <c r="H32" s="22"/>
      <c r="I32" s="22"/>
    </row>
    <row r="33" spans="1:9" s="21" customFormat="1" ht="24.75" customHeight="1">
      <c r="A33" s="427" t="s">
        <v>832</v>
      </c>
      <c r="F33" s="22"/>
      <c r="H33" s="22"/>
      <c r="I33" s="22"/>
    </row>
    <row r="34" spans="1:9" s="21" customFormat="1" ht="24.75" customHeight="1">
      <c r="A34" s="427" t="s">
        <v>940</v>
      </c>
      <c r="F34" s="22"/>
      <c r="H34" s="22"/>
      <c r="I34" s="22"/>
    </row>
    <row r="35" spans="1:9" s="21" customFormat="1" ht="24.75" customHeight="1">
      <c r="A35" s="427" t="s">
        <v>561</v>
      </c>
      <c r="F35" s="22"/>
      <c r="H35" s="22"/>
      <c r="I35" s="22"/>
    </row>
    <row r="36" spans="1:10" ht="24.75" customHeight="1">
      <c r="A36" s="32"/>
      <c r="C36" s="15"/>
      <c r="D36" s="15"/>
      <c r="E36" s="15"/>
      <c r="F36" s="15"/>
      <c r="G36" s="15"/>
      <c r="H36" s="15"/>
      <c r="I36" s="15"/>
      <c r="J36" s="14"/>
    </row>
    <row r="37" spans="1:10" ht="24.75" customHeight="1">
      <c r="A37" s="33"/>
      <c r="C37" s="33"/>
      <c r="D37" s="15"/>
      <c r="E37" s="15"/>
      <c r="F37" s="15"/>
      <c r="G37" s="15"/>
      <c r="H37" s="15"/>
      <c r="I37" s="15"/>
      <c r="J37" s="14"/>
    </row>
    <row r="38" spans="1:11" ht="24.75" customHeight="1">
      <c r="A38" s="33" t="s">
        <v>320</v>
      </c>
      <c r="B38" s="34"/>
      <c r="C38" s="4"/>
      <c r="D38" s="4"/>
      <c r="E38" s="4"/>
      <c r="F38" s="4"/>
      <c r="G38" s="4"/>
      <c r="H38" s="4"/>
      <c r="I38" s="4"/>
      <c r="J38" s="35"/>
      <c r="K38" s="34"/>
    </row>
    <row r="39" spans="1:10" ht="24.75" customHeight="1">
      <c r="A39" s="709" t="s">
        <v>977</v>
      </c>
      <c r="B39" s="34"/>
      <c r="C39" s="4"/>
      <c r="D39" s="4"/>
      <c r="E39" s="4"/>
      <c r="F39" s="4"/>
      <c r="G39" s="4"/>
      <c r="H39" s="4"/>
      <c r="I39" s="4"/>
      <c r="J39" s="35"/>
    </row>
    <row r="40" spans="1:10" ht="25.5" customHeight="1">
      <c r="A40" s="524" t="s">
        <v>808</v>
      </c>
      <c r="B40" s="4"/>
      <c r="C40" s="4"/>
      <c r="D40" s="4"/>
      <c r="E40" s="4"/>
      <c r="F40" s="4"/>
      <c r="G40" s="4"/>
      <c r="H40" s="4"/>
      <c r="I40" s="4"/>
      <c r="J40" s="4"/>
    </row>
    <row r="41" spans="6:9" s="21" customFormat="1" ht="25.5" customHeight="1">
      <c r="F41" s="22"/>
      <c r="H41" s="22"/>
      <c r="I41" s="22"/>
    </row>
    <row r="42" spans="1:6" s="21" customFormat="1" ht="25.5" customHeight="1">
      <c r="A42" s="36" t="s">
        <v>803</v>
      </c>
      <c r="B42" s="37"/>
      <c r="C42" s="37"/>
      <c r="D42" s="37"/>
      <c r="E42" s="37"/>
      <c r="F42" s="38"/>
    </row>
    <row r="43" spans="1:10" s="21" customFormat="1" ht="25.5" customHeight="1">
      <c r="A43" s="1" t="s">
        <v>382</v>
      </c>
      <c r="B43" s="37"/>
      <c r="C43" s="37"/>
      <c r="D43" s="37"/>
      <c r="E43" s="37"/>
      <c r="F43" s="38"/>
      <c r="H43" s="23"/>
      <c r="I43" s="5"/>
      <c r="J43" s="10"/>
    </row>
    <row r="44" spans="1:10" ht="25.5" customHeight="1">
      <c r="A44" s="9"/>
      <c r="B44" s="21"/>
      <c r="C44" s="21"/>
      <c r="D44" s="21"/>
      <c r="E44" s="21"/>
      <c r="F44" s="22"/>
      <c r="G44" s="21"/>
      <c r="H44" s="23"/>
      <c r="J44" s="10" t="s">
        <v>510</v>
      </c>
    </row>
    <row r="45" spans="2:10" s="24" customFormat="1" ht="25.5" customHeight="1">
      <c r="B45" s="1"/>
      <c r="C45" s="25"/>
      <c r="D45" s="25"/>
      <c r="E45" s="26"/>
      <c r="F45" s="26"/>
      <c r="G45" s="731" t="s">
        <v>114</v>
      </c>
      <c r="H45" s="731"/>
      <c r="I45" s="731"/>
      <c r="J45" s="731"/>
    </row>
    <row r="46" spans="2:10" s="24" customFormat="1" ht="25.5" customHeight="1">
      <c r="B46" s="1"/>
      <c r="C46" s="25"/>
      <c r="D46" s="25"/>
      <c r="E46" s="26"/>
      <c r="F46" s="26"/>
      <c r="G46" s="21"/>
      <c r="H46" s="730" t="s">
        <v>398</v>
      </c>
      <c r="I46" s="730"/>
      <c r="J46" s="730"/>
    </row>
    <row r="47" spans="1:10" s="21" customFormat="1" ht="25.5" customHeight="1">
      <c r="A47" s="31"/>
      <c r="B47" s="37"/>
      <c r="C47" s="37"/>
      <c r="D47" s="37"/>
      <c r="E47" s="37"/>
      <c r="F47" s="38"/>
      <c r="H47" s="27" t="s">
        <v>858</v>
      </c>
      <c r="I47" s="28"/>
      <c r="J47" s="27" t="s">
        <v>586</v>
      </c>
    </row>
    <row r="48" spans="2:10" s="21" customFormat="1" ht="25.5" customHeight="1">
      <c r="B48" s="31" t="s">
        <v>383</v>
      </c>
      <c r="C48" s="1"/>
      <c r="D48" s="25"/>
      <c r="E48" s="25"/>
      <c r="F48" s="39"/>
      <c r="H48" s="94">
        <v>666640000</v>
      </c>
      <c r="I48" s="40"/>
      <c r="J48" s="94">
        <v>833320000</v>
      </c>
    </row>
    <row r="49" spans="2:10" s="21" customFormat="1" ht="25.5" customHeight="1">
      <c r="B49" s="1" t="s">
        <v>413</v>
      </c>
      <c r="C49" s="1"/>
      <c r="D49" s="25"/>
      <c r="E49" s="25"/>
      <c r="F49" s="39"/>
      <c r="H49" s="41">
        <v>-333360000</v>
      </c>
      <c r="I49" s="42"/>
      <c r="J49" s="41">
        <v>-333360000</v>
      </c>
    </row>
    <row r="50" spans="2:10" s="21" customFormat="1" ht="25.5" customHeight="1" thickBot="1">
      <c r="B50" s="31" t="s">
        <v>346</v>
      </c>
      <c r="C50" s="31"/>
      <c r="D50" s="25"/>
      <c r="E50" s="25"/>
      <c r="F50" s="39"/>
      <c r="H50" s="43">
        <f>SUM(H48:H49)</f>
        <v>333280000</v>
      </c>
      <c r="I50" s="40"/>
      <c r="J50" s="43">
        <f>SUM(J48:J49)</f>
        <v>499960000</v>
      </c>
    </row>
    <row r="51" spans="2:10" s="21" customFormat="1" ht="25.5" customHeight="1" thickTop="1">
      <c r="B51" s="31"/>
      <c r="C51" s="31"/>
      <c r="D51" s="25"/>
      <c r="E51" s="25"/>
      <c r="F51" s="39"/>
      <c r="H51" s="44"/>
      <c r="I51" s="40"/>
      <c r="J51" s="44"/>
    </row>
    <row r="52" spans="2:9" s="1" customFormat="1" ht="25.5" customHeight="1">
      <c r="B52" s="455" t="s">
        <v>965</v>
      </c>
      <c r="C52" s="708"/>
      <c r="D52" s="2"/>
      <c r="E52" s="2"/>
      <c r="F52" s="3"/>
      <c r="G52" s="2"/>
      <c r="H52" s="2"/>
      <c r="I52" s="2"/>
    </row>
    <row r="53" spans="1:9" s="1" customFormat="1" ht="25.5" customHeight="1">
      <c r="A53" s="455"/>
      <c r="B53" s="1" t="s">
        <v>960</v>
      </c>
      <c r="C53" s="2"/>
      <c r="D53" s="2"/>
      <c r="E53" s="2"/>
      <c r="F53" s="3"/>
      <c r="G53" s="2"/>
      <c r="H53" s="2"/>
      <c r="I53" s="2"/>
    </row>
    <row r="54" spans="1:9" s="1" customFormat="1" ht="25.5" customHeight="1">
      <c r="A54" s="455"/>
      <c r="B54" s="455" t="s">
        <v>962</v>
      </c>
      <c r="C54" s="2"/>
      <c r="D54" s="2"/>
      <c r="E54" s="2"/>
      <c r="F54" s="3"/>
      <c r="G54" s="2"/>
      <c r="H54" s="2"/>
      <c r="I54" s="2"/>
    </row>
    <row r="55" spans="1:9" s="1" customFormat="1" ht="25.5" customHeight="1">
      <c r="A55" s="455"/>
      <c r="B55" s="455" t="s">
        <v>963</v>
      </c>
      <c r="C55" s="2"/>
      <c r="D55" s="2"/>
      <c r="E55" s="2"/>
      <c r="F55" s="3"/>
      <c r="G55" s="2"/>
      <c r="H55" s="2"/>
      <c r="I55" s="2"/>
    </row>
    <row r="56" spans="1:9" s="1" customFormat="1" ht="25.5" customHeight="1">
      <c r="A56" s="455"/>
      <c r="B56" s="455" t="s">
        <v>964</v>
      </c>
      <c r="C56" s="2"/>
      <c r="D56" s="2"/>
      <c r="E56" s="2"/>
      <c r="F56" s="3"/>
      <c r="G56" s="2"/>
      <c r="H56" s="2"/>
      <c r="I56" s="2"/>
    </row>
    <row r="57" spans="1:9" s="1" customFormat="1" ht="25.5" customHeight="1">
      <c r="A57" s="455"/>
      <c r="B57" s="455" t="s">
        <v>961</v>
      </c>
      <c r="C57" s="2"/>
      <c r="D57" s="2"/>
      <c r="E57" s="2"/>
      <c r="F57" s="3"/>
      <c r="G57" s="2"/>
      <c r="H57" s="2"/>
      <c r="I57" s="2"/>
    </row>
    <row r="58" spans="1:9" s="1" customFormat="1" ht="25.5" customHeight="1">
      <c r="A58" s="1" t="s">
        <v>561</v>
      </c>
      <c r="B58" s="2"/>
      <c r="C58" s="2"/>
      <c r="D58" s="2"/>
      <c r="E58" s="2"/>
      <c r="F58" s="3"/>
      <c r="G58" s="2"/>
      <c r="H58" s="2"/>
      <c r="I58" s="2"/>
    </row>
    <row r="59" spans="1:8" s="47" customFormat="1" ht="25.5" customHeight="1">
      <c r="A59" s="45" t="s">
        <v>804</v>
      </c>
      <c r="B59" s="46"/>
      <c r="C59" s="46"/>
      <c r="D59" s="46"/>
      <c r="E59" s="46"/>
      <c r="F59" s="46"/>
      <c r="G59" s="46"/>
      <c r="H59" s="46"/>
    </row>
    <row r="60" spans="2:11" s="47" customFormat="1" ht="25.5" customHeight="1">
      <c r="B60" s="48" t="s">
        <v>356</v>
      </c>
      <c r="C60" s="49"/>
      <c r="D60" s="49"/>
      <c r="E60" s="49"/>
      <c r="F60" s="50"/>
      <c r="G60" s="49"/>
      <c r="H60" s="49"/>
      <c r="I60" s="49"/>
      <c r="J60" s="50"/>
      <c r="K60" s="49"/>
    </row>
    <row r="61" spans="1:11" s="47" customFormat="1" ht="25.5" customHeight="1">
      <c r="A61" s="49" t="s">
        <v>844</v>
      </c>
      <c r="B61" s="49"/>
      <c r="C61" s="49"/>
      <c r="D61" s="49"/>
      <c r="E61" s="49"/>
      <c r="F61" s="50"/>
      <c r="G61" s="49"/>
      <c r="H61" s="49"/>
      <c r="I61" s="49"/>
      <c r="J61" s="50"/>
      <c r="K61" s="49"/>
    </row>
    <row r="62" spans="2:11" s="47" customFormat="1" ht="25.5" customHeight="1">
      <c r="B62" s="48" t="s">
        <v>326</v>
      </c>
      <c r="C62" s="49"/>
      <c r="D62" s="49"/>
      <c r="E62" s="49"/>
      <c r="F62" s="50"/>
      <c r="G62" s="49"/>
      <c r="H62" s="49"/>
      <c r="I62" s="49"/>
      <c r="J62" s="50"/>
      <c r="K62" s="49"/>
    </row>
    <row r="63" spans="2:8" s="47" customFormat="1" ht="25.5" customHeight="1">
      <c r="B63" s="51"/>
      <c r="C63" s="51"/>
      <c r="H63" s="52" t="s">
        <v>510</v>
      </c>
    </row>
    <row r="64" spans="2:11" s="47" customFormat="1" ht="25.5" customHeight="1">
      <c r="B64" s="51"/>
      <c r="C64" s="51"/>
      <c r="H64" s="53" t="s">
        <v>206</v>
      </c>
      <c r="K64" s="54"/>
    </row>
    <row r="65" spans="2:11" s="47" customFormat="1" ht="25.5" customHeight="1">
      <c r="B65" s="51"/>
      <c r="C65" s="51"/>
      <c r="H65" s="53" t="s">
        <v>207</v>
      </c>
      <c r="K65" s="54"/>
    </row>
    <row r="66" spans="3:11" s="47" customFormat="1" ht="25.5" customHeight="1">
      <c r="C66" s="51"/>
      <c r="G66" s="56"/>
      <c r="H66" s="57" t="s">
        <v>398</v>
      </c>
      <c r="I66" s="56"/>
      <c r="K66" s="54"/>
    </row>
    <row r="67" spans="2:8" s="47" customFormat="1" ht="25.5" customHeight="1">
      <c r="B67" s="51" t="s">
        <v>743</v>
      </c>
      <c r="C67" s="51"/>
      <c r="G67" s="55"/>
      <c r="H67" s="479">
        <v>93663265</v>
      </c>
    </row>
    <row r="68" spans="2:8" s="47" customFormat="1" ht="25.5" customHeight="1">
      <c r="B68" s="51" t="s">
        <v>216</v>
      </c>
      <c r="C68" s="51"/>
      <c r="H68" s="480">
        <v>4115764.5</v>
      </c>
    </row>
    <row r="69" spans="2:8" s="47" customFormat="1" ht="25.5" customHeight="1">
      <c r="B69" s="51" t="s">
        <v>944</v>
      </c>
      <c r="C69" s="51"/>
      <c r="H69" s="480">
        <v>-1491379</v>
      </c>
    </row>
    <row r="70" spans="2:8" s="47" customFormat="1" ht="25.5" customHeight="1">
      <c r="B70" s="51" t="s">
        <v>829</v>
      </c>
      <c r="C70" s="51"/>
      <c r="H70" s="480">
        <v>1556529</v>
      </c>
    </row>
    <row r="71" spans="2:8" s="47" customFormat="1" ht="25.5" customHeight="1" thickBot="1">
      <c r="B71" s="58" t="s">
        <v>874</v>
      </c>
      <c r="C71" s="51"/>
      <c r="H71" s="481">
        <f>SUM(H67:H70)</f>
        <v>97844179.5</v>
      </c>
    </row>
    <row r="72" spans="2:9" s="47" customFormat="1" ht="25.5" customHeight="1" thickTop="1">
      <c r="B72" s="58"/>
      <c r="H72" s="59"/>
      <c r="I72" s="51"/>
    </row>
    <row r="73" spans="2:9" s="47" customFormat="1" ht="25.5" customHeight="1">
      <c r="B73" s="58"/>
      <c r="H73" s="59"/>
      <c r="I73" s="51"/>
    </row>
    <row r="74" spans="2:9" s="47" customFormat="1" ht="25.5" customHeight="1">
      <c r="B74" s="58"/>
      <c r="H74" s="59"/>
      <c r="I74" s="51"/>
    </row>
    <row r="75" spans="2:9" s="47" customFormat="1" ht="25.5" customHeight="1">
      <c r="B75" s="58"/>
      <c r="H75" s="59"/>
      <c r="I75" s="51"/>
    </row>
    <row r="76" spans="1:11" s="47" customFormat="1" ht="25.5" customHeight="1">
      <c r="A76" s="33" t="s">
        <v>320</v>
      </c>
      <c r="B76" s="34"/>
      <c r="C76" s="4"/>
      <c r="D76" s="4"/>
      <c r="E76" s="4"/>
      <c r="F76" s="4"/>
      <c r="G76" s="4"/>
      <c r="H76" s="4"/>
      <c r="I76" s="4"/>
      <c r="J76" s="35"/>
      <c r="K76" s="34"/>
    </row>
    <row r="77" spans="1:11" s="1" customFormat="1" ht="25.5" customHeight="1">
      <c r="A77" s="709" t="s">
        <v>977</v>
      </c>
      <c r="B77" s="34"/>
      <c r="C77" s="4"/>
      <c r="D77" s="4"/>
      <c r="E77" s="4"/>
      <c r="F77" s="4"/>
      <c r="G77" s="4"/>
      <c r="H77" s="4"/>
      <c r="I77" s="4"/>
      <c r="J77" s="35"/>
      <c r="K77" s="5"/>
    </row>
    <row r="78" spans="1:10" ht="25.5" customHeight="1">
      <c r="A78" s="524" t="s">
        <v>748</v>
      </c>
      <c r="B78" s="4"/>
      <c r="C78" s="4"/>
      <c r="D78" s="4"/>
      <c r="E78" s="4"/>
      <c r="F78" s="4"/>
      <c r="G78" s="4"/>
      <c r="H78" s="4"/>
      <c r="I78" s="4"/>
      <c r="J78" s="4"/>
    </row>
    <row r="79" spans="1:10" ht="25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25.5" customHeight="1">
      <c r="A80" s="45" t="s">
        <v>805</v>
      </c>
      <c r="B80" s="4"/>
      <c r="C80" s="4"/>
      <c r="D80" s="4"/>
      <c r="E80" s="4"/>
      <c r="F80" s="4"/>
      <c r="G80" s="4"/>
      <c r="H80" s="4"/>
      <c r="I80" s="4"/>
      <c r="J80" s="4"/>
    </row>
    <row r="81" spans="2:11" s="47" customFormat="1" ht="25.5" customHeight="1">
      <c r="B81" s="60" t="s">
        <v>327</v>
      </c>
      <c r="C81" s="51"/>
      <c r="G81" s="51"/>
      <c r="H81" s="51"/>
      <c r="I81" s="61"/>
      <c r="K81" s="51"/>
    </row>
    <row r="82" spans="1:11" s="47" customFormat="1" ht="25.5" customHeight="1">
      <c r="A82" s="60"/>
      <c r="B82" s="51"/>
      <c r="C82" s="51"/>
      <c r="G82" s="51"/>
      <c r="H82" s="62" t="s">
        <v>206</v>
      </c>
      <c r="I82" s="61"/>
      <c r="K82" s="51"/>
    </row>
    <row r="83" spans="1:9" s="47" customFormat="1" ht="25.5" customHeight="1">
      <c r="A83" s="51"/>
      <c r="B83" s="51"/>
      <c r="C83" s="51"/>
      <c r="G83" s="51"/>
      <c r="H83" s="62" t="s">
        <v>207</v>
      </c>
      <c r="I83" s="63"/>
    </row>
    <row r="84" spans="1:9" s="47" customFormat="1" ht="25.5" customHeight="1">
      <c r="A84" s="51"/>
      <c r="B84" s="51"/>
      <c r="C84" s="51"/>
      <c r="G84" s="64"/>
      <c r="H84" s="65" t="s">
        <v>398</v>
      </c>
      <c r="I84" s="417"/>
    </row>
    <row r="85" spans="1:9" s="47" customFormat="1" ht="25.5" customHeight="1">
      <c r="A85" s="51"/>
      <c r="B85" s="58"/>
      <c r="C85" s="51"/>
      <c r="G85" s="51"/>
      <c r="H85" s="66" t="s">
        <v>584</v>
      </c>
      <c r="I85" s="51"/>
    </row>
    <row r="86" spans="1:9" s="47" customFormat="1" ht="23.25">
      <c r="A86" s="51"/>
      <c r="B86" s="51" t="s">
        <v>217</v>
      </c>
      <c r="C86" s="51"/>
      <c r="G86" s="51"/>
      <c r="H86" s="66">
        <v>3.94</v>
      </c>
      <c r="I86" s="51"/>
    </row>
    <row r="87" spans="1:9" s="47" customFormat="1" ht="25.5" customHeight="1">
      <c r="A87" s="51"/>
      <c r="B87" s="51" t="s">
        <v>218</v>
      </c>
      <c r="C87" s="51"/>
      <c r="G87" s="51"/>
      <c r="H87" s="66">
        <v>6</v>
      </c>
      <c r="I87" s="51"/>
    </row>
    <row r="88" spans="1:9" s="47" customFormat="1" ht="25.5" customHeight="1">
      <c r="A88" s="51"/>
      <c r="B88" s="51" t="s">
        <v>219</v>
      </c>
      <c r="C88" s="51"/>
      <c r="G88" s="51"/>
      <c r="H88" s="66" t="s">
        <v>223</v>
      </c>
      <c r="I88" s="51"/>
    </row>
    <row r="89" spans="1:9" s="47" customFormat="1" ht="25.5" customHeight="1">
      <c r="A89" s="51"/>
      <c r="B89" s="51" t="s">
        <v>785</v>
      </c>
      <c r="C89" s="51"/>
      <c r="G89" s="51"/>
      <c r="H89" s="66" t="s">
        <v>786</v>
      </c>
      <c r="I89" s="51"/>
    </row>
    <row r="90" spans="1:8" s="1" customFormat="1" ht="25.5" customHeight="1">
      <c r="A90" s="21"/>
      <c r="B90" s="67" t="s">
        <v>224</v>
      </c>
      <c r="C90" s="67"/>
      <c r="D90" s="67"/>
      <c r="E90" s="67"/>
      <c r="F90" s="22"/>
      <c r="H90" s="68"/>
    </row>
    <row r="91" spans="1:10" s="21" customFormat="1" ht="25.5" customHeight="1">
      <c r="A91" s="31"/>
      <c r="B91" s="573" t="s">
        <v>787</v>
      </c>
      <c r="C91" s="31"/>
      <c r="D91" s="31"/>
      <c r="E91" s="31"/>
      <c r="F91" s="31"/>
      <c r="G91" s="31"/>
      <c r="H91" s="31"/>
      <c r="I91" s="31"/>
      <c r="J91" s="31"/>
    </row>
    <row r="92" spans="1:10" s="21" customFormat="1" ht="18.75" customHeight="1">
      <c r="A92" s="31"/>
      <c r="B92" s="573"/>
      <c r="C92" s="31"/>
      <c r="D92" s="31"/>
      <c r="E92" s="31"/>
      <c r="F92" s="31"/>
      <c r="G92" s="31"/>
      <c r="H92" s="31"/>
      <c r="I92" s="31"/>
      <c r="J92" s="31"/>
    </row>
    <row r="93" spans="1:11" s="612" customFormat="1" ht="21.75" customHeight="1">
      <c r="A93" s="437" t="s">
        <v>876</v>
      </c>
      <c r="B93" s="608"/>
      <c r="C93" s="608"/>
      <c r="D93" s="608"/>
      <c r="E93" s="608"/>
      <c r="F93" s="609"/>
      <c r="G93" s="610"/>
      <c r="H93" s="611"/>
      <c r="I93" s="610"/>
      <c r="J93" s="611"/>
      <c r="K93" s="610"/>
    </row>
    <row r="94" spans="1:26" s="614" customFormat="1" ht="21.75" customHeight="1">
      <c r="A94" s="613" t="s">
        <v>906</v>
      </c>
      <c r="B94" s="613"/>
      <c r="C94" s="613"/>
      <c r="D94" s="613"/>
      <c r="E94" s="613"/>
      <c r="F94" s="613"/>
      <c r="G94" s="613"/>
      <c r="H94" s="613"/>
      <c r="I94" s="613"/>
      <c r="J94" s="613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</row>
    <row r="95" spans="1:26" s="614" customFormat="1" ht="21.75" customHeight="1">
      <c r="A95" s="613" t="s">
        <v>907</v>
      </c>
      <c r="B95" s="613"/>
      <c r="C95" s="613"/>
      <c r="D95" s="613"/>
      <c r="E95" s="613"/>
      <c r="F95" s="613"/>
      <c r="G95" s="613"/>
      <c r="H95" s="613"/>
      <c r="I95" s="613"/>
      <c r="J95" s="613"/>
      <c r="P95" s="520"/>
      <c r="Q95" s="521"/>
      <c r="R95" s="521"/>
      <c r="S95" s="521"/>
      <c r="T95" s="521"/>
      <c r="U95" s="522"/>
      <c r="V95" s="521"/>
      <c r="W95" s="521"/>
      <c r="X95" s="521"/>
      <c r="Y95" s="521"/>
      <c r="Z95" s="521"/>
    </row>
    <row r="96" spans="1:26" s="615" customFormat="1" ht="21.75" customHeight="1">
      <c r="A96" s="613" t="s">
        <v>941</v>
      </c>
      <c r="B96" s="613"/>
      <c r="C96" s="613"/>
      <c r="D96" s="613"/>
      <c r="E96" s="613"/>
      <c r="F96" s="613"/>
      <c r="G96" s="613"/>
      <c r="H96" s="613"/>
      <c r="I96" s="613"/>
      <c r="J96" s="613"/>
      <c r="P96" s="520"/>
      <c r="Q96" s="521"/>
      <c r="R96" s="521"/>
      <c r="S96" s="521"/>
      <c r="T96" s="521"/>
      <c r="U96" s="522"/>
      <c r="V96" s="521"/>
      <c r="W96" s="521"/>
      <c r="X96" s="521"/>
      <c r="Y96" s="521"/>
      <c r="Z96" s="521"/>
    </row>
    <row r="97" spans="1:26" s="614" customFormat="1" ht="21.75" customHeight="1">
      <c r="A97" s="613" t="s">
        <v>905</v>
      </c>
      <c r="B97" s="613"/>
      <c r="C97" s="613"/>
      <c r="D97" s="613"/>
      <c r="E97" s="613"/>
      <c r="F97" s="613"/>
      <c r="G97" s="613"/>
      <c r="H97" s="613"/>
      <c r="I97" s="613"/>
      <c r="J97" s="613"/>
      <c r="P97" s="517"/>
      <c r="Q97" s="518"/>
      <c r="R97" s="518"/>
      <c r="S97" s="518"/>
      <c r="T97" s="518"/>
      <c r="U97" s="518"/>
      <c r="V97" s="518"/>
      <c r="W97" s="519"/>
      <c r="X97" s="519"/>
      <c r="Y97" s="519"/>
      <c r="Z97" s="519"/>
    </row>
    <row r="98" spans="1:26" s="614" customFormat="1" ht="21.75" customHeight="1">
      <c r="A98" s="613" t="s">
        <v>877</v>
      </c>
      <c r="B98" s="613"/>
      <c r="C98" s="613"/>
      <c r="D98" s="613"/>
      <c r="E98" s="613"/>
      <c r="F98" s="613"/>
      <c r="G98" s="613"/>
      <c r="H98" s="613"/>
      <c r="I98" s="613"/>
      <c r="J98" s="613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</row>
    <row r="99" spans="1:26" s="615" customFormat="1" ht="21.75" customHeight="1">
      <c r="A99" s="613" t="s">
        <v>878</v>
      </c>
      <c r="B99" s="613"/>
      <c r="C99" s="613"/>
      <c r="D99" s="613"/>
      <c r="E99" s="613"/>
      <c r="F99" s="613"/>
      <c r="G99" s="613"/>
      <c r="H99" s="613"/>
      <c r="I99" s="613"/>
      <c r="J99" s="613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</row>
    <row r="100" spans="1:26" s="615" customFormat="1" ht="18.75" customHeight="1">
      <c r="A100" s="613"/>
      <c r="B100" s="613"/>
      <c r="C100" s="613"/>
      <c r="D100" s="613"/>
      <c r="E100" s="613"/>
      <c r="F100" s="613"/>
      <c r="G100" s="613"/>
      <c r="H100" s="613"/>
      <c r="I100" s="613"/>
      <c r="J100" s="613"/>
      <c r="P100" s="520"/>
      <c r="Q100" s="521"/>
      <c r="R100" s="521"/>
      <c r="S100" s="521"/>
      <c r="T100" s="521"/>
      <c r="U100" s="522"/>
      <c r="V100" s="521"/>
      <c r="W100" s="521"/>
      <c r="X100" s="521"/>
      <c r="Y100" s="521"/>
      <c r="Z100" s="521"/>
    </row>
    <row r="101" spans="1:8" s="47" customFormat="1" ht="25.5" customHeight="1">
      <c r="A101" s="69" t="s">
        <v>879</v>
      </c>
      <c r="B101" s="46"/>
      <c r="C101" s="46"/>
      <c r="D101" s="46"/>
      <c r="E101" s="46"/>
      <c r="F101" s="46"/>
      <c r="G101" s="46"/>
      <c r="H101" s="46"/>
    </row>
    <row r="102" spans="1:8" s="47" customFormat="1" ht="25.5" customHeight="1">
      <c r="A102" s="46"/>
      <c r="B102" s="73" t="s">
        <v>329</v>
      </c>
      <c r="C102" s="46"/>
      <c r="D102" s="46"/>
      <c r="E102" s="46"/>
      <c r="F102" s="46"/>
      <c r="G102" s="46"/>
      <c r="H102" s="46"/>
    </row>
    <row r="103" spans="1:8" s="47" customFormat="1" ht="25.5" customHeight="1">
      <c r="A103" s="73" t="s">
        <v>328</v>
      </c>
      <c r="B103" s="46"/>
      <c r="C103" s="46"/>
      <c r="D103" s="46"/>
      <c r="E103" s="46"/>
      <c r="F103" s="46"/>
      <c r="G103" s="46"/>
      <c r="H103" s="46"/>
    </row>
    <row r="104" spans="1:8" s="47" customFormat="1" ht="25.5" customHeight="1">
      <c r="A104" s="428" t="s">
        <v>875</v>
      </c>
      <c r="B104" s="46"/>
      <c r="C104" s="46"/>
      <c r="D104" s="46"/>
      <c r="E104" s="46"/>
      <c r="F104" s="46"/>
      <c r="G104" s="46"/>
      <c r="H104" s="46"/>
    </row>
    <row r="105" s="47" customFormat="1" ht="25.5" customHeight="1">
      <c r="A105" s="429" t="s">
        <v>942</v>
      </c>
    </row>
    <row r="106" s="47" customFormat="1" ht="25.5" customHeight="1">
      <c r="A106" s="429" t="s">
        <v>943</v>
      </c>
    </row>
    <row r="107" s="47" customFormat="1" ht="18.75" customHeight="1"/>
    <row r="108" spans="1:10" s="74" customFormat="1" ht="25.5" customHeight="1">
      <c r="A108" s="69" t="s">
        <v>880</v>
      </c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s="74" customFormat="1" ht="25.5" customHeight="1">
      <c r="B109" s="430" t="s">
        <v>908</v>
      </c>
      <c r="C109" s="31"/>
      <c r="D109" s="31"/>
      <c r="E109" s="31"/>
      <c r="F109" s="31"/>
      <c r="G109" s="31"/>
      <c r="H109" s="31"/>
      <c r="I109" s="31"/>
      <c r="J109" s="31"/>
    </row>
    <row r="110" spans="1:10" s="74" customFormat="1" ht="25.5" customHeight="1">
      <c r="A110" s="430" t="s">
        <v>837</v>
      </c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s="1" customFormat="1" ht="25.5" customHeight="1">
      <c r="A111" s="430" t="s">
        <v>838</v>
      </c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s="1" customFormat="1" ht="18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s="1" customFormat="1" ht="24.75" customHeight="1">
      <c r="A113" s="69" t="s">
        <v>881</v>
      </c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2:10" s="1" customFormat="1" ht="24.75" customHeight="1">
      <c r="B114" s="430" t="s">
        <v>909</v>
      </c>
      <c r="C114" s="31"/>
      <c r="D114" s="31"/>
      <c r="E114" s="31"/>
      <c r="F114" s="31"/>
      <c r="G114" s="31"/>
      <c r="H114" s="31"/>
      <c r="I114" s="31"/>
      <c r="J114" s="31"/>
    </row>
    <row r="115" spans="1:10" s="1" customFormat="1" ht="24.75" customHeight="1">
      <c r="A115" s="430" t="s">
        <v>839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s="1" customFormat="1" ht="23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s="1" customFormat="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1" s="1" customFormat="1" ht="25.5" customHeight="1">
      <c r="A118" s="33" t="s">
        <v>320</v>
      </c>
      <c r="B118" s="34"/>
      <c r="C118" s="4"/>
      <c r="D118" s="4"/>
      <c r="E118" s="4"/>
      <c r="F118" s="4"/>
      <c r="G118" s="4"/>
      <c r="H118" s="4"/>
      <c r="I118" s="4"/>
      <c r="J118" s="35"/>
      <c r="K118" s="34"/>
    </row>
    <row r="119" spans="1:11" s="1" customFormat="1" ht="25.5" customHeight="1">
      <c r="A119" s="709" t="s">
        <v>977</v>
      </c>
      <c r="B119" s="34"/>
      <c r="C119" s="4"/>
      <c r="D119" s="4"/>
      <c r="E119" s="4"/>
      <c r="F119" s="4"/>
      <c r="G119" s="4"/>
      <c r="H119" s="4"/>
      <c r="I119" s="4"/>
      <c r="J119" s="35"/>
      <c r="K119" s="5"/>
    </row>
    <row r="120" spans="1:10" s="1" customFormat="1" ht="24.75" customHeight="1">
      <c r="A120" s="524" t="s">
        <v>311</v>
      </c>
      <c r="B120" s="4"/>
      <c r="C120" s="4"/>
      <c r="D120" s="4"/>
      <c r="E120" s="4"/>
      <c r="F120" s="4"/>
      <c r="G120" s="4"/>
      <c r="H120" s="4"/>
      <c r="I120" s="4"/>
      <c r="J120" s="4"/>
    </row>
    <row r="121" spans="1:10" s="1" customFormat="1" ht="23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s="1" customFormat="1" ht="23.25" customHeight="1">
      <c r="A122" s="75" t="s">
        <v>882</v>
      </c>
      <c r="B122" s="4"/>
      <c r="C122" s="4"/>
      <c r="D122" s="4"/>
      <c r="E122" s="4"/>
      <c r="F122" s="4"/>
      <c r="G122" s="4"/>
      <c r="H122" s="4"/>
      <c r="I122" s="4"/>
      <c r="J122" s="4"/>
    </row>
    <row r="123" spans="1:10" s="1" customFormat="1" ht="23.25" customHeight="1">
      <c r="A123" s="4"/>
      <c r="B123" s="431" t="s">
        <v>910</v>
      </c>
      <c r="C123" s="4"/>
      <c r="D123" s="4"/>
      <c r="E123" s="4"/>
      <c r="F123" s="4"/>
      <c r="G123" s="4"/>
      <c r="H123" s="4"/>
      <c r="I123" s="4"/>
      <c r="J123" s="4"/>
    </row>
    <row r="124" spans="1:10" s="1" customFormat="1" ht="23.25" customHeight="1">
      <c r="A124" s="4"/>
      <c r="B124" s="4"/>
      <c r="C124" s="4"/>
      <c r="D124" s="4"/>
      <c r="E124" s="4"/>
      <c r="F124" s="4"/>
      <c r="G124" s="4"/>
      <c r="H124" s="77"/>
      <c r="J124" s="77" t="s">
        <v>510</v>
      </c>
    </row>
    <row r="125" spans="1:10" s="1" customFormat="1" ht="23.25" customHeight="1">
      <c r="A125" s="4"/>
      <c r="B125" s="4"/>
      <c r="C125" s="4"/>
      <c r="D125" s="4"/>
      <c r="E125" s="4"/>
      <c r="F125" s="4"/>
      <c r="G125" s="4"/>
      <c r="H125" s="36"/>
      <c r="I125" s="78" t="s">
        <v>114</v>
      </c>
      <c r="J125" s="69"/>
    </row>
    <row r="126" spans="1:10" s="1" customFormat="1" ht="23.25" customHeight="1">
      <c r="A126" s="4"/>
      <c r="B126" s="4"/>
      <c r="C126" s="4"/>
      <c r="D126" s="4"/>
      <c r="E126" s="4"/>
      <c r="F126" s="4"/>
      <c r="G126" s="4"/>
      <c r="H126" s="79"/>
      <c r="I126" s="80" t="s">
        <v>868</v>
      </c>
      <c r="J126" s="81"/>
    </row>
    <row r="127" spans="1:10" s="1" customFormat="1" ht="23.25" customHeight="1">
      <c r="A127" s="4"/>
      <c r="B127" s="4"/>
      <c r="C127" s="4"/>
      <c r="D127" s="4"/>
      <c r="E127" s="4"/>
      <c r="F127" s="4"/>
      <c r="G127" s="4"/>
      <c r="H127" s="439" t="s">
        <v>858</v>
      </c>
      <c r="I127" s="440"/>
      <c r="J127" s="439" t="s">
        <v>869</v>
      </c>
    </row>
    <row r="128" spans="1:10" s="1" customFormat="1" ht="23.25" customHeight="1">
      <c r="A128" s="4"/>
      <c r="B128" s="82" t="s">
        <v>305</v>
      </c>
      <c r="C128" s="4"/>
      <c r="D128" s="4"/>
      <c r="E128" s="4"/>
      <c r="F128" s="4"/>
      <c r="G128" s="4"/>
      <c r="H128" s="4"/>
      <c r="I128" s="4"/>
      <c r="J128" s="4"/>
    </row>
    <row r="129" spans="1:10" s="1" customFormat="1" ht="23.25" customHeight="1">
      <c r="A129" s="4"/>
      <c r="B129" s="76" t="s">
        <v>306</v>
      </c>
      <c r="C129" s="4"/>
      <c r="D129" s="4"/>
      <c r="E129" s="4"/>
      <c r="F129" s="4"/>
      <c r="G129" s="4"/>
      <c r="H129" s="597">
        <v>0</v>
      </c>
      <c r="I129" s="83"/>
      <c r="J129" s="495">
        <v>0</v>
      </c>
    </row>
    <row r="130" spans="1:10" s="1" customFormat="1" ht="23.25" customHeight="1">
      <c r="A130" s="4"/>
      <c r="B130" s="82" t="s">
        <v>307</v>
      </c>
      <c r="C130" s="4"/>
      <c r="D130" s="4"/>
      <c r="E130" s="4"/>
      <c r="F130" s="4"/>
      <c r="G130" s="4"/>
      <c r="H130" s="83"/>
      <c r="I130" s="83"/>
      <c r="J130" s="496"/>
    </row>
    <row r="131" spans="1:10" s="1" customFormat="1" ht="23.25" customHeight="1">
      <c r="A131" s="4"/>
      <c r="B131" s="76" t="s">
        <v>308</v>
      </c>
      <c r="C131" s="4"/>
      <c r="D131" s="4"/>
      <c r="E131" s="4"/>
      <c r="F131" s="4"/>
      <c r="G131" s="4"/>
      <c r="H131" s="83"/>
      <c r="I131" s="83"/>
      <c r="J131" s="496"/>
    </row>
    <row r="132" spans="1:10" s="1" customFormat="1" ht="23.25" customHeight="1">
      <c r="A132" s="4"/>
      <c r="B132" s="84" t="s">
        <v>309</v>
      </c>
      <c r="C132" s="4"/>
      <c r="D132" s="4"/>
      <c r="E132" s="4"/>
      <c r="F132" s="4"/>
      <c r="G132" s="4"/>
      <c r="H132" s="597">
        <v>11500528.43</v>
      </c>
      <c r="I132" s="85"/>
      <c r="J132" s="495">
        <v>-2418533.82</v>
      </c>
    </row>
    <row r="133" spans="1:10" s="1" customFormat="1" ht="23.25" customHeight="1" thickBot="1">
      <c r="A133" s="4"/>
      <c r="B133" s="76" t="s">
        <v>310</v>
      </c>
      <c r="C133" s="4"/>
      <c r="D133" s="4"/>
      <c r="E133" s="4"/>
      <c r="F133" s="4"/>
      <c r="G133" s="4"/>
      <c r="H133" s="86">
        <f>SUM(H129:H132)</f>
        <v>11500528.43</v>
      </c>
      <c r="I133" s="85"/>
      <c r="J133" s="86">
        <f>SUM(J129:J132)</f>
        <v>-2418533.82</v>
      </c>
    </row>
    <row r="134" spans="1:10" s="1" customFormat="1" ht="23.25" customHeight="1" thickTop="1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1" customFormat="1" ht="23.25" customHeight="1">
      <c r="A135" s="4"/>
      <c r="B135" s="4"/>
      <c r="C135" s="4"/>
      <c r="D135" s="4"/>
      <c r="E135" s="4"/>
      <c r="F135" s="4"/>
      <c r="G135" s="4"/>
      <c r="H135" s="77"/>
      <c r="J135" s="77" t="s">
        <v>510</v>
      </c>
    </row>
    <row r="136" spans="1:10" s="1" customFormat="1" ht="23.25" customHeight="1">
      <c r="A136" s="4"/>
      <c r="B136" s="4"/>
      <c r="C136" s="4"/>
      <c r="D136" s="4"/>
      <c r="E136" s="4"/>
      <c r="F136" s="4"/>
      <c r="G136" s="4"/>
      <c r="H136" s="36"/>
      <c r="I136" s="87" t="s">
        <v>397</v>
      </c>
      <c r="J136" s="69"/>
    </row>
    <row r="137" spans="1:10" s="1" customFormat="1" ht="23.25" customHeight="1">
      <c r="A137" s="4"/>
      <c r="B137" s="4"/>
      <c r="C137" s="4"/>
      <c r="D137" s="4"/>
      <c r="E137" s="4"/>
      <c r="F137" s="4"/>
      <c r="G137" s="4"/>
      <c r="H137" s="79"/>
      <c r="I137" s="80" t="s">
        <v>868</v>
      </c>
      <c r="J137" s="81"/>
    </row>
    <row r="138" spans="1:10" s="1" customFormat="1" ht="23.25" customHeight="1">
      <c r="A138" s="4"/>
      <c r="B138" s="4"/>
      <c r="C138" s="4"/>
      <c r="D138" s="4"/>
      <c r="E138" s="4"/>
      <c r="F138" s="4"/>
      <c r="G138" s="4"/>
      <c r="H138" s="439" t="s">
        <v>858</v>
      </c>
      <c r="I138" s="440"/>
      <c r="J138" s="439" t="s">
        <v>869</v>
      </c>
    </row>
    <row r="139" spans="1:10" s="1" customFormat="1" ht="23.25" customHeight="1">
      <c r="A139" s="4"/>
      <c r="B139" s="82" t="s">
        <v>305</v>
      </c>
      <c r="C139" s="4"/>
      <c r="D139" s="4"/>
      <c r="E139" s="4"/>
      <c r="F139" s="4"/>
      <c r="G139" s="4"/>
      <c r="H139" s="4"/>
      <c r="I139" s="4"/>
      <c r="J139" s="4"/>
    </row>
    <row r="140" spans="1:10" s="1" customFormat="1" ht="23.25" customHeight="1">
      <c r="A140" s="4"/>
      <c r="B140" s="76" t="s">
        <v>306</v>
      </c>
      <c r="C140" s="4"/>
      <c r="D140" s="4"/>
      <c r="E140" s="4"/>
      <c r="F140" s="4"/>
      <c r="G140" s="4"/>
      <c r="H140" s="597">
        <v>0</v>
      </c>
      <c r="I140" s="83"/>
      <c r="J140" s="495">
        <v>0</v>
      </c>
    </row>
    <row r="141" spans="1:10" s="1" customFormat="1" ht="23.25" customHeight="1">
      <c r="A141" s="4"/>
      <c r="B141" s="82" t="s">
        <v>307</v>
      </c>
      <c r="C141" s="4"/>
      <c r="D141" s="4"/>
      <c r="E141" s="4"/>
      <c r="F141" s="4"/>
      <c r="G141" s="4"/>
      <c r="H141" s="83"/>
      <c r="I141" s="83"/>
      <c r="J141" s="496"/>
    </row>
    <row r="142" spans="1:10" s="1" customFormat="1" ht="23.25" customHeight="1">
      <c r="A142" s="4"/>
      <c r="B142" s="76" t="s">
        <v>308</v>
      </c>
      <c r="C142" s="4"/>
      <c r="D142" s="4"/>
      <c r="E142" s="4"/>
      <c r="F142" s="4"/>
      <c r="G142" s="4"/>
      <c r="H142" s="83"/>
      <c r="I142" s="83"/>
      <c r="J142" s="496"/>
    </row>
    <row r="143" spans="1:10" s="1" customFormat="1" ht="23.25" customHeight="1">
      <c r="A143" s="4"/>
      <c r="B143" s="84" t="s">
        <v>309</v>
      </c>
      <c r="C143" s="4"/>
      <c r="D143" s="4"/>
      <c r="E143" s="4"/>
      <c r="F143" s="4"/>
      <c r="G143" s="4"/>
      <c r="H143" s="597">
        <v>11500528.43</v>
      </c>
      <c r="I143" s="85"/>
      <c r="J143" s="495">
        <v>-2418533.82</v>
      </c>
    </row>
    <row r="144" spans="1:10" s="1" customFormat="1" ht="23.25" customHeight="1" thickBot="1">
      <c r="A144" s="4"/>
      <c r="B144" s="76" t="s">
        <v>310</v>
      </c>
      <c r="C144" s="4"/>
      <c r="D144" s="4"/>
      <c r="E144" s="4"/>
      <c r="F144" s="4"/>
      <c r="G144" s="4"/>
      <c r="H144" s="86">
        <f>SUM(H140:H143)</f>
        <v>11500528.43</v>
      </c>
      <c r="I144" s="85"/>
      <c r="J144" s="86">
        <f>SUM(J140:J143)</f>
        <v>-2418533.82</v>
      </c>
    </row>
    <row r="145" spans="1:10" s="1" customFormat="1" ht="23.25" customHeight="1" thickTop="1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s="1" customFormat="1" ht="23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s="1" customFormat="1" ht="23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s="1" customFormat="1" ht="23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s="1" customFormat="1" ht="23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s="1" customFormat="1" ht="23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s="1" customFormat="1" ht="23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s="1" customFormat="1" ht="23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1" s="1" customFormat="1" ht="23.25" customHeight="1">
      <c r="A153" s="33" t="s">
        <v>320</v>
      </c>
      <c r="B153" s="34"/>
      <c r="C153" s="4"/>
      <c r="D153" s="4"/>
      <c r="E153" s="4"/>
      <c r="F153" s="4"/>
      <c r="G153" s="4"/>
      <c r="H153" s="4"/>
      <c r="I153" s="4"/>
      <c r="J153" s="35"/>
      <c r="K153" s="34"/>
    </row>
    <row r="154" spans="1:11" s="1" customFormat="1" ht="23.25" customHeight="1">
      <c r="A154" s="709" t="s">
        <v>977</v>
      </c>
      <c r="B154" s="34"/>
      <c r="C154" s="4"/>
      <c r="D154" s="4"/>
      <c r="E154" s="4"/>
      <c r="F154" s="4"/>
      <c r="G154" s="4"/>
      <c r="H154" s="4"/>
      <c r="I154" s="4"/>
      <c r="J154" s="35"/>
      <c r="K154" s="5"/>
    </row>
    <row r="155" spans="1:10" s="1" customFormat="1" ht="23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s="1" customFormat="1" ht="23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s="1" customFormat="1" ht="25.5" customHeight="1">
      <c r="A157" s="21"/>
      <c r="B157" s="21"/>
      <c r="J157" s="2"/>
    </row>
    <row r="158" spans="1:10" s="1" customFormat="1" ht="24.75" customHeight="1">
      <c r="A158" s="524" t="s">
        <v>312</v>
      </c>
      <c r="B158" s="4"/>
      <c r="C158" s="4"/>
      <c r="D158" s="4"/>
      <c r="E158" s="4"/>
      <c r="F158" s="4"/>
      <c r="G158" s="4"/>
      <c r="H158" s="4"/>
      <c r="I158" s="4"/>
      <c r="J158" s="4"/>
    </row>
    <row r="159" spans="1:10" s="1" customFormat="1" ht="24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s="1" customFormat="1" ht="23.25" customHeight="1">
      <c r="A160" s="75" t="s">
        <v>883</v>
      </c>
      <c r="B160" s="88"/>
      <c r="C160" s="31"/>
      <c r="D160" s="31"/>
      <c r="E160" s="31"/>
      <c r="F160" s="31"/>
      <c r="G160" s="31"/>
      <c r="H160" s="31"/>
      <c r="I160" s="31"/>
      <c r="J160" s="31"/>
    </row>
    <row r="161" spans="1:10" s="1" customFormat="1" ht="23.25" customHeight="1">
      <c r="A161" s="88"/>
      <c r="B161" s="88" t="s">
        <v>330</v>
      </c>
      <c r="C161" s="31"/>
      <c r="D161" s="31"/>
      <c r="E161" s="31"/>
      <c r="F161" s="31"/>
      <c r="G161" s="31"/>
      <c r="H161" s="31"/>
      <c r="I161" s="31"/>
      <c r="J161" s="31"/>
    </row>
    <row r="162" spans="1:10" s="1" customFormat="1" ht="23.25" customHeight="1">
      <c r="A162" s="31"/>
      <c r="B162" s="88"/>
      <c r="C162" s="88"/>
      <c r="D162" s="88"/>
      <c r="E162" s="88"/>
      <c r="F162" s="77"/>
      <c r="G162" s="88"/>
      <c r="H162" s="77"/>
      <c r="J162" s="616" t="s">
        <v>510</v>
      </c>
    </row>
    <row r="163" spans="1:10" s="1" customFormat="1" ht="23.25" customHeight="1">
      <c r="A163" s="31"/>
      <c r="B163" s="88"/>
      <c r="C163" s="88"/>
      <c r="D163" s="36"/>
      <c r="E163" s="78" t="s">
        <v>114</v>
      </c>
      <c r="F163" s="69"/>
      <c r="G163" s="75"/>
      <c r="H163" s="36"/>
      <c r="I163" s="78" t="s">
        <v>114</v>
      </c>
      <c r="J163" s="69"/>
    </row>
    <row r="164" spans="1:10" s="1" customFormat="1" ht="23.25" customHeight="1">
      <c r="A164" s="31"/>
      <c r="B164" s="88"/>
      <c r="C164" s="88"/>
      <c r="D164" s="36"/>
      <c r="E164" s="87" t="s">
        <v>398</v>
      </c>
      <c r="F164" s="69"/>
      <c r="G164" s="89"/>
      <c r="H164" s="36"/>
      <c r="I164" s="87" t="s">
        <v>398</v>
      </c>
      <c r="J164" s="69"/>
    </row>
    <row r="165" spans="1:11" ht="23.25" customHeight="1">
      <c r="A165" s="31"/>
      <c r="B165" s="88"/>
      <c r="C165" s="88"/>
      <c r="D165" s="79"/>
      <c r="E165" s="438" t="s">
        <v>372</v>
      </c>
      <c r="F165" s="81"/>
      <c r="G165" s="89"/>
      <c r="H165" s="79"/>
      <c r="I165" s="438" t="s">
        <v>868</v>
      </c>
      <c r="J165" s="81"/>
      <c r="K165" s="1"/>
    </row>
    <row r="166" spans="1:10" s="1" customFormat="1" ht="23.25" customHeight="1">
      <c r="A166" s="31"/>
      <c r="B166" s="88"/>
      <c r="C166" s="88"/>
      <c r="D166" s="435" t="s">
        <v>858</v>
      </c>
      <c r="E166" s="436"/>
      <c r="F166" s="435" t="s">
        <v>869</v>
      </c>
      <c r="G166" s="54"/>
      <c r="H166" s="435" t="s">
        <v>858</v>
      </c>
      <c r="I166" s="436"/>
      <c r="J166" s="435" t="s">
        <v>869</v>
      </c>
    </row>
    <row r="167" spans="1:10" s="1" customFormat="1" ht="23.25" customHeight="1">
      <c r="A167" s="88" t="s">
        <v>379</v>
      </c>
      <c r="B167" s="88"/>
      <c r="D167" s="441">
        <v>390100646.38</v>
      </c>
      <c r="E167" s="90"/>
      <c r="F167" s="497">
        <v>367931954.53</v>
      </c>
      <c r="G167" s="91"/>
      <c r="H167" s="441">
        <v>737588848.89</v>
      </c>
      <c r="I167" s="90"/>
      <c r="J167" s="497">
        <v>715320328.61</v>
      </c>
    </row>
    <row r="168" spans="1:10" s="1" customFormat="1" ht="23.25" customHeight="1">
      <c r="A168" s="88" t="s">
        <v>60</v>
      </c>
      <c r="B168" s="88"/>
      <c r="D168" s="441">
        <v>120533115.92</v>
      </c>
      <c r="E168" s="90"/>
      <c r="F168" s="497">
        <v>115010214.32</v>
      </c>
      <c r="G168" s="91"/>
      <c r="H168" s="441">
        <v>244098500.87</v>
      </c>
      <c r="I168" s="90"/>
      <c r="J168" s="497">
        <v>232265593.73</v>
      </c>
    </row>
    <row r="169" spans="1:10" s="1" customFormat="1" ht="23.25" customHeight="1">
      <c r="A169" s="88" t="s">
        <v>439</v>
      </c>
      <c r="B169" s="88"/>
      <c r="D169" s="441">
        <v>18691113.87</v>
      </c>
      <c r="E169" s="90"/>
      <c r="F169" s="497">
        <v>21340900.67</v>
      </c>
      <c r="G169" s="91"/>
      <c r="H169" s="441">
        <v>34676377.15</v>
      </c>
      <c r="I169" s="90"/>
      <c r="J169" s="497">
        <v>43040274.04</v>
      </c>
    </row>
    <row r="170" spans="1:10" s="1" customFormat="1" ht="23.25" customHeight="1">
      <c r="A170" s="88" t="s">
        <v>377</v>
      </c>
      <c r="B170" s="88"/>
      <c r="D170" s="441">
        <v>36604049.7</v>
      </c>
      <c r="E170" s="90"/>
      <c r="F170" s="497">
        <v>36463775.35</v>
      </c>
      <c r="G170" s="91"/>
      <c r="H170" s="441">
        <v>36909102.7</v>
      </c>
      <c r="I170" s="90"/>
      <c r="J170" s="497">
        <v>36463755.35</v>
      </c>
    </row>
    <row r="171" spans="1:10" s="1" customFormat="1" ht="23.25" customHeight="1">
      <c r="A171" s="88" t="s">
        <v>440</v>
      </c>
      <c r="B171" s="88"/>
      <c r="D171" s="441">
        <v>14094637.55</v>
      </c>
      <c r="E171" s="90"/>
      <c r="F171" s="497">
        <v>18596311.32</v>
      </c>
      <c r="G171" s="91"/>
      <c r="H171" s="441">
        <v>30724446.66</v>
      </c>
      <c r="I171" s="90"/>
      <c r="J171" s="497">
        <v>37665178</v>
      </c>
    </row>
    <row r="172" spans="1:10" s="1" customFormat="1" ht="23.25" customHeight="1">
      <c r="A172" s="88" t="s">
        <v>380</v>
      </c>
      <c r="B172" s="88"/>
      <c r="D172" s="441">
        <v>32221387.68</v>
      </c>
      <c r="E172" s="90"/>
      <c r="F172" s="497">
        <v>30008419.27</v>
      </c>
      <c r="G172" s="91"/>
      <c r="H172" s="441">
        <v>64913222.83</v>
      </c>
      <c r="I172" s="90"/>
      <c r="J172" s="497">
        <v>61248847.08</v>
      </c>
    </row>
    <row r="173" spans="1:10" s="1" customFormat="1" ht="23.25" customHeight="1">
      <c r="A173" s="88" t="s">
        <v>381</v>
      </c>
      <c r="B173" s="88"/>
      <c r="D173" s="441">
        <v>36873481.58</v>
      </c>
      <c r="E173" s="90"/>
      <c r="F173" s="497">
        <v>30388148.62</v>
      </c>
      <c r="G173" s="91"/>
      <c r="H173" s="441">
        <v>70592356.36</v>
      </c>
      <c r="I173" s="90"/>
      <c r="J173" s="497">
        <v>56610358.31</v>
      </c>
    </row>
    <row r="174" spans="1:10" s="1" customFormat="1" ht="23.25" customHeight="1">
      <c r="A174" s="88" t="s">
        <v>912</v>
      </c>
      <c r="B174" s="88"/>
      <c r="D174" s="441"/>
      <c r="E174" s="90"/>
      <c r="F174" s="497"/>
      <c r="G174" s="91"/>
      <c r="H174" s="441"/>
      <c r="I174" s="90"/>
      <c r="J174" s="497"/>
    </row>
    <row r="175" spans="1:10" s="1" customFormat="1" ht="23.25" customHeight="1">
      <c r="A175" s="88"/>
      <c r="B175" s="88" t="s">
        <v>911</v>
      </c>
      <c r="D175" s="441">
        <v>11862316.08</v>
      </c>
      <c r="E175" s="90"/>
      <c r="F175" s="497">
        <v>9275471.87</v>
      </c>
      <c r="G175" s="91"/>
      <c r="H175" s="441">
        <v>22432301.15</v>
      </c>
      <c r="I175" s="90"/>
      <c r="J175" s="497">
        <v>19025059.459999997</v>
      </c>
    </row>
    <row r="176" spans="1:10" s="1" customFormat="1" ht="23.25" customHeight="1">
      <c r="A176" s="88"/>
      <c r="B176" s="88"/>
      <c r="D176" s="441"/>
      <c r="E176" s="442"/>
      <c r="F176" s="441"/>
      <c r="G176" s="91"/>
      <c r="H176" s="441"/>
      <c r="I176" s="90"/>
      <c r="J176" s="90"/>
    </row>
    <row r="177" spans="1:10" s="97" customFormat="1" ht="24.75" customHeight="1">
      <c r="A177" s="96" t="s">
        <v>884</v>
      </c>
      <c r="C177" s="98"/>
      <c r="D177" s="99"/>
      <c r="E177" s="95"/>
      <c r="F177" s="99"/>
      <c r="G177" s="100"/>
      <c r="H177" s="92"/>
      <c r="I177" s="101"/>
      <c r="J177" s="102"/>
    </row>
    <row r="178" spans="2:10" s="97" customFormat="1" ht="24.75" customHeight="1">
      <c r="B178" s="103" t="s">
        <v>331</v>
      </c>
      <c r="C178" s="98"/>
      <c r="F178" s="1"/>
      <c r="G178" s="98"/>
      <c r="H178" s="93"/>
      <c r="J178" s="1"/>
    </row>
    <row r="179" spans="1:10" s="97" customFormat="1" ht="24.75" customHeight="1">
      <c r="A179" s="97" t="s">
        <v>434</v>
      </c>
      <c r="C179" s="98"/>
      <c r="F179" s="1"/>
      <c r="G179" s="98"/>
      <c r="H179" s="92"/>
      <c r="J179" s="1"/>
    </row>
    <row r="180" spans="3:10" s="97" customFormat="1" ht="15.75" customHeight="1">
      <c r="C180" s="98"/>
      <c r="F180" s="1"/>
      <c r="G180" s="98"/>
      <c r="H180" s="92"/>
      <c r="J180" s="1"/>
    </row>
    <row r="181" spans="1:10" s="97" customFormat="1" ht="24.75" customHeight="1">
      <c r="A181" s="96" t="s">
        <v>885</v>
      </c>
      <c r="C181" s="98"/>
      <c r="F181" s="1"/>
      <c r="G181" s="98"/>
      <c r="H181" s="104"/>
      <c r="J181" s="1"/>
    </row>
    <row r="182" spans="2:10" s="97" customFormat="1" ht="24.75" customHeight="1">
      <c r="B182" s="103" t="s">
        <v>332</v>
      </c>
      <c r="C182" s="98"/>
      <c r="F182" s="1"/>
      <c r="G182" s="98"/>
      <c r="H182" s="104"/>
      <c r="J182" s="1"/>
    </row>
    <row r="183" spans="1:10" s="97" customFormat="1" ht="24.75" customHeight="1">
      <c r="A183" s="97" t="s">
        <v>435</v>
      </c>
      <c r="C183" s="98"/>
      <c r="F183" s="1"/>
      <c r="G183" s="98"/>
      <c r="H183" s="1"/>
      <c r="J183" s="1"/>
    </row>
    <row r="184" ht="15.75" customHeight="1"/>
    <row r="185" spans="1:8" s="70" customFormat="1" ht="24.75" customHeight="1">
      <c r="A185" s="106" t="s">
        <v>886</v>
      </c>
      <c r="B185" s="107"/>
      <c r="C185" s="107"/>
      <c r="D185" s="107"/>
      <c r="E185" s="107"/>
      <c r="F185" s="107"/>
      <c r="G185" s="107"/>
      <c r="H185" s="108"/>
    </row>
    <row r="186" spans="1:8" s="109" customFormat="1" ht="24.75" customHeight="1">
      <c r="A186" s="107" t="s">
        <v>414</v>
      </c>
      <c r="B186" s="107" t="s">
        <v>333</v>
      </c>
      <c r="D186" s="110"/>
      <c r="E186" s="110"/>
      <c r="F186" s="110"/>
      <c r="G186" s="110"/>
      <c r="H186" s="110"/>
    </row>
    <row r="187" spans="1:8" s="109" customFormat="1" ht="24.75" customHeight="1">
      <c r="A187" s="107" t="s">
        <v>427</v>
      </c>
      <c r="B187" s="110"/>
      <c r="C187" s="110"/>
      <c r="D187" s="110"/>
      <c r="E187" s="110"/>
      <c r="F187" s="110"/>
      <c r="G187" s="110"/>
      <c r="H187" s="110"/>
    </row>
    <row r="188" ht="18"/>
    <row r="189" spans="1:10" s="1" customFormat="1" ht="23.25">
      <c r="A189" s="9" t="s">
        <v>887</v>
      </c>
      <c r="B189" s="21"/>
      <c r="C189" s="21"/>
      <c r="D189" s="21"/>
      <c r="E189" s="21"/>
      <c r="F189" s="22"/>
      <c r="G189" s="21"/>
      <c r="H189" s="21"/>
      <c r="I189" s="21"/>
      <c r="J189" s="21"/>
    </row>
    <row r="190" spans="1:10" s="1" customFormat="1" ht="22.5" customHeight="1">
      <c r="A190" s="427" t="s">
        <v>888</v>
      </c>
      <c r="B190" s="21"/>
      <c r="C190" s="21"/>
      <c r="D190" s="21"/>
      <c r="E190" s="21"/>
      <c r="F190" s="22"/>
      <c r="G190" s="21"/>
      <c r="H190" s="21"/>
      <c r="I190" s="21"/>
      <c r="J190" s="21"/>
    </row>
    <row r="191" spans="1:10" s="1" customFormat="1" ht="22.5" customHeight="1">
      <c r="A191" s="427" t="s">
        <v>913</v>
      </c>
      <c r="B191" s="21"/>
      <c r="C191" s="21"/>
      <c r="D191" s="21"/>
      <c r="E191" s="21"/>
      <c r="F191" s="22"/>
      <c r="G191" s="21"/>
      <c r="H191" s="21"/>
      <c r="I191" s="21"/>
      <c r="J191" s="21"/>
    </row>
    <row r="192" spans="1:10" s="1" customFormat="1" ht="22.5" customHeight="1">
      <c r="A192" s="427" t="s">
        <v>889</v>
      </c>
      <c r="B192" s="21"/>
      <c r="C192" s="21"/>
      <c r="D192" s="21"/>
      <c r="E192" s="21"/>
      <c r="F192" s="22"/>
      <c r="G192" s="21"/>
      <c r="H192" s="21"/>
      <c r="I192" s="21"/>
      <c r="J192" s="21"/>
    </row>
    <row r="193" spans="1:10" s="1" customFormat="1" ht="22.5" customHeight="1">
      <c r="A193" s="427" t="s">
        <v>945</v>
      </c>
      <c r="B193" s="21"/>
      <c r="C193" s="21"/>
      <c r="D193" s="21"/>
      <c r="E193" s="21"/>
      <c r="F193" s="22"/>
      <c r="G193" s="21"/>
      <c r="H193" s="21"/>
      <c r="I193" s="21"/>
      <c r="J193" s="21"/>
    </row>
    <row r="194" spans="1:10" s="1" customFormat="1" ht="22.5" customHeight="1">
      <c r="A194" s="427" t="s">
        <v>788</v>
      </c>
      <c r="B194" s="21"/>
      <c r="C194" s="21"/>
      <c r="D194" s="21"/>
      <c r="E194" s="21"/>
      <c r="F194" s="22"/>
      <c r="G194" s="21"/>
      <c r="H194" s="21"/>
      <c r="I194" s="21"/>
      <c r="J194" s="21"/>
    </row>
    <row r="195" spans="1:10" s="1" customFormat="1" ht="22.5" customHeight="1">
      <c r="A195" s="427"/>
      <c r="B195" s="21"/>
      <c r="C195" s="21"/>
      <c r="D195" s="21"/>
      <c r="E195" s="21"/>
      <c r="F195" s="22"/>
      <c r="G195" s="21"/>
      <c r="H195" s="21"/>
      <c r="I195" s="21"/>
      <c r="J195" s="21"/>
    </row>
    <row r="196" spans="1:10" s="1" customFormat="1" ht="30.75" customHeight="1">
      <c r="A196" s="21"/>
      <c r="B196" s="21"/>
      <c r="C196" s="21"/>
      <c r="D196" s="21"/>
      <c r="E196" s="21"/>
      <c r="F196" s="22"/>
      <c r="G196" s="21"/>
      <c r="H196" s="21"/>
      <c r="I196" s="21"/>
      <c r="J196" s="21"/>
    </row>
    <row r="197" spans="1:11" s="1" customFormat="1" ht="22.5" customHeight="1">
      <c r="A197" s="33" t="s">
        <v>320</v>
      </c>
      <c r="B197" s="34"/>
      <c r="C197" s="4"/>
      <c r="D197" s="4"/>
      <c r="E197" s="4"/>
      <c r="F197" s="4"/>
      <c r="G197" s="4"/>
      <c r="H197" s="4"/>
      <c r="I197" s="4"/>
      <c r="J197" s="35"/>
      <c r="K197" s="34"/>
    </row>
    <row r="198" spans="1:11" s="1" customFormat="1" ht="24.75" customHeight="1">
      <c r="A198" s="709" t="s">
        <v>977</v>
      </c>
      <c r="B198" s="34"/>
      <c r="C198" s="4"/>
      <c r="D198" s="4"/>
      <c r="E198" s="4"/>
      <c r="F198" s="4"/>
      <c r="G198" s="4"/>
      <c r="H198" s="4"/>
      <c r="I198" s="4"/>
      <c r="J198" s="35"/>
      <c r="K198" s="5"/>
    </row>
    <row r="199" spans="1:10" s="1" customFormat="1" ht="22.5" customHeight="1">
      <c r="A199" s="525" t="s">
        <v>822</v>
      </c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s="1" customFormat="1" ht="22.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s="1" customFormat="1" ht="22.5" customHeight="1">
      <c r="A201" s="9" t="s">
        <v>890</v>
      </c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6" s="21" customFormat="1" ht="22.5" customHeight="1">
      <c r="A202" s="427" t="s">
        <v>891</v>
      </c>
      <c r="F202" s="22"/>
    </row>
    <row r="203" spans="1:6" s="21" customFormat="1" ht="22.5" customHeight="1">
      <c r="A203" s="21" t="s">
        <v>303</v>
      </c>
      <c r="F203" s="22"/>
    </row>
    <row r="204" spans="1:6" s="21" customFormat="1" ht="22.5" customHeight="1">
      <c r="A204" s="427" t="s">
        <v>892</v>
      </c>
      <c r="F204" s="22"/>
    </row>
    <row r="205" spans="1:6" s="21" customFormat="1" ht="22.5" customHeight="1">
      <c r="A205" s="21" t="s">
        <v>428</v>
      </c>
      <c r="F205" s="22"/>
    </row>
    <row r="206" spans="1:6" s="21" customFormat="1" ht="22.5" customHeight="1">
      <c r="A206" s="21" t="s">
        <v>429</v>
      </c>
      <c r="F206" s="22"/>
    </row>
    <row r="207" spans="1:6" s="21" customFormat="1" ht="22.5" customHeight="1">
      <c r="A207" s="21" t="s">
        <v>430</v>
      </c>
      <c r="F207" s="22"/>
    </row>
    <row r="208" spans="1:6" s="21" customFormat="1" ht="22.5" customHeight="1">
      <c r="A208" s="427" t="s">
        <v>946</v>
      </c>
      <c r="F208" s="22"/>
    </row>
    <row r="209" spans="1:6" s="21" customFormat="1" ht="22.5" customHeight="1">
      <c r="A209" s="427" t="s">
        <v>947</v>
      </c>
      <c r="F209" s="22"/>
    </row>
    <row r="210" spans="1:6" s="21" customFormat="1" ht="22.5" customHeight="1">
      <c r="A210" s="427" t="s">
        <v>738</v>
      </c>
      <c r="F210" s="22"/>
    </row>
    <row r="211" spans="1:6" s="21" customFormat="1" ht="22.5" customHeight="1">
      <c r="A211" s="427" t="s">
        <v>948</v>
      </c>
      <c r="F211" s="22"/>
    </row>
    <row r="212" spans="1:6" s="21" customFormat="1" ht="22.5" customHeight="1">
      <c r="A212" s="427" t="s">
        <v>736</v>
      </c>
      <c r="F212" s="22"/>
    </row>
    <row r="213" spans="1:6" s="21" customFormat="1" ht="22.5" customHeight="1">
      <c r="A213" s="427" t="s">
        <v>737</v>
      </c>
      <c r="F213" s="22"/>
    </row>
    <row r="214" spans="1:6" s="21" customFormat="1" ht="22.5" customHeight="1">
      <c r="A214" s="427" t="s">
        <v>738</v>
      </c>
      <c r="F214" s="22"/>
    </row>
    <row r="215" spans="1:6" s="21" customFormat="1" ht="22.5" customHeight="1">
      <c r="A215" s="21" t="s">
        <v>255</v>
      </c>
      <c r="F215" s="22"/>
    </row>
    <row r="216" spans="1:6" s="21" customFormat="1" ht="22.5" customHeight="1">
      <c r="A216" s="21" t="s">
        <v>355</v>
      </c>
      <c r="F216" s="22"/>
    </row>
    <row r="217" spans="1:6" s="21" customFormat="1" ht="22.5" customHeight="1">
      <c r="A217" s="427" t="s">
        <v>914</v>
      </c>
      <c r="F217" s="22"/>
    </row>
    <row r="218" spans="1:6" s="21" customFormat="1" ht="22.5" customHeight="1">
      <c r="A218" s="427" t="s">
        <v>953</v>
      </c>
      <c r="F218" s="22"/>
    </row>
    <row r="219" s="21" customFormat="1" ht="23.25">
      <c r="F219" s="22"/>
    </row>
    <row r="220" spans="1:6" s="21" customFormat="1" ht="22.5" customHeight="1">
      <c r="A220" s="427" t="s">
        <v>893</v>
      </c>
      <c r="F220" s="22"/>
    </row>
    <row r="221" spans="1:6" s="21" customFormat="1" ht="22.5" customHeight="1">
      <c r="A221" s="21" t="s">
        <v>115</v>
      </c>
      <c r="F221" s="22"/>
    </row>
    <row r="222" spans="6:10" s="21" customFormat="1" ht="22.5" customHeight="1">
      <c r="F222" s="22"/>
      <c r="H222" s="23"/>
      <c r="I222" s="5"/>
      <c r="J222" s="10" t="s">
        <v>510</v>
      </c>
    </row>
    <row r="223" spans="2:10" s="21" customFormat="1" ht="22.5" customHeight="1">
      <c r="B223" s="9" t="s">
        <v>517</v>
      </c>
      <c r="C223" s="9"/>
      <c r="F223" s="111" t="s">
        <v>79</v>
      </c>
      <c r="H223" s="27" t="s">
        <v>858</v>
      </c>
      <c r="I223" s="28"/>
      <c r="J223" s="27" t="s">
        <v>586</v>
      </c>
    </row>
    <row r="224" spans="2:10" s="21" customFormat="1" ht="22.5" customHeight="1">
      <c r="B224" s="21" t="s">
        <v>554</v>
      </c>
      <c r="F224" s="22" t="s">
        <v>476</v>
      </c>
      <c r="H224" s="112">
        <v>83000000</v>
      </c>
      <c r="I224" s="113"/>
      <c r="J224" s="112">
        <v>88000000</v>
      </c>
    </row>
    <row r="225" spans="2:10" s="21" customFormat="1" ht="22.5" customHeight="1">
      <c r="B225" s="21" t="s">
        <v>555</v>
      </c>
      <c r="F225" s="22" t="s">
        <v>476</v>
      </c>
      <c r="H225" s="112">
        <v>16000000</v>
      </c>
      <c r="I225" s="113"/>
      <c r="J225" s="112">
        <v>16000000</v>
      </c>
    </row>
    <row r="226" spans="2:10" s="21" customFormat="1" ht="22.5" customHeight="1">
      <c r="B226" s="427" t="s">
        <v>949</v>
      </c>
      <c r="F226" s="22" t="s">
        <v>476</v>
      </c>
      <c r="H226" s="112">
        <v>12000000</v>
      </c>
      <c r="I226" s="113"/>
      <c r="J226" s="112">
        <v>12000000</v>
      </c>
    </row>
    <row r="227" spans="2:10" s="21" customFormat="1" ht="22.5" customHeight="1">
      <c r="B227" s="21" t="s">
        <v>557</v>
      </c>
      <c r="F227" s="22" t="s">
        <v>476</v>
      </c>
      <c r="H227" s="114">
        <v>5000000</v>
      </c>
      <c r="I227" s="113"/>
      <c r="J227" s="114">
        <v>5000000</v>
      </c>
    </row>
    <row r="228" spans="2:10" s="21" customFormat="1" ht="22.5" customHeight="1">
      <c r="B228" s="22"/>
      <c r="C228" s="31" t="s">
        <v>507</v>
      </c>
      <c r="F228" s="22"/>
      <c r="H228" s="115">
        <f>SUM(H224:H227)</f>
        <v>116000000</v>
      </c>
      <c r="I228" s="113"/>
      <c r="J228" s="115">
        <f>SUM(J224:J227)</f>
        <v>121000000</v>
      </c>
    </row>
    <row r="229" spans="2:10" s="116" customFormat="1" ht="22.5" customHeight="1">
      <c r="B229" s="117"/>
      <c r="C229" s="118"/>
      <c r="F229" s="117"/>
      <c r="H229" s="119"/>
      <c r="I229" s="120"/>
      <c r="J229" s="119"/>
    </row>
    <row r="230" spans="2:10" s="116" customFormat="1" ht="22.5" customHeight="1">
      <c r="B230" s="117"/>
      <c r="C230" s="118"/>
      <c r="F230" s="117"/>
      <c r="H230" s="119"/>
      <c r="I230" s="120"/>
      <c r="J230" s="119"/>
    </row>
    <row r="231" spans="2:10" s="116" customFormat="1" ht="22.5" customHeight="1">
      <c r="B231" s="117"/>
      <c r="C231" s="118"/>
      <c r="F231" s="117"/>
      <c r="H231" s="119"/>
      <c r="I231" s="120"/>
      <c r="J231" s="119"/>
    </row>
    <row r="232" spans="2:10" s="116" customFormat="1" ht="22.5" customHeight="1">
      <c r="B232" s="117"/>
      <c r="C232" s="118"/>
      <c r="F232" s="117"/>
      <c r="H232" s="119"/>
      <c r="I232" s="120"/>
      <c r="J232" s="119"/>
    </row>
    <row r="233" spans="2:10" s="116" customFormat="1" ht="22.5" customHeight="1">
      <c r="B233" s="117"/>
      <c r="C233" s="118"/>
      <c r="F233" s="117"/>
      <c r="H233" s="119"/>
      <c r="I233" s="120"/>
      <c r="J233" s="119"/>
    </row>
    <row r="234" spans="2:10" s="116" customFormat="1" ht="22.5" customHeight="1">
      <c r="B234" s="117"/>
      <c r="C234" s="118"/>
      <c r="F234" s="117"/>
      <c r="H234" s="119"/>
      <c r="I234" s="120"/>
      <c r="J234" s="119"/>
    </row>
    <row r="235" spans="2:10" s="116" customFormat="1" ht="22.5" customHeight="1">
      <c r="B235" s="117"/>
      <c r="C235" s="118"/>
      <c r="F235" s="117"/>
      <c r="H235" s="119"/>
      <c r="I235" s="120"/>
      <c r="J235" s="119"/>
    </row>
    <row r="236" spans="1:11" s="116" customFormat="1" ht="22.5" customHeight="1">
      <c r="A236" s="33" t="s">
        <v>320</v>
      </c>
      <c r="B236" s="34"/>
      <c r="C236" s="4"/>
      <c r="D236" s="4"/>
      <c r="E236" s="4"/>
      <c r="F236" s="4"/>
      <c r="G236" s="4"/>
      <c r="H236" s="4"/>
      <c r="I236" s="4"/>
      <c r="J236" s="35"/>
      <c r="K236" s="34"/>
    </row>
    <row r="237" spans="1:11" s="1" customFormat="1" ht="22.5" customHeight="1">
      <c r="A237" s="709" t="s">
        <v>977</v>
      </c>
      <c r="B237" s="34"/>
      <c r="C237" s="4"/>
      <c r="D237" s="4"/>
      <c r="E237" s="4"/>
      <c r="F237" s="4"/>
      <c r="G237" s="4"/>
      <c r="H237" s="4"/>
      <c r="I237" s="4"/>
      <c r="J237" s="35"/>
      <c r="K237" s="5"/>
    </row>
    <row r="238" spans="1:11" s="1" customFormat="1" ht="22.5" customHeight="1">
      <c r="A238" s="33"/>
      <c r="B238" s="34"/>
      <c r="C238" s="4"/>
      <c r="D238" s="4"/>
      <c r="E238" s="4"/>
      <c r="F238" s="4"/>
      <c r="G238" s="4"/>
      <c r="H238" s="4"/>
      <c r="I238" s="4"/>
      <c r="J238" s="35"/>
      <c r="K238" s="5"/>
    </row>
    <row r="239" spans="1:11" s="1" customFormat="1" ht="22.5" customHeight="1">
      <c r="A239" s="33"/>
      <c r="B239" s="34"/>
      <c r="C239" s="4"/>
      <c r="D239" s="4"/>
      <c r="E239" s="4"/>
      <c r="F239" s="4"/>
      <c r="G239" s="4"/>
      <c r="H239" s="4"/>
      <c r="I239" s="4"/>
      <c r="J239" s="35"/>
      <c r="K239" s="5"/>
    </row>
    <row r="240" spans="1:10" s="1" customFormat="1" ht="27.75" customHeight="1">
      <c r="A240" s="525" t="s">
        <v>809</v>
      </c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s="1" customFormat="1" ht="27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</row>
    <row r="242" spans="1:10" s="1" customFormat="1" ht="27.75" customHeight="1">
      <c r="A242" s="9" t="s">
        <v>890</v>
      </c>
      <c r="B242" s="22"/>
      <c r="C242" s="22"/>
      <c r="D242" s="22"/>
      <c r="E242" s="22"/>
      <c r="F242" s="22"/>
      <c r="G242" s="22"/>
      <c r="H242" s="22"/>
      <c r="I242" s="22"/>
      <c r="J242" s="22"/>
    </row>
    <row r="243" spans="1:10" s="1" customFormat="1" ht="27.75" customHeight="1">
      <c r="A243" s="9"/>
      <c r="B243" s="22"/>
      <c r="C243" s="22"/>
      <c r="D243" s="22"/>
      <c r="E243" s="22"/>
      <c r="F243" s="22"/>
      <c r="G243" s="21"/>
      <c r="H243" s="23"/>
      <c r="I243" s="5"/>
      <c r="J243" s="10" t="s">
        <v>510</v>
      </c>
    </row>
    <row r="244" spans="2:10" s="21" customFormat="1" ht="27.75" customHeight="1">
      <c r="B244" s="9" t="s">
        <v>88</v>
      </c>
      <c r="C244" s="9"/>
      <c r="F244" s="111" t="s">
        <v>79</v>
      </c>
      <c r="H244" s="27" t="s">
        <v>858</v>
      </c>
      <c r="I244" s="28"/>
      <c r="J244" s="27" t="s">
        <v>586</v>
      </c>
    </row>
    <row r="245" spans="2:10" s="21" customFormat="1" ht="27.75" customHeight="1">
      <c r="B245" s="21" t="s">
        <v>556</v>
      </c>
      <c r="F245" s="22" t="s">
        <v>467</v>
      </c>
      <c r="H245" s="112">
        <v>0</v>
      </c>
      <c r="I245" s="113"/>
      <c r="J245" s="112">
        <v>3600000</v>
      </c>
    </row>
    <row r="246" spans="1:10" s="21" customFormat="1" ht="27.75" customHeight="1">
      <c r="A246" s="1"/>
      <c r="B246" s="21" t="s">
        <v>87</v>
      </c>
      <c r="D246" s="1"/>
      <c r="E246" s="1"/>
      <c r="F246" s="22" t="s">
        <v>119</v>
      </c>
      <c r="G246" s="1"/>
      <c r="H246" s="112">
        <v>10000000</v>
      </c>
      <c r="I246" s="113"/>
      <c r="J246" s="112">
        <v>10000000</v>
      </c>
    </row>
    <row r="247" spans="1:10" s="21" customFormat="1" ht="27.75" customHeight="1">
      <c r="A247" s="1"/>
      <c r="B247" s="21" t="s">
        <v>93</v>
      </c>
      <c r="D247" s="1"/>
      <c r="E247" s="1"/>
      <c r="F247" s="22" t="s">
        <v>476</v>
      </c>
      <c r="G247" s="1"/>
      <c r="H247" s="112">
        <v>35500000</v>
      </c>
      <c r="I247" s="113"/>
      <c r="J247" s="112">
        <v>17750000</v>
      </c>
    </row>
    <row r="248" spans="1:10" s="1" customFormat="1" ht="27.75" customHeight="1">
      <c r="A248" s="5"/>
      <c r="B248" s="21"/>
      <c r="C248" s="21" t="s">
        <v>507</v>
      </c>
      <c r="D248" s="5"/>
      <c r="E248" s="5"/>
      <c r="F248" s="105"/>
      <c r="G248" s="5"/>
      <c r="H248" s="121">
        <f>SUM(H245:H247)</f>
        <v>45500000</v>
      </c>
      <c r="I248" s="122"/>
      <c r="J248" s="121">
        <f>SUM(J245:J247)</f>
        <v>31350000</v>
      </c>
    </row>
    <row r="249" spans="2:10" ht="27.75" customHeight="1" thickBot="1">
      <c r="B249" s="21" t="s">
        <v>558</v>
      </c>
      <c r="C249" s="21"/>
      <c r="H249" s="123">
        <f>+H228+H248</f>
        <v>161500000</v>
      </c>
      <c r="I249" s="122"/>
      <c r="J249" s="123">
        <f>+J228+J248</f>
        <v>152350000</v>
      </c>
    </row>
    <row r="250" spans="2:3" ht="27.75" customHeight="1" thickTop="1">
      <c r="B250" s="427" t="s">
        <v>950</v>
      </c>
      <c r="C250" s="21"/>
    </row>
    <row r="251" spans="1:10" ht="27.75" customHeight="1">
      <c r="A251" s="427" t="s">
        <v>951</v>
      </c>
      <c r="B251" s="21"/>
      <c r="C251" s="21"/>
      <c r="D251" s="21"/>
      <c r="E251" s="21"/>
      <c r="F251" s="22"/>
      <c r="G251" s="21"/>
      <c r="H251" s="21"/>
      <c r="I251" s="21"/>
      <c r="J251" s="21"/>
    </row>
    <row r="252" spans="2:3" ht="27.75" customHeight="1">
      <c r="B252" s="21" t="s">
        <v>334</v>
      </c>
      <c r="C252" s="21"/>
    </row>
    <row r="253" spans="1:10" ht="27.75" customHeight="1">
      <c r="A253" s="21" t="s">
        <v>244</v>
      </c>
      <c r="B253" s="21"/>
      <c r="C253" s="21"/>
      <c r="D253" s="21"/>
      <c r="E253" s="21"/>
      <c r="F253" s="22"/>
      <c r="G253" s="21"/>
      <c r="H253" s="21"/>
      <c r="I253" s="21"/>
      <c r="J253" s="21"/>
    </row>
    <row r="254" spans="1:10" ht="27.75" customHeight="1">
      <c r="A254" s="21" t="s">
        <v>436</v>
      </c>
      <c r="B254" s="21"/>
      <c r="C254" s="21"/>
      <c r="D254" s="21"/>
      <c r="E254" s="21"/>
      <c r="F254" s="22"/>
      <c r="G254" s="21"/>
      <c r="H254" s="21"/>
      <c r="I254" s="21"/>
      <c r="J254" s="21"/>
    </row>
    <row r="255" ht="27.75" customHeight="1">
      <c r="B255" s="21" t="s">
        <v>399</v>
      </c>
    </row>
    <row r="256" spans="2:3" ht="27.75" customHeight="1">
      <c r="B256" s="22" t="s">
        <v>527</v>
      </c>
      <c r="C256" s="21" t="s">
        <v>222</v>
      </c>
    </row>
    <row r="257" spans="2:3" ht="27.75" customHeight="1">
      <c r="B257" s="22" t="s">
        <v>404</v>
      </c>
      <c r="C257" s="21" t="s">
        <v>400</v>
      </c>
    </row>
    <row r="258" spans="1:10" s="21" customFormat="1" ht="27.75" customHeight="1">
      <c r="A258" s="5"/>
      <c r="B258" s="22" t="s">
        <v>405</v>
      </c>
      <c r="C258" s="21" t="s">
        <v>401</v>
      </c>
      <c r="D258" s="5"/>
      <c r="E258" s="5"/>
      <c r="F258" s="105"/>
      <c r="G258" s="5"/>
      <c r="H258" s="5"/>
      <c r="I258" s="5"/>
      <c r="J258" s="5"/>
    </row>
    <row r="259" spans="2:3" ht="27.75" customHeight="1">
      <c r="B259" s="22" t="s">
        <v>406</v>
      </c>
      <c r="C259" s="21" t="s">
        <v>402</v>
      </c>
    </row>
    <row r="260" spans="1:10" s="21" customFormat="1" ht="27.75" customHeight="1">
      <c r="A260" s="5"/>
      <c r="B260" s="22" t="s">
        <v>407</v>
      </c>
      <c r="C260" s="21" t="s">
        <v>403</v>
      </c>
      <c r="D260" s="5"/>
      <c r="E260" s="5"/>
      <c r="F260" s="105"/>
      <c r="G260" s="5"/>
      <c r="H260" s="5"/>
      <c r="I260" s="5"/>
      <c r="J260" s="5"/>
    </row>
    <row r="261" spans="1:10" s="21" customFormat="1" ht="27.75" customHeight="1">
      <c r="A261" s="5"/>
      <c r="B261" s="22" t="s">
        <v>468</v>
      </c>
      <c r="C261" s="48" t="s">
        <v>470</v>
      </c>
      <c r="D261" s="5"/>
      <c r="E261" s="5"/>
      <c r="F261" s="105"/>
      <c r="G261" s="5"/>
      <c r="H261" s="5"/>
      <c r="I261" s="5"/>
      <c r="J261" s="5"/>
    </row>
    <row r="262" spans="1:10" s="21" customFormat="1" ht="27.75" customHeight="1">
      <c r="A262" s="5"/>
      <c r="B262" s="22"/>
      <c r="C262" s="48"/>
      <c r="D262" s="5"/>
      <c r="E262" s="5"/>
      <c r="F262" s="105"/>
      <c r="G262" s="5"/>
      <c r="H262" s="5"/>
      <c r="I262" s="5"/>
      <c r="J262" s="5"/>
    </row>
    <row r="263" spans="1:10" s="21" customFormat="1" ht="27.75" customHeight="1">
      <c r="A263" s="5"/>
      <c r="B263" s="22"/>
      <c r="C263" s="48"/>
      <c r="D263" s="5"/>
      <c r="E263" s="5"/>
      <c r="F263" s="105"/>
      <c r="G263" s="5"/>
      <c r="H263" s="5"/>
      <c r="I263" s="5"/>
      <c r="J263" s="5"/>
    </row>
    <row r="264" spans="1:10" s="21" customFormat="1" ht="27.75" customHeight="1">
      <c r="A264" s="5"/>
      <c r="B264" s="22"/>
      <c r="C264" s="48"/>
      <c r="D264" s="5"/>
      <c r="E264" s="5"/>
      <c r="F264" s="105"/>
      <c r="G264" s="5"/>
      <c r="H264" s="5"/>
      <c r="I264" s="5"/>
      <c r="J264" s="5"/>
    </row>
    <row r="265" spans="1:10" s="21" customFormat="1" ht="27.75" customHeight="1">
      <c r="A265" s="5"/>
      <c r="B265" s="22"/>
      <c r="C265" s="48"/>
      <c r="D265" s="5"/>
      <c r="E265" s="5"/>
      <c r="F265" s="105"/>
      <c r="G265" s="5"/>
      <c r="H265" s="5"/>
      <c r="I265" s="5"/>
      <c r="J265" s="5"/>
    </row>
    <row r="266" spans="1:10" s="21" customFormat="1" ht="27.75" customHeight="1">
      <c r="A266" s="5"/>
      <c r="B266" s="22"/>
      <c r="C266" s="48"/>
      <c r="D266" s="5"/>
      <c r="E266" s="5"/>
      <c r="F266" s="105"/>
      <c r="G266" s="5"/>
      <c r="H266" s="5"/>
      <c r="I266" s="5"/>
      <c r="J266" s="5"/>
    </row>
    <row r="267" spans="1:11" s="21" customFormat="1" ht="27.75" customHeight="1">
      <c r="A267" s="33" t="s">
        <v>320</v>
      </c>
      <c r="B267" s="34"/>
      <c r="C267" s="4"/>
      <c r="D267" s="4"/>
      <c r="E267" s="4"/>
      <c r="F267" s="4"/>
      <c r="G267" s="4"/>
      <c r="H267" s="4"/>
      <c r="I267" s="4"/>
      <c r="J267" s="35"/>
      <c r="K267" s="34"/>
    </row>
    <row r="268" spans="1:10" ht="27.75" customHeight="1">
      <c r="A268" s="709" t="s">
        <v>977</v>
      </c>
      <c r="B268" s="34"/>
      <c r="C268" s="4"/>
      <c r="D268" s="4"/>
      <c r="E268" s="4"/>
      <c r="F268" s="4"/>
      <c r="G268" s="4"/>
      <c r="H268" s="4"/>
      <c r="I268" s="4"/>
      <c r="J268" s="35"/>
    </row>
    <row r="269" ht="27.75" customHeight="1"/>
  </sheetData>
  <sheetProtection/>
  <mergeCells count="4">
    <mergeCell ref="H46:J46"/>
    <mergeCell ref="G45:J45"/>
    <mergeCell ref="G22:J22"/>
    <mergeCell ref="H23:J23"/>
  </mergeCells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82" r:id="rId1"/>
  <rowBreaks count="6" manualBreakCount="6">
    <brk id="39" max="10" man="1"/>
    <brk id="77" max="255" man="1"/>
    <brk id="119" max="255" man="1"/>
    <brk id="157" max="255" man="1"/>
    <brk id="198" max="255" man="1"/>
    <brk id="23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5"/>
  <sheetViews>
    <sheetView zoomScale="85" zoomScaleNormal="85" zoomScaleSheetLayoutView="85" zoomScalePageLayoutView="0" workbookViewId="0" topLeftCell="A106">
      <selection activeCell="D94" sqref="D94"/>
    </sheetView>
  </sheetViews>
  <sheetFormatPr defaultColWidth="9.140625" defaultRowHeight="25.5" customHeight="1"/>
  <cols>
    <col min="1" max="1" width="7.57421875" style="47" customWidth="1"/>
    <col min="2" max="2" width="5.8515625" style="47" customWidth="1"/>
    <col min="3" max="3" width="27.140625" style="47" customWidth="1"/>
    <col min="4" max="4" width="17.7109375" style="47" customWidth="1"/>
    <col min="5" max="5" width="1.7109375" style="47" customWidth="1"/>
    <col min="6" max="6" width="17.7109375" style="47" customWidth="1"/>
    <col min="7" max="7" width="1.7109375" style="47" customWidth="1"/>
    <col min="8" max="8" width="17.7109375" style="47" customWidth="1"/>
    <col min="9" max="9" width="1.7109375" style="47" customWidth="1"/>
    <col min="10" max="10" width="19.140625" style="47" customWidth="1"/>
    <col min="11" max="11" width="5.8515625" style="47" customWidth="1"/>
    <col min="12" max="12" width="0.85546875" style="47" customWidth="1"/>
    <col min="13" max="16384" width="9.140625" style="47" customWidth="1"/>
  </cols>
  <sheetData>
    <row r="1" spans="1:11" ht="24.75" customHeight="1">
      <c r="A1" s="732" t="s">
        <v>823</v>
      </c>
      <c r="B1" s="733"/>
      <c r="C1" s="733"/>
      <c r="D1" s="733"/>
      <c r="E1" s="733"/>
      <c r="F1" s="733"/>
      <c r="G1" s="733"/>
      <c r="H1" s="733"/>
      <c r="I1" s="733"/>
      <c r="J1" s="733"/>
      <c r="K1" s="46"/>
    </row>
    <row r="2" spans="1:11" ht="24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24.75" customHeight="1">
      <c r="A3" s="45" t="s">
        <v>894</v>
      </c>
    </row>
    <row r="4" spans="1:2" ht="24.75" customHeight="1">
      <c r="A4" s="47" t="s">
        <v>561</v>
      </c>
      <c r="B4" s="47" t="s">
        <v>335</v>
      </c>
    </row>
    <row r="5" ht="24.75" customHeight="1">
      <c r="A5" s="47" t="s">
        <v>336</v>
      </c>
    </row>
    <row r="6" ht="24.75" customHeight="1">
      <c r="B6" s="429" t="s">
        <v>915</v>
      </c>
    </row>
    <row r="7" spans="1:10" ht="24.75" customHeight="1">
      <c r="A7" s="47" t="s">
        <v>117</v>
      </c>
      <c r="J7" s="185" t="s">
        <v>510</v>
      </c>
    </row>
    <row r="8" spans="2:10" s="186" customFormat="1" ht="24.75" customHeight="1">
      <c r="B8" s="187"/>
      <c r="C8" s="188"/>
      <c r="D8" s="188"/>
      <c r="E8" s="189"/>
      <c r="F8" s="189"/>
      <c r="G8" s="189"/>
      <c r="H8" s="190"/>
      <c r="I8" s="190" t="s">
        <v>114</v>
      </c>
      <c r="J8" s="190"/>
    </row>
    <row r="9" spans="2:11" s="186" customFormat="1" ht="24.75" customHeight="1">
      <c r="B9" s="187"/>
      <c r="C9" s="188"/>
      <c r="D9" s="188"/>
      <c r="E9" s="189"/>
      <c r="F9" s="189"/>
      <c r="G9" s="189"/>
      <c r="H9" s="735" t="s">
        <v>398</v>
      </c>
      <c r="I9" s="735"/>
      <c r="J9" s="735"/>
      <c r="K9" s="188"/>
    </row>
    <row r="10" spans="1:10" ht="24.75" customHeight="1">
      <c r="A10" s="45" t="s">
        <v>562</v>
      </c>
      <c r="H10" s="193" t="s">
        <v>858</v>
      </c>
      <c r="I10" s="192"/>
      <c r="J10" s="193" t="s">
        <v>586</v>
      </c>
    </row>
    <row r="11" spans="2:10" ht="24.75" customHeight="1">
      <c r="B11" s="194" t="s">
        <v>253</v>
      </c>
      <c r="C11" s="194"/>
      <c r="D11" s="194"/>
      <c r="E11" s="194"/>
      <c r="F11" s="194"/>
      <c r="G11" s="194"/>
      <c r="H11" s="156">
        <f>226769322.85-880000+29843.22</f>
        <v>225919166.07</v>
      </c>
      <c r="I11" s="195"/>
      <c r="J11" s="196">
        <v>157351577.42</v>
      </c>
    </row>
    <row r="12" spans="2:10" ht="24.75" customHeight="1">
      <c r="B12" s="194" t="s">
        <v>252</v>
      </c>
      <c r="C12" s="194"/>
      <c r="D12" s="193"/>
      <c r="E12" s="194"/>
      <c r="F12" s="194"/>
      <c r="G12" s="194"/>
      <c r="H12" s="156">
        <v>217196493.77</v>
      </c>
      <c r="I12" s="195"/>
      <c r="J12" s="196">
        <v>180102434.79</v>
      </c>
    </row>
    <row r="13" spans="2:10" ht="24.75" customHeight="1">
      <c r="B13" s="194" t="s">
        <v>220</v>
      </c>
      <c r="C13" s="194"/>
      <c r="D13" s="194"/>
      <c r="E13" s="194"/>
      <c r="F13" s="194"/>
      <c r="G13" s="194"/>
      <c r="H13" s="156">
        <v>75974033.67</v>
      </c>
      <c r="I13" s="195"/>
      <c r="J13" s="482">
        <v>36961270.45</v>
      </c>
    </row>
    <row r="14" spans="2:10" ht="24.75" customHeight="1">
      <c r="B14" s="194"/>
      <c r="C14" s="194"/>
      <c r="D14" s="194"/>
      <c r="E14" s="194"/>
      <c r="F14" s="194"/>
      <c r="G14" s="194"/>
      <c r="H14" s="196"/>
      <c r="I14" s="195"/>
      <c r="J14" s="196"/>
    </row>
    <row r="15" spans="4:11" ht="24.75" customHeight="1">
      <c r="D15" s="197"/>
      <c r="E15" s="198"/>
      <c r="F15" s="199"/>
      <c r="G15" s="55"/>
      <c r="H15" s="197"/>
      <c r="I15" s="198"/>
      <c r="J15" s="185" t="s">
        <v>510</v>
      </c>
      <c r="K15" s="197"/>
    </row>
    <row r="16" spans="4:11" ht="24.75" customHeight="1">
      <c r="D16" s="55"/>
      <c r="E16" s="200" t="s">
        <v>114</v>
      </c>
      <c r="F16" s="201"/>
      <c r="G16" s="201"/>
      <c r="K16" s="202"/>
    </row>
    <row r="17" spans="4:11" ht="24.75" customHeight="1">
      <c r="D17" s="202"/>
      <c r="E17" s="200" t="s">
        <v>398</v>
      </c>
      <c r="F17" s="202"/>
      <c r="G17" s="200"/>
      <c r="H17" s="225"/>
      <c r="I17" s="226"/>
      <c r="J17" s="225"/>
      <c r="K17" s="55"/>
    </row>
    <row r="18" spans="4:10" ht="24.75" customHeight="1">
      <c r="D18" s="56"/>
      <c r="E18" s="203" t="s">
        <v>372</v>
      </c>
      <c r="F18" s="204"/>
      <c r="G18" s="205"/>
      <c r="H18" s="206"/>
      <c r="I18" s="207" t="s">
        <v>177</v>
      </c>
      <c r="J18" s="206"/>
    </row>
    <row r="19" spans="1:11" ht="24.75" customHeight="1">
      <c r="A19" s="194"/>
      <c r="B19" s="194"/>
      <c r="C19" s="194"/>
      <c r="D19" s="191" t="s">
        <v>858</v>
      </c>
      <c r="E19" s="192"/>
      <c r="F19" s="191" t="s">
        <v>869</v>
      </c>
      <c r="G19" s="210"/>
      <c r="H19" s="209"/>
      <c r="I19" s="209"/>
      <c r="J19" s="209"/>
      <c r="K19" s="210"/>
    </row>
    <row r="20" spans="1:11" ht="24.75" customHeight="1">
      <c r="A20" s="45" t="s">
        <v>806</v>
      </c>
      <c r="B20" s="194"/>
      <c r="C20" s="194"/>
      <c r="D20" s="210"/>
      <c r="E20" s="210"/>
      <c r="F20" s="443"/>
      <c r="G20" s="210"/>
      <c r="H20" s="209"/>
      <c r="I20" s="209"/>
      <c r="J20" s="209"/>
      <c r="K20" s="210"/>
    </row>
    <row r="21" spans="1:11" s="429" customFormat="1" ht="24.75" customHeight="1">
      <c r="A21" s="581"/>
      <c r="B21" s="581" t="s">
        <v>563</v>
      </c>
      <c r="C21" s="581"/>
      <c r="D21" s="582">
        <v>181191.8</v>
      </c>
      <c r="E21" s="583"/>
      <c r="F21" s="432">
        <v>181191.8</v>
      </c>
      <c r="G21" s="584"/>
      <c r="H21" s="585" t="s">
        <v>178</v>
      </c>
      <c r="I21" s="585"/>
      <c r="J21" s="585"/>
      <c r="K21" s="584"/>
    </row>
    <row r="22" spans="1:11" s="429" customFormat="1" ht="24.75" customHeight="1">
      <c r="A22" s="581"/>
      <c r="B22" s="581" t="s">
        <v>564</v>
      </c>
      <c r="C22" s="581"/>
      <c r="D22" s="582">
        <v>429516699.34</v>
      </c>
      <c r="E22" s="583"/>
      <c r="F22" s="432">
        <v>399747080.68</v>
      </c>
      <c r="G22" s="586"/>
      <c r="H22" s="585" t="s">
        <v>179</v>
      </c>
      <c r="I22" s="585"/>
      <c r="J22" s="585"/>
      <c r="K22" s="584"/>
    </row>
    <row r="23" spans="1:11" s="429" customFormat="1" ht="24.75" customHeight="1">
      <c r="A23" s="581"/>
      <c r="B23" s="581"/>
      <c r="C23" s="581"/>
      <c r="D23" s="584"/>
      <c r="E23" s="584"/>
      <c r="F23" s="443"/>
      <c r="G23" s="584"/>
      <c r="H23" s="585" t="s">
        <v>180</v>
      </c>
      <c r="I23" s="585"/>
      <c r="J23" s="585"/>
      <c r="K23" s="584"/>
    </row>
    <row r="24" spans="1:11" s="429" customFormat="1" ht="24.75" customHeight="1">
      <c r="A24" s="581"/>
      <c r="B24" s="581"/>
      <c r="C24" s="581"/>
      <c r="D24" s="584"/>
      <c r="E24" s="584"/>
      <c r="F24" s="443"/>
      <c r="G24" s="584"/>
      <c r="H24" s="585" t="s">
        <v>181</v>
      </c>
      <c r="I24" s="585"/>
      <c r="J24" s="585"/>
      <c r="K24" s="584"/>
    </row>
    <row r="25" spans="1:11" s="429" customFormat="1" ht="24.75" customHeight="1">
      <c r="A25" s="581"/>
      <c r="B25" s="581"/>
      <c r="C25" s="581"/>
      <c r="D25" s="584"/>
      <c r="E25" s="584"/>
      <c r="F25" s="443"/>
      <c r="G25" s="584"/>
      <c r="H25" s="585" t="s">
        <v>182</v>
      </c>
      <c r="I25" s="585"/>
      <c r="J25" s="585"/>
      <c r="K25" s="584"/>
    </row>
    <row r="26" spans="1:11" s="429" customFormat="1" ht="24.75" customHeight="1">
      <c r="A26" s="581"/>
      <c r="B26" s="581"/>
      <c r="C26" s="581"/>
      <c r="D26" s="584"/>
      <c r="E26" s="584"/>
      <c r="F26" s="443"/>
      <c r="G26" s="584"/>
      <c r="H26" s="587" t="s">
        <v>183</v>
      </c>
      <c r="I26" s="585"/>
      <c r="J26" s="585"/>
      <c r="K26" s="584"/>
    </row>
    <row r="27" spans="1:11" ht="24.75" customHeight="1">
      <c r="A27" s="194"/>
      <c r="B27" s="194" t="s">
        <v>565</v>
      </c>
      <c r="C27" s="194"/>
      <c r="D27" s="196">
        <v>18104666.44</v>
      </c>
      <c r="E27" s="208"/>
      <c r="F27" s="432">
        <v>21835002.26</v>
      </c>
      <c r="G27" s="211"/>
      <c r="H27" s="209" t="s">
        <v>245</v>
      </c>
      <c r="I27" s="209"/>
      <c r="J27" s="209"/>
      <c r="K27" s="210"/>
    </row>
    <row r="28" spans="1:11" ht="24.75" customHeight="1">
      <c r="A28" s="194"/>
      <c r="B28" s="194" t="s">
        <v>566</v>
      </c>
      <c r="C28" s="194"/>
      <c r="D28" s="196">
        <v>5020000</v>
      </c>
      <c r="E28" s="208"/>
      <c r="F28" s="432">
        <v>5110000</v>
      </c>
      <c r="G28" s="211"/>
      <c r="H28" s="213" t="s">
        <v>184</v>
      </c>
      <c r="I28" s="209"/>
      <c r="J28" s="209"/>
      <c r="K28" s="210"/>
    </row>
    <row r="29" spans="1:11" ht="24.75" customHeight="1">
      <c r="A29" s="194"/>
      <c r="B29" s="194"/>
      <c r="C29" s="194"/>
      <c r="D29" s="210"/>
      <c r="E29" s="210"/>
      <c r="F29" s="443"/>
      <c r="G29" s="210"/>
      <c r="H29" s="213" t="s">
        <v>185</v>
      </c>
      <c r="I29" s="209"/>
      <c r="J29" s="209"/>
      <c r="K29" s="210"/>
    </row>
    <row r="30" spans="1:11" ht="24.75" customHeight="1">
      <c r="A30" s="194"/>
      <c r="B30" s="194" t="s">
        <v>567</v>
      </c>
      <c r="C30" s="194"/>
      <c r="D30" s="196">
        <v>25645067.66</v>
      </c>
      <c r="E30" s="208"/>
      <c r="F30" s="432">
        <v>21110135.5</v>
      </c>
      <c r="G30" s="211"/>
      <c r="H30" s="209" t="s">
        <v>186</v>
      </c>
      <c r="I30" s="209"/>
      <c r="J30" s="209"/>
      <c r="K30" s="210"/>
    </row>
    <row r="31" spans="1:11" ht="24.75" customHeight="1">
      <c r="A31" s="194"/>
      <c r="B31" s="194"/>
      <c r="C31" s="194"/>
      <c r="E31" s="210"/>
      <c r="F31" s="443"/>
      <c r="G31" s="210"/>
      <c r="H31" s="213" t="s">
        <v>187</v>
      </c>
      <c r="I31" s="209"/>
      <c r="J31" s="209"/>
      <c r="K31" s="210"/>
    </row>
    <row r="32" spans="1:11" ht="24.75" customHeight="1">
      <c r="A32" s="194"/>
      <c r="B32" s="194" t="s">
        <v>568</v>
      </c>
      <c r="C32" s="194"/>
      <c r="D32" s="210">
        <v>14904886.73</v>
      </c>
      <c r="E32" s="208"/>
      <c r="F32" s="432">
        <v>15156835.83</v>
      </c>
      <c r="G32" s="211"/>
      <c r="H32" s="213" t="s">
        <v>337</v>
      </c>
      <c r="I32" s="209"/>
      <c r="J32" s="209"/>
      <c r="K32" s="210"/>
    </row>
    <row r="33" spans="1:11" ht="24.75" customHeight="1">
      <c r="A33" s="194"/>
      <c r="B33" s="194"/>
      <c r="C33" s="194"/>
      <c r="D33" s="211"/>
      <c r="E33" s="211"/>
      <c r="F33" s="498"/>
      <c r="G33" s="194"/>
      <c r="H33" s="213" t="s">
        <v>188</v>
      </c>
      <c r="I33" s="209"/>
      <c r="J33" s="209"/>
      <c r="K33" s="210"/>
    </row>
    <row r="34" spans="2:11" ht="24.75" customHeight="1">
      <c r="B34" s="194" t="s">
        <v>569</v>
      </c>
      <c r="C34" s="194"/>
      <c r="D34" s="196">
        <v>10537544.75</v>
      </c>
      <c r="E34" s="208"/>
      <c r="F34" s="432">
        <v>9801883.26</v>
      </c>
      <c r="G34" s="211"/>
      <c r="H34" s="212" t="s">
        <v>189</v>
      </c>
      <c r="I34" s="209"/>
      <c r="J34" s="209"/>
      <c r="K34" s="210"/>
    </row>
    <row r="35" spans="2:11" ht="24.75" customHeight="1">
      <c r="B35" s="194"/>
      <c r="C35" s="194"/>
      <c r="D35" s="211"/>
      <c r="E35" s="211"/>
      <c r="F35" s="211"/>
      <c r="G35" s="194"/>
      <c r="H35" s="212" t="s">
        <v>338</v>
      </c>
      <c r="I35" s="209"/>
      <c r="J35" s="209"/>
      <c r="K35" s="210"/>
    </row>
    <row r="36" spans="2:11" ht="24.75" customHeight="1">
      <c r="B36" s="194"/>
      <c r="C36" s="194"/>
      <c r="D36" s="211"/>
      <c r="E36" s="211"/>
      <c r="F36" s="211"/>
      <c r="G36" s="194"/>
      <c r="H36" s="212" t="s">
        <v>339</v>
      </c>
      <c r="I36" s="209"/>
      <c r="J36" s="209"/>
      <c r="K36" s="210"/>
    </row>
    <row r="37" spans="2:11" ht="24.75" customHeight="1">
      <c r="B37" s="194"/>
      <c r="C37" s="194"/>
      <c r="D37" s="211"/>
      <c r="E37" s="211"/>
      <c r="F37" s="211"/>
      <c r="G37" s="194"/>
      <c r="H37" s="212"/>
      <c r="I37" s="209"/>
      <c r="J37" s="209"/>
      <c r="K37" s="210"/>
    </row>
    <row r="38" spans="2:11" ht="24.75" customHeight="1">
      <c r="B38" s="194"/>
      <c r="C38" s="194"/>
      <c r="D38" s="211"/>
      <c r="E38" s="211"/>
      <c r="F38" s="211"/>
      <c r="G38" s="194"/>
      <c r="H38" s="212"/>
      <c r="I38" s="209"/>
      <c r="J38" s="209"/>
      <c r="K38" s="210"/>
    </row>
    <row r="39" spans="1:10" ht="24.75" customHeight="1">
      <c r="A39" s="32" t="s">
        <v>321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24.75" customHeight="1">
      <c r="A40" s="709" t="s">
        <v>977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1" ht="24.75" customHeight="1">
      <c r="A41" s="732" t="s">
        <v>810</v>
      </c>
      <c r="B41" s="733"/>
      <c r="C41" s="733"/>
      <c r="D41" s="733"/>
      <c r="E41" s="733"/>
      <c r="F41" s="733"/>
      <c r="G41" s="733"/>
      <c r="H41" s="733"/>
      <c r="I41" s="733"/>
      <c r="J41" s="733"/>
      <c r="K41" s="46"/>
    </row>
    <row r="42" spans="1:11" ht="24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8" ht="24.75" customHeight="1">
      <c r="A43" s="45" t="s">
        <v>895</v>
      </c>
      <c r="B43" s="214"/>
      <c r="C43" s="214"/>
      <c r="D43" s="214"/>
      <c r="E43" s="214"/>
      <c r="F43" s="214"/>
      <c r="G43" s="214"/>
      <c r="H43" s="215"/>
    </row>
    <row r="44" spans="1:10" ht="24.75" customHeight="1">
      <c r="A44" s="45"/>
      <c r="B44" s="214"/>
      <c r="C44" s="214"/>
      <c r="D44" s="214"/>
      <c r="E44" s="214"/>
      <c r="F44" s="214"/>
      <c r="G44" s="214"/>
      <c r="H44" s="215"/>
      <c r="J44" s="185" t="s">
        <v>510</v>
      </c>
    </row>
    <row r="45" spans="1:11" ht="24.75" customHeight="1">
      <c r="A45" s="45"/>
      <c r="B45" s="214"/>
      <c r="C45" s="214"/>
      <c r="D45" s="201" t="s">
        <v>114</v>
      </c>
      <c r="E45" s="201"/>
      <c r="F45" s="201"/>
      <c r="G45" s="214"/>
      <c r="K45" s="202"/>
    </row>
    <row r="46" spans="1:11" ht="24.75" customHeight="1">
      <c r="A46" s="45"/>
      <c r="B46" s="214"/>
      <c r="C46" s="214"/>
      <c r="D46" s="734" t="s">
        <v>398</v>
      </c>
      <c r="E46" s="734"/>
      <c r="F46" s="734"/>
      <c r="G46" s="214"/>
      <c r="H46" s="225"/>
      <c r="I46" s="226"/>
      <c r="J46" s="225"/>
      <c r="K46" s="55"/>
    </row>
    <row r="47" spans="1:10" ht="24.75" customHeight="1">
      <c r="A47" s="45"/>
      <c r="B47" s="214"/>
      <c r="C47" s="214"/>
      <c r="D47" s="204" t="s">
        <v>372</v>
      </c>
      <c r="E47" s="204"/>
      <c r="F47" s="204"/>
      <c r="G47" s="214"/>
      <c r="H47" s="206"/>
      <c r="I47" s="207" t="s">
        <v>177</v>
      </c>
      <c r="J47" s="206"/>
    </row>
    <row r="48" spans="1:10" ht="24.75" customHeight="1">
      <c r="A48" s="45"/>
      <c r="B48" s="214"/>
      <c r="C48" s="214"/>
      <c r="D48" s="191" t="s">
        <v>858</v>
      </c>
      <c r="E48" s="192"/>
      <c r="F48" s="191" t="s">
        <v>869</v>
      </c>
      <c r="G48" s="214"/>
      <c r="H48" s="184"/>
      <c r="I48" s="184"/>
      <c r="J48" s="184"/>
    </row>
    <row r="49" spans="1:10" ht="24.75" customHeight="1">
      <c r="A49" s="45" t="s">
        <v>204</v>
      </c>
      <c r="B49" s="214"/>
      <c r="C49" s="214"/>
      <c r="D49" s="216"/>
      <c r="E49" s="216"/>
      <c r="F49" s="216"/>
      <c r="G49" s="214"/>
      <c r="H49" s="184"/>
      <c r="I49" s="184"/>
      <c r="J49" s="184"/>
    </row>
    <row r="50" spans="2:11" ht="24.75" customHeight="1">
      <c r="B50" s="194" t="s">
        <v>118</v>
      </c>
      <c r="C50" s="194"/>
      <c r="D50" s="414">
        <v>6101274.38</v>
      </c>
      <c r="E50" s="217"/>
      <c r="F50" s="432">
        <v>6161242.92</v>
      </c>
      <c r="G50" s="211"/>
      <c r="H50" s="209" t="s">
        <v>94</v>
      </c>
      <c r="I50" s="209"/>
      <c r="J50" s="209"/>
      <c r="K50" s="210"/>
    </row>
    <row r="51" spans="2:11" ht="24.75" customHeight="1">
      <c r="B51" s="194"/>
      <c r="C51" s="194"/>
      <c r="D51" s="217"/>
      <c r="E51" s="217"/>
      <c r="F51" s="498"/>
      <c r="G51" s="194"/>
      <c r="H51" s="212" t="s">
        <v>190</v>
      </c>
      <c r="I51" s="209"/>
      <c r="J51" s="209"/>
      <c r="K51" s="210"/>
    </row>
    <row r="52" spans="2:11" ht="24.75" customHeight="1">
      <c r="B52" s="194" t="s">
        <v>89</v>
      </c>
      <c r="C52" s="194"/>
      <c r="D52" s="414">
        <v>19065739.1</v>
      </c>
      <c r="E52" s="217"/>
      <c r="F52" s="432">
        <v>15645885</v>
      </c>
      <c r="G52" s="211"/>
      <c r="H52" s="209" t="s">
        <v>191</v>
      </c>
      <c r="I52" s="209"/>
      <c r="J52" s="209"/>
      <c r="K52" s="210"/>
    </row>
    <row r="53" spans="2:11" ht="24.75" customHeight="1">
      <c r="B53" s="194" t="s">
        <v>373</v>
      </c>
      <c r="C53" s="194"/>
      <c r="D53" s="414">
        <f>24559000+13268000</f>
        <v>37827000</v>
      </c>
      <c r="E53" s="217"/>
      <c r="F53" s="499">
        <v>31341288.89</v>
      </c>
      <c r="G53" s="211"/>
      <c r="H53" s="209" t="s">
        <v>231</v>
      </c>
      <c r="I53" s="209"/>
      <c r="J53" s="209"/>
      <c r="K53" s="210"/>
    </row>
    <row r="54" spans="2:11" ht="12.75" customHeight="1">
      <c r="B54" s="194"/>
      <c r="C54" s="194"/>
      <c r="D54" s="414"/>
      <c r="E54" s="217"/>
      <c r="F54" s="499"/>
      <c r="G54" s="211"/>
      <c r="H54" s="209"/>
      <c r="I54" s="218"/>
      <c r="J54" s="218"/>
      <c r="K54" s="197"/>
    </row>
    <row r="55" spans="1:10" ht="24.75" customHeight="1">
      <c r="A55" s="45"/>
      <c r="B55" s="214"/>
      <c r="C55" s="214"/>
      <c r="D55" s="214"/>
      <c r="E55" s="214"/>
      <c r="F55" s="214"/>
      <c r="G55" s="214"/>
      <c r="H55" s="215"/>
      <c r="J55" s="185" t="s">
        <v>510</v>
      </c>
    </row>
    <row r="56" spans="4:11" ht="24.75" customHeight="1">
      <c r="D56" s="55"/>
      <c r="E56" s="200" t="s">
        <v>114</v>
      </c>
      <c r="F56" s="201"/>
      <c r="G56" s="201"/>
      <c r="K56" s="202"/>
    </row>
    <row r="57" spans="4:11" ht="24.75" customHeight="1">
      <c r="D57" s="202"/>
      <c r="E57" s="200" t="s">
        <v>398</v>
      </c>
      <c r="F57" s="202"/>
      <c r="G57" s="200"/>
      <c r="H57" s="225"/>
      <c r="I57" s="226"/>
      <c r="J57" s="225"/>
      <c r="K57" s="55"/>
    </row>
    <row r="58" spans="4:10" ht="24.75" customHeight="1">
      <c r="D58" s="56"/>
      <c r="E58" s="203" t="s">
        <v>868</v>
      </c>
      <c r="F58" s="204"/>
      <c r="G58" s="205"/>
      <c r="H58" s="206"/>
      <c r="I58" s="207" t="s">
        <v>177</v>
      </c>
      <c r="J58" s="206"/>
    </row>
    <row r="59" spans="1:11" ht="24.75" customHeight="1">
      <c r="A59" s="194"/>
      <c r="B59" s="194"/>
      <c r="C59" s="194"/>
      <c r="D59" s="191" t="s">
        <v>858</v>
      </c>
      <c r="E59" s="192"/>
      <c r="F59" s="191" t="s">
        <v>869</v>
      </c>
      <c r="G59" s="210"/>
      <c r="H59" s="209"/>
      <c r="I59" s="209"/>
      <c r="J59" s="209"/>
      <c r="K59" s="210"/>
    </row>
    <row r="60" spans="1:11" ht="24.75" customHeight="1">
      <c r="A60" s="45" t="s">
        <v>806</v>
      </c>
      <c r="B60" s="194"/>
      <c r="C60" s="194"/>
      <c r="D60" s="210"/>
      <c r="E60" s="210"/>
      <c r="F60" s="443"/>
      <c r="G60" s="210"/>
      <c r="H60" s="209"/>
      <c r="I60" s="209"/>
      <c r="J60" s="209"/>
      <c r="K60" s="210"/>
    </row>
    <row r="61" spans="1:11" s="429" customFormat="1" ht="24.75" customHeight="1">
      <c r="A61" s="581"/>
      <c r="B61" s="581" t="s">
        <v>563</v>
      </c>
      <c r="C61" s="581"/>
      <c r="D61" s="582">
        <v>359958.98</v>
      </c>
      <c r="E61" s="583"/>
      <c r="F61" s="432">
        <v>384616.51</v>
      </c>
      <c r="G61" s="584"/>
      <c r="H61" s="585" t="s">
        <v>178</v>
      </c>
      <c r="I61" s="585"/>
      <c r="J61" s="585"/>
      <c r="K61" s="584"/>
    </row>
    <row r="62" spans="1:11" s="429" customFormat="1" ht="24.75" customHeight="1">
      <c r="A62" s="581"/>
      <c r="B62" s="581" t="s">
        <v>564</v>
      </c>
      <c r="C62" s="581"/>
      <c r="D62" s="582">
        <v>822619606.09</v>
      </c>
      <c r="E62" s="583"/>
      <c r="F62" s="432">
        <v>804228055.96</v>
      </c>
      <c r="G62" s="586"/>
      <c r="H62" s="585" t="s">
        <v>179</v>
      </c>
      <c r="I62" s="585"/>
      <c r="J62" s="585"/>
      <c r="K62" s="584"/>
    </row>
    <row r="63" spans="1:11" s="429" customFormat="1" ht="24.75" customHeight="1">
      <c r="A63" s="581"/>
      <c r="B63" s="581"/>
      <c r="C63" s="581"/>
      <c r="D63" s="584"/>
      <c r="E63" s="584"/>
      <c r="F63" s="443"/>
      <c r="G63" s="584"/>
      <c r="H63" s="585" t="s">
        <v>180</v>
      </c>
      <c r="I63" s="585"/>
      <c r="J63" s="585"/>
      <c r="K63" s="584"/>
    </row>
    <row r="64" spans="1:11" s="429" customFormat="1" ht="24.75" customHeight="1">
      <c r="A64" s="581"/>
      <c r="B64" s="581"/>
      <c r="C64" s="581"/>
      <c r="D64" s="584"/>
      <c r="E64" s="584"/>
      <c r="F64" s="443"/>
      <c r="G64" s="584"/>
      <c r="H64" s="585" t="s">
        <v>181</v>
      </c>
      <c r="I64" s="585"/>
      <c r="J64" s="585"/>
      <c r="K64" s="584"/>
    </row>
    <row r="65" spans="1:11" s="429" customFormat="1" ht="24.75" customHeight="1">
      <c r="A65" s="581"/>
      <c r="B65" s="581"/>
      <c r="C65" s="581"/>
      <c r="D65" s="584"/>
      <c r="E65" s="584"/>
      <c r="F65" s="443"/>
      <c r="G65" s="584"/>
      <c r="H65" s="585" t="s">
        <v>182</v>
      </c>
      <c r="I65" s="585"/>
      <c r="J65" s="585"/>
      <c r="K65" s="584"/>
    </row>
    <row r="66" spans="1:11" s="429" customFormat="1" ht="24.75" customHeight="1">
      <c r="A66" s="581"/>
      <c r="B66" s="581"/>
      <c r="C66" s="581"/>
      <c r="D66" s="584"/>
      <c r="E66" s="584"/>
      <c r="F66" s="443"/>
      <c r="G66" s="584"/>
      <c r="H66" s="587" t="s">
        <v>183</v>
      </c>
      <c r="I66" s="585"/>
      <c r="J66" s="585"/>
      <c r="K66" s="584"/>
    </row>
    <row r="67" spans="1:11" ht="24.75" customHeight="1">
      <c r="A67" s="194"/>
      <c r="B67" s="194" t="s">
        <v>565</v>
      </c>
      <c r="C67" s="194"/>
      <c r="D67" s="196">
        <v>37170432.16</v>
      </c>
      <c r="E67" s="208"/>
      <c r="F67" s="432">
        <v>44953612.95</v>
      </c>
      <c r="G67" s="211"/>
      <c r="H67" s="209" t="s">
        <v>245</v>
      </c>
      <c r="I67" s="209"/>
      <c r="J67" s="209"/>
      <c r="K67" s="210"/>
    </row>
    <row r="68" spans="1:11" ht="24.75" customHeight="1">
      <c r="A68" s="194"/>
      <c r="B68" s="194" t="s">
        <v>566</v>
      </c>
      <c r="C68" s="194"/>
      <c r="D68" s="196">
        <v>9919086.05</v>
      </c>
      <c r="E68" s="208"/>
      <c r="F68" s="432">
        <v>10308000</v>
      </c>
      <c r="G68" s="211"/>
      <c r="H68" s="213" t="s">
        <v>184</v>
      </c>
      <c r="I68" s="209"/>
      <c r="J68" s="209"/>
      <c r="K68" s="210"/>
    </row>
    <row r="69" spans="1:11" ht="24.75" customHeight="1">
      <c r="A69" s="194"/>
      <c r="B69" s="194"/>
      <c r="C69" s="194"/>
      <c r="D69" s="210"/>
      <c r="E69" s="210"/>
      <c r="F69" s="443"/>
      <c r="G69" s="210"/>
      <c r="H69" s="213" t="s">
        <v>185</v>
      </c>
      <c r="I69" s="209"/>
      <c r="J69" s="209"/>
      <c r="K69" s="210"/>
    </row>
    <row r="70" spans="1:11" ht="24.75" customHeight="1">
      <c r="A70" s="194"/>
      <c r="B70" s="194" t="s">
        <v>567</v>
      </c>
      <c r="C70" s="194"/>
      <c r="D70" s="196">
        <v>46691480.28</v>
      </c>
      <c r="E70" s="208"/>
      <c r="F70" s="432">
        <v>40383215.44</v>
      </c>
      <c r="G70" s="211"/>
      <c r="H70" s="209" t="s">
        <v>186</v>
      </c>
      <c r="I70" s="209"/>
      <c r="J70" s="209"/>
      <c r="K70" s="210"/>
    </row>
    <row r="71" spans="1:11" ht="24.75" customHeight="1">
      <c r="A71" s="194"/>
      <c r="B71" s="194"/>
      <c r="C71" s="194"/>
      <c r="E71" s="210"/>
      <c r="F71" s="443"/>
      <c r="G71" s="210"/>
      <c r="H71" s="213" t="s">
        <v>187</v>
      </c>
      <c r="I71" s="209"/>
      <c r="J71" s="209"/>
      <c r="K71" s="210"/>
    </row>
    <row r="72" spans="1:11" ht="24.75" customHeight="1">
      <c r="A72" s="194"/>
      <c r="B72" s="194" t="s">
        <v>568</v>
      </c>
      <c r="C72" s="194"/>
      <c r="D72" s="210">
        <v>28916220.89</v>
      </c>
      <c r="E72" s="208"/>
      <c r="F72" s="432">
        <v>29688635.06</v>
      </c>
      <c r="G72" s="211"/>
      <c r="H72" s="213" t="s">
        <v>337</v>
      </c>
      <c r="I72" s="209"/>
      <c r="J72" s="209"/>
      <c r="K72" s="210"/>
    </row>
    <row r="73" spans="1:11" ht="24.75" customHeight="1">
      <c r="A73" s="194"/>
      <c r="B73" s="194"/>
      <c r="C73" s="194"/>
      <c r="D73" s="211"/>
      <c r="E73" s="211"/>
      <c r="F73" s="498"/>
      <c r="G73" s="194"/>
      <c r="H73" s="213" t="s">
        <v>188</v>
      </c>
      <c r="I73" s="209"/>
      <c r="J73" s="209"/>
      <c r="K73" s="210"/>
    </row>
    <row r="74" spans="2:11" ht="24.75" customHeight="1">
      <c r="B74" s="194" t="s">
        <v>569</v>
      </c>
      <c r="C74" s="194"/>
      <c r="D74" s="196">
        <v>19131705.35</v>
      </c>
      <c r="E74" s="208"/>
      <c r="F74" s="432">
        <v>17714478.31</v>
      </c>
      <c r="G74" s="211"/>
      <c r="H74" s="212" t="s">
        <v>189</v>
      </c>
      <c r="I74" s="209"/>
      <c r="J74" s="209"/>
      <c r="K74" s="210"/>
    </row>
    <row r="75" spans="2:11" ht="24.75" customHeight="1">
      <c r="B75" s="194"/>
      <c r="C75" s="194"/>
      <c r="D75" s="211"/>
      <c r="E75" s="211"/>
      <c r="F75" s="211"/>
      <c r="G75" s="194"/>
      <c r="H75" s="212" t="s">
        <v>338</v>
      </c>
      <c r="I75" s="209"/>
      <c r="J75" s="209"/>
      <c r="K75" s="210"/>
    </row>
    <row r="76" spans="2:11" ht="24.75" customHeight="1">
      <c r="B76" s="194"/>
      <c r="C76" s="194"/>
      <c r="D76" s="211"/>
      <c r="E76" s="211"/>
      <c r="F76" s="211"/>
      <c r="G76" s="194"/>
      <c r="H76" s="212" t="s">
        <v>339</v>
      </c>
      <c r="I76" s="209"/>
      <c r="J76" s="209"/>
      <c r="K76" s="210"/>
    </row>
    <row r="77" spans="2:11" ht="24.75" customHeight="1">
      <c r="B77" s="194"/>
      <c r="C77" s="194"/>
      <c r="D77" s="414"/>
      <c r="E77" s="217"/>
      <c r="F77" s="432"/>
      <c r="G77" s="211"/>
      <c r="H77" s="209"/>
      <c r="I77" s="218"/>
      <c r="J77" s="218"/>
      <c r="K77" s="197"/>
    </row>
    <row r="78" spans="1:10" ht="24.75" customHeight="1">
      <c r="A78" s="32" t="s">
        <v>321</v>
      </c>
      <c r="B78" s="32"/>
      <c r="C78" s="32"/>
      <c r="D78" s="32"/>
      <c r="E78" s="32"/>
      <c r="F78" s="32"/>
      <c r="G78" s="32"/>
      <c r="H78" s="32"/>
      <c r="I78" s="32"/>
      <c r="J78" s="32"/>
    </row>
    <row r="79" spans="1:10" ht="24.75" customHeight="1">
      <c r="A79" s="709" t="s">
        <v>977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1" ht="24.75" customHeight="1">
      <c r="A80" s="732" t="s">
        <v>749</v>
      </c>
      <c r="B80" s="733"/>
      <c r="C80" s="733"/>
      <c r="D80" s="733"/>
      <c r="E80" s="733"/>
      <c r="F80" s="733"/>
      <c r="G80" s="733"/>
      <c r="H80" s="733"/>
      <c r="I80" s="733"/>
      <c r="J80" s="733"/>
      <c r="K80" s="46"/>
    </row>
    <row r="81" spans="1:11" ht="14.25" customHeight="1">
      <c r="A81" s="601"/>
      <c r="B81" s="214"/>
      <c r="C81" s="214"/>
      <c r="D81" s="214"/>
      <c r="E81" s="214"/>
      <c r="F81" s="214"/>
      <c r="G81" s="214"/>
      <c r="H81" s="214"/>
      <c r="I81" s="214"/>
      <c r="J81" s="214"/>
      <c r="K81" s="46"/>
    </row>
    <row r="82" spans="1:8" ht="24.75" customHeight="1">
      <c r="A82" s="45" t="s">
        <v>895</v>
      </c>
      <c r="B82" s="214"/>
      <c r="C82" s="214"/>
      <c r="D82" s="214"/>
      <c r="E82" s="214"/>
      <c r="F82" s="214"/>
      <c r="G82" s="214"/>
      <c r="H82" s="215"/>
    </row>
    <row r="83" spans="1:10" ht="24.75" customHeight="1">
      <c r="A83" s="45"/>
      <c r="B83" s="214"/>
      <c r="C83" s="214"/>
      <c r="D83" s="214"/>
      <c r="E83" s="214"/>
      <c r="F83" s="214"/>
      <c r="G83" s="214"/>
      <c r="H83" s="215"/>
      <c r="J83" s="185" t="s">
        <v>510</v>
      </c>
    </row>
    <row r="84" spans="1:11" ht="24.75" customHeight="1">
      <c r="A84" s="45"/>
      <c r="B84" s="214"/>
      <c r="C84" s="214"/>
      <c r="D84" s="201" t="s">
        <v>114</v>
      </c>
      <c r="E84" s="201"/>
      <c r="F84" s="201"/>
      <c r="G84" s="214"/>
      <c r="K84" s="202"/>
    </row>
    <row r="85" spans="1:11" ht="24.75" customHeight="1">
      <c r="A85" s="45"/>
      <c r="B85" s="214"/>
      <c r="C85" s="214"/>
      <c r="D85" s="734" t="s">
        <v>398</v>
      </c>
      <c r="E85" s="734"/>
      <c r="F85" s="734"/>
      <c r="G85" s="214"/>
      <c r="H85" s="225"/>
      <c r="I85" s="226"/>
      <c r="J85" s="225"/>
      <c r="K85" s="55"/>
    </row>
    <row r="86" spans="1:10" ht="24.75" customHeight="1">
      <c r="A86" s="45"/>
      <c r="B86" s="214"/>
      <c r="C86" s="214"/>
      <c r="D86" s="204" t="s">
        <v>868</v>
      </c>
      <c r="E86" s="204"/>
      <c r="F86" s="204"/>
      <c r="G86" s="214"/>
      <c r="H86" s="206"/>
      <c r="I86" s="207" t="s">
        <v>177</v>
      </c>
      <c r="J86" s="206"/>
    </row>
    <row r="87" spans="1:10" ht="24.75" customHeight="1">
      <c r="A87" s="45"/>
      <c r="B87" s="214"/>
      <c r="C87" s="214"/>
      <c r="D87" s="191" t="s">
        <v>858</v>
      </c>
      <c r="E87" s="192"/>
      <c r="F87" s="191" t="s">
        <v>869</v>
      </c>
      <c r="G87" s="214"/>
      <c r="H87" s="184"/>
      <c r="I87" s="184"/>
      <c r="J87" s="184"/>
    </row>
    <row r="88" spans="1:10" ht="24.75" customHeight="1">
      <c r="A88" s="45" t="s">
        <v>204</v>
      </c>
      <c r="B88" s="214"/>
      <c r="C88" s="214"/>
      <c r="D88" s="216"/>
      <c r="E88" s="216"/>
      <c r="F88" s="216"/>
      <c r="G88" s="214"/>
      <c r="H88" s="184"/>
      <c r="I88" s="184"/>
      <c r="J88" s="184"/>
    </row>
    <row r="89" spans="2:11" ht="24.75" customHeight="1">
      <c r="B89" s="194" t="s">
        <v>118</v>
      </c>
      <c r="C89" s="194"/>
      <c r="D89" s="414">
        <v>11755697.82</v>
      </c>
      <c r="E89" s="217"/>
      <c r="F89" s="432">
        <v>12552171.21</v>
      </c>
      <c r="G89" s="211"/>
      <c r="H89" s="209" t="s">
        <v>94</v>
      </c>
      <c r="I89" s="209"/>
      <c r="J89" s="209"/>
      <c r="K89" s="210"/>
    </row>
    <row r="90" spans="2:11" ht="24.75" customHeight="1">
      <c r="B90" s="194"/>
      <c r="C90" s="194"/>
      <c r="D90" s="217"/>
      <c r="E90" s="217"/>
      <c r="F90" s="498"/>
      <c r="G90" s="194"/>
      <c r="H90" s="212" t="s">
        <v>190</v>
      </c>
      <c r="I90" s="209"/>
      <c r="J90" s="209"/>
      <c r="K90" s="210"/>
    </row>
    <row r="91" spans="2:11" ht="24.75" customHeight="1">
      <c r="B91" s="194" t="s">
        <v>89</v>
      </c>
      <c r="C91" s="194"/>
      <c r="D91" s="414">
        <v>33801982.12</v>
      </c>
      <c r="E91" s="217"/>
      <c r="F91" s="432">
        <v>27159150</v>
      </c>
      <c r="G91" s="211"/>
      <c r="H91" s="209" t="s">
        <v>191</v>
      </c>
      <c r="I91" s="209"/>
      <c r="J91" s="209"/>
      <c r="K91" s="210"/>
    </row>
    <row r="92" spans="2:11" ht="24.75" customHeight="1">
      <c r="B92" s="194" t="s">
        <v>373</v>
      </c>
      <c r="C92" s="194"/>
      <c r="D92" s="414">
        <f>24785500+13268000</f>
        <v>38053500</v>
      </c>
      <c r="E92" s="217"/>
      <c r="F92" s="499">
        <v>31341288.89</v>
      </c>
      <c r="G92" s="211"/>
      <c r="H92" s="209" t="s">
        <v>231</v>
      </c>
      <c r="I92" s="209"/>
      <c r="J92" s="209"/>
      <c r="K92" s="210"/>
    </row>
    <row r="93" spans="2:11" ht="24.75" customHeight="1">
      <c r="B93" s="581" t="s">
        <v>966</v>
      </c>
      <c r="C93" s="194"/>
      <c r="D93" s="414"/>
      <c r="E93" s="217"/>
      <c r="F93" s="499"/>
      <c r="G93" s="211"/>
      <c r="H93" s="209"/>
      <c r="I93" s="209"/>
      <c r="J93" s="209"/>
      <c r="K93" s="210"/>
    </row>
    <row r="94" spans="2:11" ht="24.75" customHeight="1">
      <c r="B94" s="581" t="s">
        <v>967</v>
      </c>
      <c r="C94" s="194"/>
      <c r="D94" s="414">
        <v>7140000</v>
      </c>
      <c r="E94" s="217"/>
      <c r="F94" s="499">
        <v>0</v>
      </c>
      <c r="G94" s="211"/>
      <c r="H94" s="585" t="s">
        <v>968</v>
      </c>
      <c r="I94" s="209"/>
      <c r="J94" s="209"/>
      <c r="K94" s="210"/>
    </row>
    <row r="95" spans="2:11" ht="8.25" customHeight="1">
      <c r="B95" s="194"/>
      <c r="C95" s="194"/>
      <c r="D95" s="414"/>
      <c r="E95" s="217"/>
      <c r="F95" s="385"/>
      <c r="G95" s="211"/>
      <c r="H95" s="209"/>
      <c r="I95" s="218"/>
      <c r="J95" s="218"/>
      <c r="K95" s="197"/>
    </row>
    <row r="96" spans="4:11" s="501" customFormat="1" ht="23.25">
      <c r="D96" s="444"/>
      <c r="E96" s="449"/>
      <c r="F96" s="444"/>
      <c r="G96" s="502"/>
      <c r="H96" s="503"/>
      <c r="I96" s="504"/>
      <c r="J96" s="505" t="s">
        <v>510</v>
      </c>
      <c r="K96" s="444"/>
    </row>
    <row r="97" spans="2:10" s="501" customFormat="1" ht="24" customHeight="1">
      <c r="B97" s="445"/>
      <c r="C97" s="445"/>
      <c r="D97" s="736" t="s">
        <v>114</v>
      </c>
      <c r="E97" s="736"/>
      <c r="F97" s="736"/>
      <c r="G97" s="736"/>
      <c r="H97" s="736"/>
      <c r="I97" s="736"/>
      <c r="J97" s="736"/>
    </row>
    <row r="98" spans="2:10" s="501" customFormat="1" ht="24" customHeight="1">
      <c r="B98" s="617"/>
      <c r="C98" s="617"/>
      <c r="D98" s="618" t="s">
        <v>372</v>
      </c>
      <c r="E98" s="618"/>
      <c r="F98" s="618"/>
      <c r="G98" s="446"/>
      <c r="H98" s="737" t="s">
        <v>868</v>
      </c>
      <c r="I98" s="737"/>
      <c r="J98" s="737"/>
    </row>
    <row r="99" spans="2:10" s="501" customFormat="1" ht="24" customHeight="1">
      <c r="B99" s="445"/>
      <c r="C99" s="445"/>
      <c r="D99" s="619" t="s">
        <v>858</v>
      </c>
      <c r="E99" s="447"/>
      <c r="F99" s="619" t="s">
        <v>869</v>
      </c>
      <c r="G99" s="446"/>
      <c r="H99" s="619" t="s">
        <v>858</v>
      </c>
      <c r="I99" s="447"/>
      <c r="J99" s="619" t="s">
        <v>869</v>
      </c>
    </row>
    <row r="100" spans="2:10" s="501" customFormat="1" ht="24" customHeight="1">
      <c r="B100" s="445" t="s">
        <v>570</v>
      </c>
      <c r="C100" s="445"/>
      <c r="D100" s="620">
        <v>122636475.57</v>
      </c>
      <c r="F100" s="620">
        <v>133692612.97</v>
      </c>
      <c r="G100" s="621"/>
      <c r="H100" s="620">
        <v>163959095.92</v>
      </c>
      <c r="I100" s="622"/>
      <c r="J100" s="620">
        <v>201805437.95</v>
      </c>
    </row>
    <row r="101" spans="2:10" s="501" customFormat="1" ht="6.75" customHeight="1">
      <c r="B101" s="445"/>
      <c r="C101" s="445"/>
      <c r="D101" s="445"/>
      <c r="E101" s="445"/>
      <c r="F101" s="445"/>
      <c r="G101" s="445"/>
      <c r="H101" s="448"/>
      <c r="I101" s="449"/>
      <c r="J101" s="448"/>
    </row>
    <row r="102" spans="2:10" s="501" customFormat="1" ht="24" customHeight="1">
      <c r="B102" s="445"/>
      <c r="C102" s="445"/>
      <c r="D102" s="736" t="s">
        <v>397</v>
      </c>
      <c r="E102" s="736"/>
      <c r="F102" s="736"/>
      <c r="G102" s="736"/>
      <c r="H102" s="736"/>
      <c r="I102" s="736"/>
      <c r="J102" s="736"/>
    </row>
    <row r="103" spans="2:10" s="501" customFormat="1" ht="24" customHeight="1">
      <c r="B103" s="617"/>
      <c r="C103" s="617"/>
      <c r="D103" s="618" t="s">
        <v>372</v>
      </c>
      <c r="E103" s="618"/>
      <c r="F103" s="618"/>
      <c r="G103" s="446"/>
      <c r="H103" s="737" t="s">
        <v>868</v>
      </c>
      <c r="I103" s="737"/>
      <c r="J103" s="737"/>
    </row>
    <row r="104" spans="2:10" s="501" customFormat="1" ht="24" customHeight="1">
      <c r="B104" s="445"/>
      <c r="C104" s="445"/>
      <c r="D104" s="619" t="s">
        <v>858</v>
      </c>
      <c r="E104" s="447"/>
      <c r="F104" s="619" t="s">
        <v>869</v>
      </c>
      <c r="G104" s="446"/>
      <c r="H104" s="619" t="s">
        <v>858</v>
      </c>
      <c r="I104" s="447"/>
      <c r="J104" s="619" t="s">
        <v>869</v>
      </c>
    </row>
    <row r="105" spans="2:10" s="501" customFormat="1" ht="24" customHeight="1">
      <c r="B105" s="445" t="s">
        <v>570</v>
      </c>
      <c r="C105" s="445"/>
      <c r="D105" s="620">
        <v>547834522.57</v>
      </c>
      <c r="F105" s="620">
        <v>461941287.37</v>
      </c>
      <c r="G105" s="621"/>
      <c r="H105" s="620">
        <v>591973142.92</v>
      </c>
      <c r="I105" s="622"/>
      <c r="J105" s="620">
        <v>647104112.35</v>
      </c>
    </row>
    <row r="106" spans="4:10" ht="7.5" customHeight="1">
      <c r="D106" s="415"/>
      <c r="E106" s="208"/>
      <c r="F106" s="415"/>
      <c r="G106" s="55"/>
      <c r="H106" s="196"/>
      <c r="I106" s="208"/>
      <c r="J106" s="196"/>
    </row>
    <row r="107" ht="24" customHeight="1">
      <c r="B107" s="429" t="s">
        <v>917</v>
      </c>
    </row>
    <row r="108" ht="24" customHeight="1">
      <c r="A108" s="429" t="s">
        <v>956</v>
      </c>
    </row>
    <row r="109" ht="24" customHeight="1">
      <c r="A109" s="429" t="s">
        <v>918</v>
      </c>
    </row>
    <row r="110" spans="1:10" ht="7.5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</row>
    <row r="111" spans="1:10" ht="23.25">
      <c r="A111" s="221"/>
      <c r="B111" s="223"/>
      <c r="C111" s="223"/>
      <c r="D111" s="201"/>
      <c r="E111" s="190" t="s">
        <v>114</v>
      </c>
      <c r="F111" s="201"/>
      <c r="G111" s="202"/>
      <c r="H111" s="219"/>
      <c r="I111" s="219"/>
      <c r="J111" s="219"/>
    </row>
    <row r="112" spans="1:10" ht="23.25">
      <c r="A112" s="221"/>
      <c r="B112" s="223"/>
      <c r="C112" s="223"/>
      <c r="D112" s="202"/>
      <c r="E112" s="200" t="s">
        <v>398</v>
      </c>
      <c r="F112" s="202"/>
      <c r="G112" s="220"/>
      <c r="H112" s="225"/>
      <c r="I112" s="226"/>
      <c r="J112" s="225"/>
    </row>
    <row r="113" spans="4:10" ht="23.25">
      <c r="D113" s="56"/>
      <c r="E113" s="203" t="s">
        <v>372</v>
      </c>
      <c r="F113" s="203"/>
      <c r="G113" s="189"/>
      <c r="H113" s="206"/>
      <c r="I113" s="207" t="s">
        <v>177</v>
      </c>
      <c r="J113" s="206"/>
    </row>
    <row r="114" spans="4:10" ht="23.25">
      <c r="D114" s="619" t="s">
        <v>858</v>
      </c>
      <c r="E114" s="447"/>
      <c r="F114" s="619" t="s">
        <v>869</v>
      </c>
      <c r="G114" s="189"/>
      <c r="H114" s="184"/>
      <c r="I114" s="184"/>
      <c r="J114" s="184"/>
    </row>
    <row r="115" spans="1:10" ht="23.25">
      <c r="A115" s="45" t="s">
        <v>571</v>
      </c>
      <c r="D115" s="55"/>
      <c r="H115" s="184"/>
      <c r="I115" s="184"/>
      <c r="J115" s="184"/>
    </row>
    <row r="116" spans="2:10" ht="23.25">
      <c r="B116" s="194" t="s">
        <v>374</v>
      </c>
      <c r="C116" s="194"/>
      <c r="D116" s="196">
        <v>494520830.65</v>
      </c>
      <c r="E116" s="208"/>
      <c r="F116" s="432">
        <v>468428310.17</v>
      </c>
      <c r="G116" s="194"/>
      <c r="H116" s="209" t="s">
        <v>192</v>
      </c>
      <c r="I116" s="209"/>
      <c r="J116" s="209"/>
    </row>
    <row r="117" spans="2:10" ht="23.25">
      <c r="B117" s="194"/>
      <c r="C117" s="194"/>
      <c r="D117" s="211"/>
      <c r="E117" s="211"/>
      <c r="F117" s="498"/>
      <c r="G117" s="194"/>
      <c r="H117" s="209" t="s">
        <v>193</v>
      </c>
      <c r="I117" s="209"/>
      <c r="J117" s="209"/>
    </row>
    <row r="118" spans="2:10" ht="23.25">
      <c r="B118" s="194" t="s">
        <v>375</v>
      </c>
      <c r="C118" s="194"/>
      <c r="D118" s="196">
        <v>4441913.8</v>
      </c>
      <c r="E118" s="208"/>
      <c r="F118" s="432">
        <v>3886303.96</v>
      </c>
      <c r="G118" s="194"/>
      <c r="H118" s="209" t="s">
        <v>194</v>
      </c>
      <c r="I118" s="209"/>
      <c r="J118" s="209"/>
    </row>
    <row r="119" spans="2:10" ht="23.25">
      <c r="B119" s="194" t="s">
        <v>572</v>
      </c>
      <c r="C119" s="194"/>
      <c r="D119" s="196">
        <v>6286040.07</v>
      </c>
      <c r="E119" s="208"/>
      <c r="F119" s="432">
        <v>5377851.15</v>
      </c>
      <c r="G119" s="194"/>
      <c r="H119" s="209" t="s">
        <v>195</v>
      </c>
      <c r="I119" s="209"/>
      <c r="J119" s="209"/>
    </row>
    <row r="120" spans="2:10" ht="23.25">
      <c r="B120" s="194"/>
      <c r="C120" s="194"/>
      <c r="D120" s="211"/>
      <c r="E120" s="211"/>
      <c r="F120" s="509"/>
      <c r="G120" s="194"/>
      <c r="H120" s="209" t="s">
        <v>340</v>
      </c>
      <c r="I120" s="209"/>
      <c r="J120" s="209"/>
    </row>
    <row r="121" spans="2:10" ht="23.25">
      <c r="B121" s="194" t="s">
        <v>573</v>
      </c>
      <c r="C121" s="194"/>
      <c r="D121" s="196">
        <v>6074523</v>
      </c>
      <c r="E121" s="208"/>
      <c r="F121" s="432">
        <v>3549086</v>
      </c>
      <c r="G121" s="194"/>
      <c r="H121" s="209" t="s">
        <v>196</v>
      </c>
      <c r="I121" s="209"/>
      <c r="J121" s="209"/>
    </row>
    <row r="122" spans="2:10" ht="23.25">
      <c r="B122" s="194"/>
      <c r="C122" s="194"/>
      <c r="D122" s="211"/>
      <c r="E122" s="211"/>
      <c r="F122" s="211"/>
      <c r="G122" s="194"/>
      <c r="H122" s="209" t="s">
        <v>197</v>
      </c>
      <c r="I122" s="209"/>
      <c r="J122" s="209"/>
    </row>
    <row r="123" spans="2:10" ht="15" customHeight="1">
      <c r="B123" s="194"/>
      <c r="C123" s="194"/>
      <c r="D123" s="211"/>
      <c r="E123" s="211"/>
      <c r="F123" s="211"/>
      <c r="G123" s="194"/>
      <c r="H123" s="209"/>
      <c r="I123" s="209"/>
      <c r="J123" s="209"/>
    </row>
    <row r="124" spans="1:10" ht="23.25">
      <c r="A124" s="32" t="s">
        <v>321</v>
      </c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ht="24" customHeight="1">
      <c r="A125" s="709" t="s">
        <v>977</v>
      </c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1" ht="25.5" customHeight="1">
      <c r="A126" s="732" t="s">
        <v>916</v>
      </c>
      <c r="B126" s="733"/>
      <c r="C126" s="733"/>
      <c r="D126" s="733"/>
      <c r="E126" s="733"/>
      <c r="F126" s="733"/>
      <c r="G126" s="733"/>
      <c r="H126" s="733"/>
      <c r="I126" s="733"/>
      <c r="J126" s="733"/>
      <c r="K126" s="46"/>
    </row>
    <row r="127" spans="1:11" ht="25.5" customHeight="1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46"/>
    </row>
    <row r="128" spans="1:11" ht="25.5" customHeight="1">
      <c r="A128" s="45" t="s">
        <v>895</v>
      </c>
      <c r="B128" s="214"/>
      <c r="C128" s="214"/>
      <c r="D128" s="214"/>
      <c r="E128" s="214"/>
      <c r="F128" s="214"/>
      <c r="G128" s="214"/>
      <c r="H128" s="215"/>
      <c r="K128" s="46"/>
    </row>
    <row r="129" spans="1:11" ht="25.5" customHeight="1">
      <c r="A129" s="45"/>
      <c r="B129" s="214"/>
      <c r="C129" s="214"/>
      <c r="D129" s="214"/>
      <c r="E129" s="214"/>
      <c r="F129" s="214"/>
      <c r="G129" s="214"/>
      <c r="H129" s="215"/>
      <c r="J129" s="185" t="s">
        <v>510</v>
      </c>
      <c r="K129" s="46"/>
    </row>
    <row r="130" spans="4:6" ht="25.5" customHeight="1">
      <c r="D130" s="55"/>
      <c r="E130" s="200" t="s">
        <v>114</v>
      </c>
      <c r="F130" s="201"/>
    </row>
    <row r="131" spans="4:7" ht="25.5" customHeight="1">
      <c r="D131" s="202"/>
      <c r="E131" s="200" t="s">
        <v>398</v>
      </c>
      <c r="F131" s="202"/>
      <c r="G131" s="189"/>
    </row>
    <row r="132" spans="4:10" ht="25.5" customHeight="1">
      <c r="D132" s="56"/>
      <c r="E132" s="203" t="s">
        <v>372</v>
      </c>
      <c r="F132" s="203"/>
      <c r="G132" s="189"/>
      <c r="H132" s="206"/>
      <c r="I132" s="207" t="s">
        <v>177</v>
      </c>
      <c r="J132" s="206"/>
    </row>
    <row r="133" spans="4:10" ht="25.5" customHeight="1">
      <c r="D133" s="619" t="s">
        <v>858</v>
      </c>
      <c r="E133" s="447"/>
      <c r="F133" s="619" t="s">
        <v>869</v>
      </c>
      <c r="G133" s="189"/>
      <c r="H133" s="225"/>
      <c r="I133" s="226"/>
      <c r="J133" s="225"/>
    </row>
    <row r="134" spans="2:10" ht="25.5" customHeight="1">
      <c r="B134" s="194" t="s">
        <v>503</v>
      </c>
      <c r="C134" s="194"/>
      <c r="D134" s="196">
        <v>16304285.09</v>
      </c>
      <c r="E134" s="208"/>
      <c r="F134" s="432">
        <v>17342418.97</v>
      </c>
      <c r="G134" s="194"/>
      <c r="H134" s="209" t="s">
        <v>200</v>
      </c>
      <c r="I134" s="209"/>
      <c r="J134" s="209"/>
    </row>
    <row r="135" spans="2:10" ht="25.5" customHeight="1">
      <c r="B135" s="194" t="s">
        <v>504</v>
      </c>
      <c r="C135" s="194"/>
      <c r="D135" s="196">
        <v>7855156.2</v>
      </c>
      <c r="E135" s="208"/>
      <c r="F135" s="432">
        <v>4901181</v>
      </c>
      <c r="G135" s="194"/>
      <c r="H135" s="209" t="s">
        <v>201</v>
      </c>
      <c r="I135" s="209"/>
      <c r="J135" s="209"/>
    </row>
    <row r="136" spans="2:10" ht="25.5" customHeight="1">
      <c r="B136" s="194" t="s">
        <v>505</v>
      </c>
      <c r="C136" s="194"/>
      <c r="D136" s="196">
        <v>1785697</v>
      </c>
      <c r="E136" s="208"/>
      <c r="F136" s="432">
        <v>1700415</v>
      </c>
      <c r="G136" s="194"/>
      <c r="H136" s="209"/>
      <c r="I136" s="209"/>
      <c r="J136" s="209"/>
    </row>
    <row r="137" spans="2:10" ht="25.5" customHeight="1">
      <c r="B137" s="194" t="s">
        <v>83</v>
      </c>
      <c r="C137" s="194"/>
      <c r="D137" s="196">
        <v>31606697.72</v>
      </c>
      <c r="E137" s="208"/>
      <c r="F137" s="432">
        <v>27479942.54</v>
      </c>
      <c r="G137" s="194"/>
      <c r="H137" s="209" t="s">
        <v>198</v>
      </c>
      <c r="I137" s="209"/>
      <c r="J137" s="209"/>
    </row>
    <row r="138" spans="2:10" ht="25.5" customHeight="1">
      <c r="B138" s="194"/>
      <c r="C138" s="194"/>
      <c r="D138" s="211"/>
      <c r="E138" s="211"/>
      <c r="F138" s="498"/>
      <c r="G138" s="194"/>
      <c r="H138" s="209" t="s">
        <v>199</v>
      </c>
      <c r="I138" s="209"/>
      <c r="J138" s="209"/>
    </row>
    <row r="139" spans="2:10" ht="25.5" customHeight="1">
      <c r="B139" s="194" t="s">
        <v>378</v>
      </c>
      <c r="C139" s="194"/>
      <c r="D139" s="196">
        <v>124204.43</v>
      </c>
      <c r="E139" s="208"/>
      <c r="F139" s="595">
        <v>305667.29</v>
      </c>
      <c r="G139" s="194"/>
      <c r="H139" s="209" t="s">
        <v>232</v>
      </c>
      <c r="I139" s="209"/>
      <c r="J139" s="209"/>
    </row>
    <row r="140" spans="2:10" ht="25.5" customHeight="1">
      <c r="B140" s="194"/>
      <c r="C140" s="194"/>
      <c r="D140" s="227"/>
      <c r="E140" s="211"/>
      <c r="F140" s="510"/>
      <c r="G140" s="194"/>
      <c r="H140" s="209" t="s">
        <v>233</v>
      </c>
      <c r="I140" s="209"/>
      <c r="J140" s="209"/>
    </row>
    <row r="141" spans="2:10" ht="25.5" customHeight="1">
      <c r="B141" s="194" t="s">
        <v>506</v>
      </c>
      <c r="C141" s="194"/>
      <c r="D141" s="196">
        <v>15456465.04</v>
      </c>
      <c r="E141" s="208"/>
      <c r="F141" s="432">
        <v>12788460.32</v>
      </c>
      <c r="G141" s="194"/>
      <c r="H141" s="209" t="s">
        <v>200</v>
      </c>
      <c r="I141" s="209"/>
      <c r="J141" s="209"/>
    </row>
    <row r="142" spans="2:10" ht="25.5" customHeight="1">
      <c r="B142" s="194" t="s">
        <v>78</v>
      </c>
      <c r="C142" s="194"/>
      <c r="D142" s="196">
        <v>347320.05</v>
      </c>
      <c r="E142" s="208"/>
      <c r="F142" s="432">
        <v>832710.07</v>
      </c>
      <c r="G142" s="194"/>
      <c r="H142" s="209" t="s">
        <v>201</v>
      </c>
      <c r="I142" s="209"/>
      <c r="J142" s="209"/>
    </row>
    <row r="143" spans="2:10" ht="28.5" customHeight="1">
      <c r="B143" s="194"/>
      <c r="C143" s="194"/>
      <c r="D143" s="196"/>
      <c r="E143" s="208"/>
      <c r="F143" s="196"/>
      <c r="G143" s="194"/>
      <c r="H143" s="209"/>
      <c r="I143" s="209"/>
      <c r="J143" s="209"/>
    </row>
    <row r="144" spans="4:11" s="501" customFormat="1" ht="23.25">
      <c r="D144" s="444"/>
      <c r="E144" s="449"/>
      <c r="F144" s="444"/>
      <c r="G144" s="502"/>
      <c r="H144" s="503"/>
      <c r="I144" s="504"/>
      <c r="J144" s="505" t="s">
        <v>510</v>
      </c>
      <c r="K144" s="444"/>
    </row>
    <row r="145" spans="1:10" ht="23.25">
      <c r="A145" s="221"/>
      <c r="B145" s="223"/>
      <c r="C145" s="223"/>
      <c r="D145" s="201"/>
      <c r="E145" s="190" t="s">
        <v>114</v>
      </c>
      <c r="F145" s="201"/>
      <c r="G145" s="202"/>
      <c r="H145" s="219"/>
      <c r="I145" s="219"/>
      <c r="J145" s="219"/>
    </row>
    <row r="146" spans="1:10" ht="23.25">
      <c r="A146" s="221"/>
      <c r="B146" s="223"/>
      <c r="C146" s="223"/>
      <c r="D146" s="202"/>
      <c r="E146" s="200" t="s">
        <v>398</v>
      </c>
      <c r="F146" s="202"/>
      <c r="G146" s="220"/>
      <c r="H146" s="225"/>
      <c r="I146" s="226"/>
      <c r="J146" s="225"/>
    </row>
    <row r="147" spans="4:10" ht="23.25">
      <c r="D147" s="56"/>
      <c r="E147" s="203" t="s">
        <v>868</v>
      </c>
      <c r="F147" s="203"/>
      <c r="G147" s="189"/>
      <c r="H147" s="206"/>
      <c r="I147" s="207" t="s">
        <v>177</v>
      </c>
      <c r="J147" s="206"/>
    </row>
    <row r="148" spans="4:10" ht="23.25">
      <c r="D148" s="619" t="s">
        <v>858</v>
      </c>
      <c r="E148" s="447"/>
      <c r="F148" s="619" t="s">
        <v>869</v>
      </c>
      <c r="G148" s="189"/>
      <c r="H148" s="184"/>
      <c r="I148" s="184"/>
      <c r="J148" s="184"/>
    </row>
    <row r="149" spans="1:10" ht="23.25">
      <c r="A149" s="45" t="s">
        <v>571</v>
      </c>
      <c r="D149" s="55"/>
      <c r="H149" s="184"/>
      <c r="I149" s="184"/>
      <c r="J149" s="184"/>
    </row>
    <row r="150" spans="2:10" ht="23.25">
      <c r="B150" s="194" t="s">
        <v>374</v>
      </c>
      <c r="C150" s="194"/>
      <c r="D150" s="196">
        <v>948673704.44</v>
      </c>
      <c r="E150" s="208"/>
      <c r="F150" s="432">
        <v>921385730.3599999</v>
      </c>
      <c r="G150" s="194"/>
      <c r="H150" s="209" t="s">
        <v>192</v>
      </c>
      <c r="I150" s="209"/>
      <c r="J150" s="209"/>
    </row>
    <row r="151" spans="2:10" ht="23.25">
      <c r="B151" s="194"/>
      <c r="C151" s="194"/>
      <c r="D151" s="211"/>
      <c r="E151" s="211"/>
      <c r="F151" s="498"/>
      <c r="G151" s="194"/>
      <c r="H151" s="209" t="s">
        <v>193</v>
      </c>
      <c r="I151" s="209"/>
      <c r="J151" s="209"/>
    </row>
    <row r="152" spans="2:10" ht="23.25">
      <c r="B152" s="194" t="s">
        <v>375</v>
      </c>
      <c r="C152" s="194"/>
      <c r="D152" s="196">
        <v>8039269.14</v>
      </c>
      <c r="E152" s="208"/>
      <c r="F152" s="432">
        <v>6982948.459999999</v>
      </c>
      <c r="G152" s="194"/>
      <c r="H152" s="209" t="s">
        <v>194</v>
      </c>
      <c r="I152" s="209"/>
      <c r="J152" s="209"/>
    </row>
    <row r="153" spans="2:10" ht="23.25">
      <c r="B153" s="194" t="s">
        <v>572</v>
      </c>
      <c r="C153" s="194"/>
      <c r="D153" s="196">
        <v>12418346.05</v>
      </c>
      <c r="E153" s="208"/>
      <c r="F153" s="432">
        <v>10737081.4</v>
      </c>
      <c r="G153" s="194"/>
      <c r="H153" s="209" t="s">
        <v>195</v>
      </c>
      <c r="I153" s="209"/>
      <c r="J153" s="209"/>
    </row>
    <row r="154" spans="2:10" ht="23.25">
      <c r="B154" s="194"/>
      <c r="C154" s="194"/>
      <c r="D154" s="211"/>
      <c r="E154" s="211"/>
      <c r="F154" s="509"/>
      <c r="G154" s="194"/>
      <c r="H154" s="209" t="s">
        <v>340</v>
      </c>
      <c r="I154" s="209"/>
      <c r="J154" s="209"/>
    </row>
    <row r="155" spans="2:10" ht="23.25">
      <c r="B155" s="194" t="s">
        <v>573</v>
      </c>
      <c r="C155" s="194"/>
      <c r="D155" s="196">
        <v>10467998.69</v>
      </c>
      <c r="E155" s="208"/>
      <c r="F155" s="432">
        <v>6867287.4</v>
      </c>
      <c r="G155" s="194"/>
      <c r="H155" s="209" t="s">
        <v>196</v>
      </c>
      <c r="I155" s="209"/>
      <c r="J155" s="209"/>
    </row>
    <row r="156" spans="2:10" ht="23.25">
      <c r="B156" s="194"/>
      <c r="C156" s="194"/>
      <c r="D156" s="211"/>
      <c r="E156" s="211"/>
      <c r="F156" s="211"/>
      <c r="G156" s="194"/>
      <c r="H156" s="209" t="s">
        <v>197</v>
      </c>
      <c r="I156" s="209"/>
      <c r="J156" s="209"/>
    </row>
    <row r="157" spans="2:10" ht="25.5" customHeight="1">
      <c r="B157" s="194" t="s">
        <v>503</v>
      </c>
      <c r="C157" s="194"/>
      <c r="D157" s="196">
        <v>32049697.67</v>
      </c>
      <c r="E157" s="208"/>
      <c r="F157" s="432">
        <v>35322511.88</v>
      </c>
      <c r="G157" s="194"/>
      <c r="H157" s="209" t="s">
        <v>200</v>
      </c>
      <c r="I157" s="209"/>
      <c r="J157" s="209"/>
    </row>
    <row r="158" spans="2:10" ht="25.5" customHeight="1">
      <c r="B158" s="194" t="s">
        <v>504</v>
      </c>
      <c r="C158" s="194"/>
      <c r="D158" s="196">
        <v>14350841.74</v>
      </c>
      <c r="E158" s="208"/>
      <c r="F158" s="432">
        <v>9769913</v>
      </c>
      <c r="G158" s="194"/>
      <c r="H158" s="209" t="s">
        <v>201</v>
      </c>
      <c r="I158" s="209"/>
      <c r="J158" s="209"/>
    </row>
    <row r="159" spans="2:10" ht="25.5" customHeight="1">
      <c r="B159" s="194" t="s">
        <v>505</v>
      </c>
      <c r="C159" s="194"/>
      <c r="D159" s="196">
        <v>3304335</v>
      </c>
      <c r="E159" s="208"/>
      <c r="F159" s="432">
        <v>3401498</v>
      </c>
      <c r="G159" s="194"/>
      <c r="H159" s="209"/>
      <c r="I159" s="209"/>
      <c r="J159" s="209"/>
    </row>
    <row r="160" spans="2:10" ht="25.5" customHeight="1">
      <c r="B160" s="194"/>
      <c r="C160" s="194"/>
      <c r="D160" s="196"/>
      <c r="E160" s="208"/>
      <c r="F160" s="432"/>
      <c r="G160" s="194"/>
      <c r="H160" s="209"/>
      <c r="I160" s="209"/>
      <c r="J160" s="209"/>
    </row>
    <row r="161" spans="2:10" ht="25.5" customHeight="1">
      <c r="B161" s="194"/>
      <c r="C161" s="194"/>
      <c r="D161" s="196"/>
      <c r="E161" s="208"/>
      <c r="F161" s="432"/>
      <c r="G161" s="194"/>
      <c r="H161" s="209"/>
      <c r="I161" s="209"/>
      <c r="J161" s="209"/>
    </row>
    <row r="162" spans="2:10" ht="25.5" customHeight="1">
      <c r="B162" s="194"/>
      <c r="C162" s="194"/>
      <c r="D162" s="196"/>
      <c r="E162" s="208"/>
      <c r="F162" s="432"/>
      <c r="G162" s="194"/>
      <c r="H162" s="209"/>
      <c r="I162" s="209"/>
      <c r="J162" s="209"/>
    </row>
    <row r="163" spans="2:10" ht="25.5" customHeight="1">
      <c r="B163" s="194"/>
      <c r="C163" s="194"/>
      <c r="D163" s="196"/>
      <c r="E163" s="208"/>
      <c r="F163" s="432"/>
      <c r="G163" s="194"/>
      <c r="H163" s="209"/>
      <c r="I163" s="209"/>
      <c r="J163" s="209"/>
    </row>
    <row r="164" spans="1:10" ht="24" customHeight="1">
      <c r="A164" s="32" t="s">
        <v>321</v>
      </c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ht="24" customHeight="1">
      <c r="A165" s="709" t="s">
        <v>977</v>
      </c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ht="24" customHeight="1">
      <c r="A166" s="709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1" ht="25.5" customHeight="1">
      <c r="A167" s="732" t="s">
        <v>919</v>
      </c>
      <c r="B167" s="733"/>
      <c r="C167" s="733"/>
      <c r="D167" s="733"/>
      <c r="E167" s="733"/>
      <c r="F167" s="733"/>
      <c r="G167" s="733"/>
      <c r="H167" s="733"/>
      <c r="I167" s="733"/>
      <c r="J167" s="733"/>
      <c r="K167" s="46"/>
    </row>
    <row r="168" spans="2:10" ht="25.5" customHeight="1">
      <c r="B168" s="194"/>
      <c r="C168" s="194"/>
      <c r="D168" s="196"/>
      <c r="E168" s="208"/>
      <c r="F168" s="432"/>
      <c r="G168" s="194"/>
      <c r="H168" s="209"/>
      <c r="I168" s="209"/>
      <c r="J168" s="209"/>
    </row>
    <row r="169" spans="1:11" ht="25.5" customHeight="1">
      <c r="A169" s="45" t="s">
        <v>895</v>
      </c>
      <c r="B169" s="214"/>
      <c r="C169" s="214"/>
      <c r="D169" s="214"/>
      <c r="E169" s="214"/>
      <c r="F169" s="214"/>
      <c r="G169" s="214"/>
      <c r="H169" s="215"/>
      <c r="K169" s="46"/>
    </row>
    <row r="170" spans="1:11" ht="25.5" customHeight="1">
      <c r="A170" s="45"/>
      <c r="B170" s="214"/>
      <c r="C170" s="214"/>
      <c r="D170" s="214"/>
      <c r="E170" s="214"/>
      <c r="F170" s="214"/>
      <c r="G170" s="214"/>
      <c r="H170" s="215"/>
      <c r="J170" s="185" t="s">
        <v>510</v>
      </c>
      <c r="K170" s="46"/>
    </row>
    <row r="171" spans="1:10" ht="23.25">
      <c r="A171" s="221"/>
      <c r="B171" s="223"/>
      <c r="C171" s="223"/>
      <c r="D171" s="201"/>
      <c r="E171" s="190" t="s">
        <v>114</v>
      </c>
      <c r="F171" s="201"/>
      <c r="G171" s="202"/>
      <c r="H171" s="219"/>
      <c r="I171" s="219"/>
      <c r="J171" s="219"/>
    </row>
    <row r="172" spans="1:10" ht="23.25">
      <c r="A172" s="221"/>
      <c r="B172" s="223"/>
      <c r="C172" s="223"/>
      <c r="D172" s="202"/>
      <c r="E172" s="200" t="s">
        <v>398</v>
      </c>
      <c r="F172" s="202"/>
      <c r="G172" s="220"/>
      <c r="H172" s="225"/>
      <c r="I172" s="226"/>
      <c r="J172" s="225"/>
    </row>
    <row r="173" spans="4:10" ht="23.25">
      <c r="D173" s="56"/>
      <c r="E173" s="203" t="s">
        <v>868</v>
      </c>
      <c r="F173" s="203"/>
      <c r="G173" s="189"/>
      <c r="H173" s="206"/>
      <c r="I173" s="207" t="s">
        <v>177</v>
      </c>
      <c r="J173" s="206"/>
    </row>
    <row r="174" spans="4:10" ht="23.25">
      <c r="D174" s="619" t="s">
        <v>858</v>
      </c>
      <c r="E174" s="447"/>
      <c r="F174" s="619" t="s">
        <v>869</v>
      </c>
      <c r="G174" s="189"/>
      <c r="H174" s="184"/>
      <c r="I174" s="184"/>
      <c r="J174" s="184"/>
    </row>
    <row r="175" spans="1:10" ht="23.25">
      <c r="A175" s="45" t="s">
        <v>920</v>
      </c>
      <c r="D175" s="55"/>
      <c r="H175" s="184"/>
      <c r="I175" s="184"/>
      <c r="J175" s="184"/>
    </row>
    <row r="176" spans="2:10" ht="25.5" customHeight="1">
      <c r="B176" s="194" t="s">
        <v>83</v>
      </c>
      <c r="C176" s="194"/>
      <c r="D176" s="196">
        <v>96499044.84</v>
      </c>
      <c r="E176" s="208"/>
      <c r="F176" s="432">
        <v>94311892.75</v>
      </c>
      <c r="G176" s="194"/>
      <c r="H176" s="209" t="s">
        <v>198</v>
      </c>
      <c r="I176" s="209"/>
      <c r="J176" s="209"/>
    </row>
    <row r="177" spans="2:10" ht="25.5" customHeight="1">
      <c r="B177" s="194"/>
      <c r="C177" s="194"/>
      <c r="D177" s="211"/>
      <c r="E177" s="211"/>
      <c r="F177" s="498"/>
      <c r="G177" s="194"/>
      <c r="H177" s="209" t="s">
        <v>199</v>
      </c>
      <c r="I177" s="209"/>
      <c r="J177" s="209"/>
    </row>
    <row r="178" spans="2:10" ht="25.5" customHeight="1">
      <c r="B178" s="194" t="s">
        <v>378</v>
      </c>
      <c r="C178" s="194"/>
      <c r="D178" s="196">
        <v>208304.43</v>
      </c>
      <c r="E178" s="208"/>
      <c r="F178" s="595">
        <v>305667.29</v>
      </c>
      <c r="G178" s="194"/>
      <c r="H178" s="209" t="s">
        <v>232</v>
      </c>
      <c r="I178" s="209"/>
      <c r="J178" s="209"/>
    </row>
    <row r="179" spans="2:10" ht="25.5" customHeight="1">
      <c r="B179" s="194"/>
      <c r="C179" s="194"/>
      <c r="D179" s="227"/>
      <c r="E179" s="211"/>
      <c r="F179" s="510"/>
      <c r="G179" s="194"/>
      <c r="H179" s="209" t="s">
        <v>233</v>
      </c>
      <c r="I179" s="209"/>
      <c r="J179" s="209"/>
    </row>
    <row r="180" spans="2:10" ht="25.5" customHeight="1">
      <c r="B180" s="194" t="s">
        <v>506</v>
      </c>
      <c r="C180" s="194"/>
      <c r="D180" s="196">
        <f>29942588.84+38199</f>
        <v>29980787.84</v>
      </c>
      <c r="E180" s="208"/>
      <c r="F180" s="432">
        <v>24614091.810000002</v>
      </c>
      <c r="G180" s="194"/>
      <c r="H180" s="209" t="s">
        <v>200</v>
      </c>
      <c r="I180" s="209"/>
      <c r="J180" s="209"/>
    </row>
    <row r="181" spans="2:10" ht="25.5" customHeight="1">
      <c r="B181" s="194" t="s">
        <v>78</v>
      </c>
      <c r="C181" s="194"/>
      <c r="D181" s="196">
        <v>2508900.58</v>
      </c>
      <c r="E181" s="208"/>
      <c r="F181" s="432">
        <v>2196805.46</v>
      </c>
      <c r="G181" s="194"/>
      <c r="H181" s="209" t="s">
        <v>201</v>
      </c>
      <c r="I181" s="209"/>
      <c r="J181" s="209"/>
    </row>
    <row r="182" spans="2:10" ht="25.5" customHeight="1">
      <c r="B182" s="194"/>
      <c r="C182" s="194"/>
      <c r="D182" s="196"/>
      <c r="E182" s="208"/>
      <c r="F182" s="432"/>
      <c r="G182" s="194"/>
      <c r="H182" s="209"/>
      <c r="I182" s="209"/>
      <c r="J182" s="209"/>
    </row>
    <row r="183" spans="1:10" ht="28.5" customHeight="1">
      <c r="A183" s="429" t="s">
        <v>969</v>
      </c>
      <c r="H183" s="224"/>
      <c r="I183" s="224"/>
      <c r="J183" s="228"/>
    </row>
    <row r="184" ht="28.5" customHeight="1">
      <c r="A184" s="429" t="s">
        <v>740</v>
      </c>
    </row>
    <row r="185" spans="1:11" ht="11.25" customHeight="1">
      <c r="A185" s="429" t="s">
        <v>739</v>
      </c>
      <c r="K185" s="229"/>
    </row>
    <row r="186" ht="28.5" customHeight="1">
      <c r="K186" s="229"/>
    </row>
    <row r="187" spans="1:11" ht="28.5" customHeight="1">
      <c r="A187" s="47" t="s">
        <v>211</v>
      </c>
      <c r="B187" s="429" t="s">
        <v>921</v>
      </c>
      <c r="K187" s="229"/>
    </row>
    <row r="188" spans="10:11" ht="28.5" customHeight="1">
      <c r="J188" s="185" t="s">
        <v>510</v>
      </c>
      <c r="K188" s="229"/>
    </row>
    <row r="189" spans="4:11" s="501" customFormat="1" ht="28.5" customHeight="1">
      <c r="D189" s="622"/>
      <c r="E189" s="447" t="s">
        <v>114</v>
      </c>
      <c r="F189" s="623"/>
      <c r="G189" s="500"/>
      <c r="H189" s="502"/>
      <c r="I189" s="447" t="s">
        <v>114</v>
      </c>
      <c r="J189" s="623"/>
      <c r="K189" s="444"/>
    </row>
    <row r="190" spans="4:11" s="501" customFormat="1" ht="28.5" customHeight="1">
      <c r="D190" s="500"/>
      <c r="E190" s="447" t="s">
        <v>398</v>
      </c>
      <c r="F190" s="500"/>
      <c r="G190" s="447"/>
      <c r="H190" s="500"/>
      <c r="I190" s="447" t="s">
        <v>398</v>
      </c>
      <c r="J190" s="500"/>
      <c r="K190" s="444"/>
    </row>
    <row r="191" spans="2:11" s="501" customFormat="1" ht="28.5" customHeight="1">
      <c r="B191" s="507"/>
      <c r="C191" s="507"/>
      <c r="D191" s="624"/>
      <c r="E191" s="625" t="s">
        <v>372</v>
      </c>
      <c r="F191" s="508"/>
      <c r="G191" s="446"/>
      <c r="H191" s="624"/>
      <c r="I191" s="625" t="s">
        <v>868</v>
      </c>
      <c r="J191" s="508"/>
      <c r="K191" s="506"/>
    </row>
    <row r="192" spans="4:11" s="501" customFormat="1" ht="28.5" customHeight="1">
      <c r="D192" s="626" t="s">
        <v>858</v>
      </c>
      <c r="E192" s="627"/>
      <c r="F192" s="626" t="s">
        <v>869</v>
      </c>
      <c r="G192" s="446"/>
      <c r="H192" s="626" t="s">
        <v>858</v>
      </c>
      <c r="I192" s="627"/>
      <c r="J192" s="626" t="s">
        <v>869</v>
      </c>
      <c r="K192" s="628"/>
    </row>
    <row r="193" s="501" customFormat="1" ht="28.5" customHeight="1">
      <c r="K193" s="502"/>
    </row>
    <row r="194" spans="1:10" s="501" customFormat="1" ht="28.5" customHeight="1">
      <c r="A194" s="518"/>
      <c r="B194" s="509" t="s">
        <v>314</v>
      </c>
      <c r="C194" s="509"/>
      <c r="D194" s="629">
        <v>0</v>
      </c>
      <c r="F194" s="629">
        <v>137186930.01</v>
      </c>
      <c r="G194" s="630"/>
      <c r="H194" s="629">
        <v>0</v>
      </c>
      <c r="I194" s="631"/>
      <c r="J194" s="629">
        <v>502987624.4</v>
      </c>
    </row>
    <row r="195" spans="2:11" ht="28.5" customHeight="1">
      <c r="B195" s="509" t="s">
        <v>970</v>
      </c>
      <c r="D195" s="629">
        <v>0</v>
      </c>
      <c r="E195" s="501"/>
      <c r="F195" s="629">
        <v>0</v>
      </c>
      <c r="G195" s="630"/>
      <c r="H195" s="629">
        <v>7140000</v>
      </c>
      <c r="I195" s="631"/>
      <c r="J195" s="629">
        <v>0</v>
      </c>
      <c r="K195" s="55"/>
    </row>
    <row r="196" spans="8:11" ht="28.5" customHeight="1">
      <c r="H196" s="215"/>
      <c r="I196" s="55"/>
      <c r="J196" s="185"/>
      <c r="K196" s="55"/>
    </row>
    <row r="197" spans="4:10" ht="28.5" customHeight="1">
      <c r="D197" s="227"/>
      <c r="E197" s="227"/>
      <c r="F197" s="227"/>
      <c r="G197" s="227"/>
      <c r="H197" s="184"/>
      <c r="I197" s="222"/>
      <c r="J197" s="222"/>
    </row>
    <row r="198" spans="1:10" ht="28.5" customHeight="1">
      <c r="A198" s="32" t="s">
        <v>322</v>
      </c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1" s="187" customFormat="1" ht="28.5" customHeight="1">
      <c r="A199" s="709" t="s">
        <v>977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22"/>
    </row>
    <row r="204" spans="4:10" ht="25.5" customHeight="1">
      <c r="D204" s="230"/>
      <c r="F204" s="230"/>
      <c r="H204" s="230"/>
      <c r="J204" s="230"/>
    </row>
    <row r="205" spans="4:10" ht="25.5" customHeight="1">
      <c r="D205" s="230"/>
      <c r="F205" s="230"/>
      <c r="H205" s="230"/>
      <c r="J205" s="230"/>
    </row>
  </sheetData>
  <sheetProtection/>
  <mergeCells count="12">
    <mergeCell ref="H103:J103"/>
    <mergeCell ref="A167:J167"/>
    <mergeCell ref="A1:J1"/>
    <mergeCell ref="A41:J41"/>
    <mergeCell ref="A126:J126"/>
    <mergeCell ref="D46:F46"/>
    <mergeCell ref="H9:J9"/>
    <mergeCell ref="D85:F85"/>
    <mergeCell ref="A80:J80"/>
    <mergeCell ref="D97:J97"/>
    <mergeCell ref="H98:J98"/>
    <mergeCell ref="D102:J102"/>
  </mergeCells>
  <printOptions/>
  <pageMargins left="0.7086614173228347" right="0.1968503937007874" top="0.5905511811023623" bottom="0.5118110236220472" header="0.4724409448818898" footer="0.35433070866141736"/>
  <pageSetup horizontalDpi="600" verticalDpi="600" orientation="portrait" paperSize="9" scale="79" r:id="rId2"/>
  <rowBreaks count="3" manualBreakCount="3">
    <brk id="40" max="10" man="1"/>
    <brk id="79" max="10" man="1"/>
    <brk id="12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8"/>
  <sheetViews>
    <sheetView zoomScalePageLayoutView="0" workbookViewId="0" topLeftCell="A26">
      <selection activeCell="A28" sqref="A28:J28"/>
    </sheetView>
  </sheetViews>
  <sheetFormatPr defaultColWidth="9.140625" defaultRowHeight="24" customHeight="1"/>
  <cols>
    <col min="1" max="1" width="28.57421875" style="164" customWidth="1"/>
    <col min="2" max="2" width="4.00390625" style="164" customWidth="1"/>
    <col min="3" max="3" width="0.85546875" style="164" customWidth="1"/>
    <col min="4" max="4" width="12.421875" style="164" customWidth="1"/>
    <col min="5" max="5" width="0.85546875" style="164" customWidth="1"/>
    <col min="6" max="6" width="12.421875" style="164" customWidth="1"/>
    <col min="7" max="7" width="0.85546875" style="164" customWidth="1"/>
    <col min="8" max="8" width="12.421875" style="164" customWidth="1"/>
    <col min="9" max="9" width="0.85546875" style="164" customWidth="1"/>
    <col min="10" max="10" width="12.421875" style="164" customWidth="1"/>
    <col min="11" max="11" width="0.85546875" style="164" customWidth="1"/>
    <col min="12" max="12" width="12.421875" style="164" customWidth="1"/>
    <col min="13" max="13" width="0.85546875" style="164" customWidth="1"/>
    <col min="14" max="14" width="12.421875" style="164" customWidth="1"/>
    <col min="15" max="15" width="1.28515625" style="164" customWidth="1"/>
    <col min="16" max="16" width="12.421875" style="164" customWidth="1"/>
    <col min="17" max="17" width="0.85546875" style="164" customWidth="1"/>
    <col min="18" max="18" width="12.421875" style="164" customWidth="1"/>
    <col min="19" max="19" width="1.28515625" style="164" customWidth="1"/>
    <col min="20" max="20" width="12.421875" style="164" customWidth="1"/>
    <col min="21" max="21" width="1.1484375" style="164" customWidth="1"/>
    <col min="22" max="22" width="12.421875" style="164" customWidth="1"/>
    <col min="23" max="23" width="1.421875" style="164" customWidth="1"/>
    <col min="24" max="16384" width="9.140625" style="164" customWidth="1"/>
  </cols>
  <sheetData>
    <row r="1" spans="1:22" ht="24" customHeight="1">
      <c r="A1" s="526" t="s">
        <v>922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3" ht="24" customHeight="1">
      <c r="A3" s="179" t="s">
        <v>896</v>
      </c>
    </row>
    <row r="4" s="433" customFormat="1" ht="24" customHeight="1">
      <c r="A4" s="433" t="s">
        <v>833</v>
      </c>
    </row>
    <row r="5" s="433" customFormat="1" ht="24" customHeight="1">
      <c r="A5" s="433" t="s">
        <v>834</v>
      </c>
    </row>
    <row r="6" s="433" customFormat="1" ht="24" customHeight="1">
      <c r="A6" s="433" t="s">
        <v>835</v>
      </c>
    </row>
    <row r="7" s="433" customFormat="1" ht="24" customHeight="1">
      <c r="A7" s="433" t="s">
        <v>836</v>
      </c>
    </row>
    <row r="8" ht="24" customHeight="1">
      <c r="A8" s="433" t="s">
        <v>925</v>
      </c>
    </row>
    <row r="9" ht="24" customHeight="1">
      <c r="V9" s="180" t="s">
        <v>559</v>
      </c>
    </row>
    <row r="10" spans="4:22" ht="24" customHeight="1">
      <c r="D10" s="163" t="s">
        <v>349</v>
      </c>
      <c r="E10" s="163"/>
      <c r="F10" s="163"/>
      <c r="H10" s="163" t="s">
        <v>560</v>
      </c>
      <c r="I10" s="163"/>
      <c r="J10" s="163"/>
      <c r="L10" s="163" t="s">
        <v>465</v>
      </c>
      <c r="M10" s="163"/>
      <c r="N10" s="163"/>
      <c r="P10" s="163" t="s">
        <v>348</v>
      </c>
      <c r="Q10" s="163"/>
      <c r="R10" s="163"/>
      <c r="S10" s="178"/>
      <c r="T10" s="163" t="s">
        <v>507</v>
      </c>
      <c r="U10" s="163"/>
      <c r="V10" s="163"/>
    </row>
    <row r="11" spans="4:22" ht="24" customHeight="1">
      <c r="D11" s="511" t="s">
        <v>742</v>
      </c>
      <c r="E11" s="165"/>
      <c r="F11" s="511" t="s">
        <v>277</v>
      </c>
      <c r="G11" s="166"/>
      <c r="H11" s="511" t="s">
        <v>742</v>
      </c>
      <c r="I11" s="165"/>
      <c r="J11" s="511" t="s">
        <v>277</v>
      </c>
      <c r="K11" s="166"/>
      <c r="L11" s="511" t="s">
        <v>742</v>
      </c>
      <c r="M11" s="165"/>
      <c r="N11" s="511" t="s">
        <v>277</v>
      </c>
      <c r="O11" s="166"/>
      <c r="P11" s="511" t="s">
        <v>742</v>
      </c>
      <c r="Q11" s="165"/>
      <c r="R11" s="511" t="s">
        <v>277</v>
      </c>
      <c r="S11" s="167"/>
      <c r="T11" s="511" t="s">
        <v>742</v>
      </c>
      <c r="U11" s="165"/>
      <c r="V11" s="511" t="s">
        <v>277</v>
      </c>
    </row>
    <row r="12" spans="1:22" ht="24" customHeight="1">
      <c r="A12" s="164" t="s">
        <v>128</v>
      </c>
      <c r="D12" s="168">
        <f>757750-972-1074+72</f>
        <v>755776</v>
      </c>
      <c r="E12" s="168"/>
      <c r="F12" s="512">
        <v>872753</v>
      </c>
      <c r="G12" s="168"/>
      <c r="H12" s="168">
        <v>1291344</v>
      </c>
      <c r="I12" s="168"/>
      <c r="J12" s="512">
        <v>1234010</v>
      </c>
      <c r="K12" s="168"/>
      <c r="L12" s="169">
        <v>19871</v>
      </c>
      <c r="M12" s="168"/>
      <c r="N12" s="514">
        <v>87315</v>
      </c>
      <c r="O12" s="168"/>
      <c r="P12" s="169">
        <v>0</v>
      </c>
      <c r="Q12" s="168"/>
      <c r="R12" s="514">
        <v>0</v>
      </c>
      <c r="S12" s="169"/>
      <c r="T12" s="168">
        <f>D12+H12+L12+P12</f>
        <v>2066991</v>
      </c>
      <c r="U12" s="168"/>
      <c r="V12" s="168">
        <f>F12+J12+N12+R12</f>
        <v>2194078</v>
      </c>
    </row>
    <row r="13" spans="1:22" ht="24" customHeight="1">
      <c r="A13" s="164" t="s">
        <v>129</v>
      </c>
      <c r="D13" s="171">
        <f>-37496-1</f>
        <v>-37497</v>
      </c>
      <c r="E13" s="173"/>
      <c r="F13" s="513">
        <v>-25746</v>
      </c>
      <c r="G13" s="173"/>
      <c r="H13" s="171">
        <v>-1156383</v>
      </c>
      <c r="I13" s="173"/>
      <c r="J13" s="513">
        <v>-1124611</v>
      </c>
      <c r="K13" s="173"/>
      <c r="L13" s="171">
        <v>-1541</v>
      </c>
      <c r="M13" s="173"/>
      <c r="N13" s="513">
        <v>-16310</v>
      </c>
      <c r="O13" s="173"/>
      <c r="P13" s="171">
        <v>0</v>
      </c>
      <c r="Q13" s="173"/>
      <c r="R13" s="513">
        <v>0</v>
      </c>
      <c r="S13" s="168"/>
      <c r="T13" s="171">
        <f>D13+H13+L13+P13</f>
        <v>-1195421</v>
      </c>
      <c r="U13" s="173"/>
      <c r="V13" s="171">
        <f>F13+J13+N13+R13</f>
        <v>-1166667</v>
      </c>
    </row>
    <row r="14" spans="1:22" ht="24" customHeight="1">
      <c r="A14" s="164" t="s">
        <v>130</v>
      </c>
      <c r="D14" s="181">
        <f>SUM(D12:D13)</f>
        <v>718279</v>
      </c>
      <c r="E14" s="168"/>
      <c r="F14" s="168">
        <f>+F12+F13</f>
        <v>847007</v>
      </c>
      <c r="G14" s="168"/>
      <c r="H14" s="181">
        <f>SUM(H12:H13)</f>
        <v>134961</v>
      </c>
      <c r="I14" s="168"/>
      <c r="J14" s="168">
        <f>+J12+J13</f>
        <v>109399</v>
      </c>
      <c r="K14" s="168"/>
      <c r="L14" s="182">
        <f>SUM(L12:L13)</f>
        <v>18330</v>
      </c>
      <c r="M14" s="168"/>
      <c r="N14" s="169">
        <f>SUM(N12:N13)</f>
        <v>71005</v>
      </c>
      <c r="O14" s="168"/>
      <c r="P14" s="182">
        <f>SUM(P12:P13)</f>
        <v>0</v>
      </c>
      <c r="Q14" s="168"/>
      <c r="R14" s="169">
        <f>SUM(R12:R13)</f>
        <v>0</v>
      </c>
      <c r="S14" s="169"/>
      <c r="T14" s="181">
        <f>D14+H14+L14+P14</f>
        <v>871570</v>
      </c>
      <c r="U14" s="168"/>
      <c r="V14" s="168">
        <f>+V12+V13</f>
        <v>1027411</v>
      </c>
    </row>
    <row r="15" spans="1:22" ht="24" customHeight="1">
      <c r="A15" s="164" t="s">
        <v>131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>
        <v>-220128</v>
      </c>
      <c r="U15" s="168"/>
      <c r="V15" s="512">
        <v>-191730</v>
      </c>
    </row>
    <row r="16" spans="1:22" ht="24" customHeight="1">
      <c r="A16" s="164" t="s">
        <v>132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>
        <v>-30577</v>
      </c>
      <c r="U16" s="168"/>
      <c r="V16" s="512">
        <v>-31027</v>
      </c>
    </row>
    <row r="17" spans="1:22" ht="24" customHeight="1">
      <c r="A17" s="159" t="s">
        <v>324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>
        <v>11501</v>
      </c>
      <c r="U17" s="168"/>
      <c r="V17" s="512">
        <v>-2419</v>
      </c>
    </row>
    <row r="18" spans="1:22" ht="24" customHeight="1" thickBot="1">
      <c r="A18" s="164" t="s">
        <v>133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6">
        <f>SUM(T14:T17)</f>
        <v>632366</v>
      </c>
      <c r="U18" s="173"/>
      <c r="V18" s="176">
        <f>SUM(V14:V17)</f>
        <v>802235</v>
      </c>
    </row>
    <row r="19" spans="1:22" ht="24" customHeight="1" thickTop="1">
      <c r="A19" s="164" t="s">
        <v>134</v>
      </c>
      <c r="D19" s="168">
        <v>234266</v>
      </c>
      <c r="E19" s="168"/>
      <c r="F19" s="512">
        <v>184008</v>
      </c>
      <c r="G19" s="168"/>
      <c r="H19" s="168">
        <v>760499</v>
      </c>
      <c r="I19" s="168"/>
      <c r="J19" s="512">
        <v>715158</v>
      </c>
      <c r="K19" s="168"/>
      <c r="L19" s="168">
        <v>187299</v>
      </c>
      <c r="M19" s="168"/>
      <c r="N19" s="512">
        <v>200826</v>
      </c>
      <c r="O19" s="168"/>
      <c r="P19" s="168">
        <v>0</v>
      </c>
      <c r="Q19" s="168"/>
      <c r="R19" s="168">
        <v>0</v>
      </c>
      <c r="S19" s="168"/>
      <c r="T19" s="183">
        <f>D19+H19+L19+P19</f>
        <v>1182064</v>
      </c>
      <c r="U19" s="173"/>
      <c r="V19" s="173">
        <f>F19+J19+N19+R19</f>
        <v>1099992</v>
      </c>
    </row>
    <row r="20" spans="1:22" ht="24" customHeight="1">
      <c r="A20" s="164" t="s">
        <v>135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73"/>
      <c r="P20" s="168"/>
      <c r="Q20" s="168"/>
      <c r="R20" s="168"/>
      <c r="S20" s="168"/>
      <c r="T20" s="173">
        <f>19422271+72+2</f>
        <v>19422345</v>
      </c>
      <c r="U20" s="173"/>
      <c r="V20" s="515">
        <v>18493582</v>
      </c>
    </row>
    <row r="21" spans="1:22" ht="24" customHeight="1" thickBot="1">
      <c r="A21" s="164" t="s">
        <v>136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73"/>
      <c r="P21" s="168"/>
      <c r="Q21" s="168"/>
      <c r="R21" s="168"/>
      <c r="S21" s="168"/>
      <c r="T21" s="176">
        <f>SUM(T19:T20)</f>
        <v>20604409</v>
      </c>
      <c r="U21" s="173"/>
      <c r="V21" s="176">
        <f>SUM(V19:V20)</f>
        <v>19593574</v>
      </c>
    </row>
    <row r="22" spans="1:22" ht="24" customHeight="1" thickTop="1">
      <c r="A22" s="164" t="s">
        <v>137</v>
      </c>
      <c r="D22" s="168">
        <v>600</v>
      </c>
      <c r="E22" s="168"/>
      <c r="F22" s="512">
        <v>600</v>
      </c>
      <c r="G22" s="168"/>
      <c r="H22" s="168">
        <v>313647</v>
      </c>
      <c r="I22" s="168"/>
      <c r="J22" s="512">
        <v>299442</v>
      </c>
      <c r="K22" s="168"/>
      <c r="L22" s="168">
        <v>79808</v>
      </c>
      <c r="M22" s="168"/>
      <c r="N22" s="512">
        <v>77484</v>
      </c>
      <c r="O22" s="168"/>
      <c r="P22" s="168">
        <v>0</v>
      </c>
      <c r="Q22" s="168"/>
      <c r="R22" s="512">
        <v>939</v>
      </c>
      <c r="S22" s="168"/>
      <c r="T22" s="183">
        <f>D22+H22+L22+P22</f>
        <v>394055</v>
      </c>
      <c r="U22" s="173"/>
      <c r="V22" s="173">
        <f>F22+J22+N22+R22</f>
        <v>378465</v>
      </c>
    </row>
    <row r="23" spans="1:22" ht="24" customHeight="1">
      <c r="A23" s="164" t="s">
        <v>138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>
        <v>2075045</v>
      </c>
      <c r="U23" s="173"/>
      <c r="V23" s="515">
        <v>2067662</v>
      </c>
    </row>
    <row r="24" spans="1:22" ht="24" customHeight="1" thickBot="1">
      <c r="A24" s="164" t="s">
        <v>139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6">
        <f>SUM(T22:T23)</f>
        <v>2469100</v>
      </c>
      <c r="U24" s="173"/>
      <c r="V24" s="176">
        <f>SUM(V22:V23)</f>
        <v>2446127</v>
      </c>
    </row>
    <row r="25" spans="4:22" ht="24" customHeight="1" thickTop="1"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68"/>
      <c r="U25" s="173"/>
      <c r="V25" s="168"/>
    </row>
    <row r="26" spans="20:22" ht="24" customHeight="1">
      <c r="T26" s="166"/>
      <c r="V26" s="166"/>
    </row>
    <row r="27" spans="1:22" s="159" customFormat="1" ht="24" customHeight="1">
      <c r="A27" s="177" t="s">
        <v>387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8"/>
      <c r="U27" s="177"/>
      <c r="V27" s="178"/>
    </row>
    <row r="28" spans="1:22" s="159" customFormat="1" ht="24" customHeight="1">
      <c r="A28" s="709" t="s">
        <v>977</v>
      </c>
      <c r="B28" s="32"/>
      <c r="C28" s="32"/>
      <c r="D28" s="32"/>
      <c r="E28" s="32"/>
      <c r="F28" s="32"/>
      <c r="G28" s="32"/>
      <c r="H28" s="32"/>
      <c r="I28" s="32"/>
      <c r="J28" s="32"/>
      <c r="K28" s="177"/>
      <c r="L28" s="177"/>
      <c r="M28" s="177"/>
      <c r="N28" s="177"/>
      <c r="O28" s="177"/>
      <c r="P28" s="177"/>
      <c r="Q28" s="177"/>
      <c r="R28" s="177"/>
      <c r="S28" s="177"/>
      <c r="T28" s="178"/>
      <c r="U28" s="177"/>
      <c r="V28" s="178"/>
    </row>
  </sheetData>
  <sheetProtection/>
  <printOptions/>
  <pageMargins left="0.5905511811023623" right="0.15748031496062992" top="0.5118110236220472" bottom="0.31496062992125984" header="0.2362204724409449" footer="0.275590551181102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4"/>
  <sheetViews>
    <sheetView zoomScalePageLayoutView="0" workbookViewId="0" topLeftCell="A16">
      <selection activeCell="A24" sqref="A24:J24"/>
    </sheetView>
  </sheetViews>
  <sheetFormatPr defaultColWidth="9.140625" defaultRowHeight="24" customHeight="1"/>
  <cols>
    <col min="1" max="1" width="27.8515625" style="159" customWidth="1"/>
    <col min="2" max="2" width="3.28125" style="159" customWidth="1"/>
    <col min="3" max="3" width="0.85546875" style="159" customWidth="1"/>
    <col min="4" max="4" width="12.57421875" style="159" customWidth="1"/>
    <col min="5" max="5" width="0.85546875" style="159" customWidth="1"/>
    <col min="6" max="6" width="12.57421875" style="159" customWidth="1"/>
    <col min="7" max="7" width="0.85546875" style="159" customWidth="1"/>
    <col min="8" max="8" width="12.57421875" style="159" customWidth="1"/>
    <col min="9" max="9" width="0.85546875" style="159" customWidth="1"/>
    <col min="10" max="10" width="12.57421875" style="159" customWidth="1"/>
    <col min="11" max="11" width="0.85546875" style="159" customWidth="1"/>
    <col min="12" max="12" width="12.57421875" style="159" customWidth="1"/>
    <col min="13" max="13" width="0.85546875" style="159" customWidth="1"/>
    <col min="14" max="14" width="12.57421875" style="159" customWidth="1"/>
    <col min="15" max="15" width="1.28515625" style="159" customWidth="1"/>
    <col min="16" max="16" width="12.57421875" style="159" customWidth="1"/>
    <col min="17" max="17" width="0.85546875" style="159" customWidth="1"/>
    <col min="18" max="18" width="12.57421875" style="159" customWidth="1"/>
    <col min="19" max="19" width="1.28515625" style="159" customWidth="1"/>
    <col min="20" max="20" width="12.57421875" style="159" customWidth="1"/>
    <col min="21" max="21" width="1.1484375" style="159" customWidth="1"/>
    <col min="22" max="22" width="12.57421875" style="159" customWidth="1"/>
    <col min="23" max="23" width="2.00390625" style="159" customWidth="1"/>
    <col min="24" max="16384" width="9.140625" style="159" customWidth="1"/>
  </cols>
  <sheetData>
    <row r="1" spans="1:22" ht="24" customHeight="1">
      <c r="A1" s="527" t="s">
        <v>923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3" ht="24" customHeight="1">
      <c r="A3" s="160" t="s">
        <v>897</v>
      </c>
    </row>
    <row r="4" ht="24" customHeight="1">
      <c r="A4" s="434" t="s">
        <v>926</v>
      </c>
    </row>
    <row r="5" ht="24" customHeight="1">
      <c r="V5" s="161" t="s">
        <v>559</v>
      </c>
    </row>
    <row r="6" spans="4:22" ht="24" customHeight="1">
      <c r="D6" s="162" t="s">
        <v>349</v>
      </c>
      <c r="E6" s="162"/>
      <c r="F6" s="162"/>
      <c r="H6" s="162" t="s">
        <v>560</v>
      </c>
      <c r="I6" s="162"/>
      <c r="J6" s="162"/>
      <c r="L6" s="163" t="s">
        <v>465</v>
      </c>
      <c r="M6" s="162"/>
      <c r="N6" s="162"/>
      <c r="P6" s="163" t="s">
        <v>348</v>
      </c>
      <c r="Q6" s="162"/>
      <c r="R6" s="162"/>
      <c r="T6" s="162" t="s">
        <v>507</v>
      </c>
      <c r="U6" s="162"/>
      <c r="V6" s="162"/>
    </row>
    <row r="7" spans="4:22" s="164" customFormat="1" ht="24" customHeight="1">
      <c r="D7" s="511" t="s">
        <v>742</v>
      </c>
      <c r="E7" s="165"/>
      <c r="F7" s="511" t="s">
        <v>277</v>
      </c>
      <c r="G7" s="166"/>
      <c r="H7" s="511" t="s">
        <v>742</v>
      </c>
      <c r="I7" s="165"/>
      <c r="J7" s="511" t="s">
        <v>277</v>
      </c>
      <c r="K7" s="166"/>
      <c r="L7" s="511" t="s">
        <v>742</v>
      </c>
      <c r="M7" s="165"/>
      <c r="N7" s="511" t="s">
        <v>277</v>
      </c>
      <c r="O7" s="166"/>
      <c r="P7" s="511" t="s">
        <v>742</v>
      </c>
      <c r="Q7" s="165"/>
      <c r="R7" s="511" t="s">
        <v>277</v>
      </c>
      <c r="S7" s="167"/>
      <c r="T7" s="511" t="s">
        <v>742</v>
      </c>
      <c r="U7" s="165"/>
      <c r="V7" s="511" t="s">
        <v>277</v>
      </c>
    </row>
    <row r="8" spans="1:22" ht="24" customHeight="1">
      <c r="A8" s="159" t="s">
        <v>128</v>
      </c>
      <c r="D8" s="168">
        <v>615638</v>
      </c>
      <c r="E8" s="168"/>
      <c r="F8" s="512">
        <v>679450.11</v>
      </c>
      <c r="G8" s="168"/>
      <c r="H8" s="168">
        <v>1291344</v>
      </c>
      <c r="I8" s="168"/>
      <c r="J8" s="512">
        <v>1234010</v>
      </c>
      <c r="K8" s="168"/>
      <c r="L8" s="169">
        <v>19871</v>
      </c>
      <c r="M8" s="168"/>
      <c r="N8" s="514">
        <v>87315</v>
      </c>
      <c r="O8" s="168"/>
      <c r="P8" s="169">
        <v>0</v>
      </c>
      <c r="Q8" s="168"/>
      <c r="R8" s="514">
        <v>0</v>
      </c>
      <c r="S8" s="168"/>
      <c r="T8" s="168">
        <f>D8+H8+L8+P8</f>
        <v>1926853</v>
      </c>
      <c r="U8" s="170"/>
      <c r="V8" s="170">
        <f>F8+J8+N8+R8</f>
        <v>2000775.1099999999</v>
      </c>
    </row>
    <row r="9" spans="1:22" ht="24" customHeight="1">
      <c r="A9" s="159" t="s">
        <v>129</v>
      </c>
      <c r="D9" s="171">
        <f>-24248-1</f>
        <v>-24249</v>
      </c>
      <c r="E9" s="168"/>
      <c r="F9" s="513">
        <v>-19605</v>
      </c>
      <c r="G9" s="168"/>
      <c r="H9" s="171">
        <v>-1156383</v>
      </c>
      <c r="I9" s="168"/>
      <c r="J9" s="513">
        <v>-1124611</v>
      </c>
      <c r="K9" s="168"/>
      <c r="L9" s="171">
        <v>-1541</v>
      </c>
      <c r="M9" s="168"/>
      <c r="N9" s="513">
        <v>-16310</v>
      </c>
      <c r="O9" s="168"/>
      <c r="P9" s="171">
        <v>0</v>
      </c>
      <c r="Q9" s="168"/>
      <c r="R9" s="513">
        <v>0</v>
      </c>
      <c r="S9" s="168"/>
      <c r="T9" s="171">
        <f>D9+H9+L9+P9</f>
        <v>-1182173</v>
      </c>
      <c r="U9" s="170"/>
      <c r="V9" s="172">
        <f>F9+J9+N9+R9</f>
        <v>-1160526</v>
      </c>
    </row>
    <row r="10" spans="1:22" ht="24" customHeight="1">
      <c r="A10" s="159" t="s">
        <v>130</v>
      </c>
      <c r="D10" s="168">
        <f>SUM(D8:D9)</f>
        <v>591389</v>
      </c>
      <c r="E10" s="168"/>
      <c r="F10" s="168">
        <f>+F8+F9</f>
        <v>659845.11</v>
      </c>
      <c r="G10" s="168"/>
      <c r="H10" s="168">
        <f>SUM(H8:H9)</f>
        <v>134961</v>
      </c>
      <c r="I10" s="168"/>
      <c r="J10" s="168">
        <f>+J8+J9</f>
        <v>109399</v>
      </c>
      <c r="K10" s="168"/>
      <c r="L10" s="169">
        <f>SUM(L8:L9)</f>
        <v>18330</v>
      </c>
      <c r="M10" s="168"/>
      <c r="N10" s="169">
        <f>SUM(N8:N9)</f>
        <v>71005</v>
      </c>
      <c r="O10" s="168"/>
      <c r="P10" s="169">
        <f>SUM(P8:P9)</f>
        <v>0</v>
      </c>
      <c r="Q10" s="168"/>
      <c r="R10" s="169">
        <f>SUM(R8:R9)</f>
        <v>0</v>
      </c>
      <c r="S10" s="168"/>
      <c r="T10" s="170">
        <f>SUM(T8:T9)</f>
        <v>744680</v>
      </c>
      <c r="U10" s="170"/>
      <c r="V10" s="170">
        <f>SUM(V8:V9)</f>
        <v>840249.1099999999</v>
      </c>
    </row>
    <row r="11" spans="1:22" ht="24" customHeight="1">
      <c r="A11" s="159" t="s">
        <v>131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>
        <v>-220128</v>
      </c>
      <c r="U11" s="170"/>
      <c r="V11" s="512">
        <v>-191730</v>
      </c>
    </row>
    <row r="12" spans="1:22" ht="24" customHeight="1">
      <c r="A12" s="159" t="s">
        <v>132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>
        <v>-30577</v>
      </c>
      <c r="U12" s="170"/>
      <c r="V12" s="512">
        <v>-31027</v>
      </c>
    </row>
    <row r="13" spans="1:22" ht="24" customHeight="1">
      <c r="A13" s="159" t="s">
        <v>324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>
        <v>11501</v>
      </c>
      <c r="U13" s="170"/>
      <c r="V13" s="512">
        <v>-2419</v>
      </c>
    </row>
    <row r="14" spans="1:22" ht="24" customHeight="1" thickBot="1">
      <c r="A14" s="434" t="s">
        <v>845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73"/>
      <c r="P14" s="168"/>
      <c r="Q14" s="168"/>
      <c r="R14" s="168"/>
      <c r="S14" s="173"/>
      <c r="T14" s="174">
        <f>SUM(T10:T13)</f>
        <v>505476</v>
      </c>
      <c r="U14" s="175"/>
      <c r="V14" s="174">
        <f>SUM(V10:V13)</f>
        <v>615073.1099999999</v>
      </c>
    </row>
    <row r="15" spans="1:22" ht="24" customHeight="1" thickTop="1">
      <c r="A15" s="159" t="s">
        <v>134</v>
      </c>
      <c r="D15" s="168">
        <v>234266</v>
      </c>
      <c r="E15" s="168"/>
      <c r="F15" s="512">
        <v>184008</v>
      </c>
      <c r="G15" s="168"/>
      <c r="H15" s="168">
        <v>760499</v>
      </c>
      <c r="I15" s="168"/>
      <c r="J15" s="512">
        <v>715158</v>
      </c>
      <c r="K15" s="168"/>
      <c r="L15" s="168">
        <v>187299</v>
      </c>
      <c r="M15" s="168"/>
      <c r="N15" s="512">
        <v>200826</v>
      </c>
      <c r="O15" s="168"/>
      <c r="P15" s="168">
        <v>0</v>
      </c>
      <c r="Q15" s="168"/>
      <c r="R15" s="512">
        <v>0</v>
      </c>
      <c r="S15" s="168"/>
      <c r="T15" s="168">
        <f>D15+H15+L15+P15</f>
        <v>1182064</v>
      </c>
      <c r="U15" s="170"/>
      <c r="V15" s="170">
        <f>F15+J15+N15+R15</f>
        <v>1099992</v>
      </c>
    </row>
    <row r="16" spans="1:22" ht="24" customHeight="1">
      <c r="A16" s="159" t="s">
        <v>135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73"/>
      <c r="P16" s="168"/>
      <c r="Q16" s="168"/>
      <c r="R16" s="168"/>
      <c r="S16" s="173"/>
      <c r="T16" s="170">
        <v>9290910</v>
      </c>
      <c r="U16" s="170"/>
      <c r="V16" s="516">
        <v>8870476</v>
      </c>
    </row>
    <row r="17" spans="1:22" ht="24" customHeight="1" thickBot="1">
      <c r="A17" s="159" t="s">
        <v>136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73"/>
      <c r="P17" s="168"/>
      <c r="Q17" s="168"/>
      <c r="R17" s="168"/>
      <c r="S17" s="173"/>
      <c r="T17" s="174">
        <f>SUM(T15:T16)</f>
        <v>10472974</v>
      </c>
      <c r="U17" s="175"/>
      <c r="V17" s="174">
        <f>SUM(V15:V16)</f>
        <v>9970468</v>
      </c>
    </row>
    <row r="18" spans="1:22" ht="24" customHeight="1" thickTop="1">
      <c r="A18" s="159" t="s">
        <v>137</v>
      </c>
      <c r="D18" s="168">
        <v>600</v>
      </c>
      <c r="E18" s="168"/>
      <c r="F18" s="512">
        <v>600</v>
      </c>
      <c r="G18" s="168"/>
      <c r="H18" s="168">
        <v>313647</v>
      </c>
      <c r="I18" s="168"/>
      <c r="J18" s="512">
        <v>299442</v>
      </c>
      <c r="K18" s="168"/>
      <c r="L18" s="168">
        <v>79808</v>
      </c>
      <c r="M18" s="168"/>
      <c r="N18" s="512">
        <v>77484</v>
      </c>
      <c r="O18" s="168"/>
      <c r="P18" s="168">
        <v>0</v>
      </c>
      <c r="Q18" s="168"/>
      <c r="R18" s="512">
        <v>939</v>
      </c>
      <c r="S18" s="168"/>
      <c r="T18" s="168">
        <f>D18+H18+L18+P18</f>
        <v>394055</v>
      </c>
      <c r="U18" s="170"/>
      <c r="V18" s="170">
        <f>F18+J18+N18+R18</f>
        <v>378465</v>
      </c>
    </row>
    <row r="19" spans="1:22" ht="24" customHeight="1">
      <c r="A19" s="159" t="s">
        <v>138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73"/>
      <c r="P19" s="168"/>
      <c r="Q19" s="168"/>
      <c r="R19" s="168"/>
      <c r="S19" s="173"/>
      <c r="T19" s="170">
        <v>2075045</v>
      </c>
      <c r="U19" s="170"/>
      <c r="V19" s="516">
        <v>2067662</v>
      </c>
    </row>
    <row r="20" spans="1:22" ht="24" customHeight="1" thickBot="1">
      <c r="A20" s="159" t="s">
        <v>139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6">
        <f>SUM(T18:T19)</f>
        <v>2469100</v>
      </c>
      <c r="U20" s="175"/>
      <c r="V20" s="174">
        <f>SUM(V18:V19)</f>
        <v>2446127</v>
      </c>
    </row>
    <row r="21" spans="20:22" ht="24" customHeight="1" thickTop="1">
      <c r="T21" s="170"/>
      <c r="V21" s="170"/>
    </row>
    <row r="22" spans="20:22" ht="24" customHeight="1">
      <c r="T22" s="170"/>
      <c r="V22" s="170"/>
    </row>
    <row r="23" spans="1:22" ht="24" customHeight="1">
      <c r="A23" s="177" t="s">
        <v>387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8"/>
      <c r="U23" s="177"/>
      <c r="V23" s="178"/>
    </row>
    <row r="24" spans="1:22" ht="24" customHeight="1">
      <c r="A24" s="709" t="s">
        <v>977</v>
      </c>
      <c r="B24" s="32"/>
      <c r="C24" s="32"/>
      <c r="D24" s="32"/>
      <c r="E24" s="32"/>
      <c r="F24" s="32"/>
      <c r="G24" s="32"/>
      <c r="H24" s="32"/>
      <c r="I24" s="32"/>
      <c r="J24" s="32"/>
      <c r="K24" s="177"/>
      <c r="L24" s="177"/>
      <c r="M24" s="177"/>
      <c r="N24" s="177"/>
      <c r="O24" s="177"/>
      <c r="P24" s="177"/>
      <c r="Q24" s="177"/>
      <c r="R24" s="177"/>
      <c r="S24" s="177"/>
      <c r="T24" s="178"/>
      <c r="U24" s="177"/>
      <c r="V24" s="178"/>
    </row>
  </sheetData>
  <sheetProtection/>
  <printOptions/>
  <pageMargins left="0.7480314960629921" right="0.35433070866141736" top="0.5511811023622047" bottom="0.31496062992125984" header="0.2362204724409449" footer="0.2755905511811024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10" zoomScalePageLayoutView="0" workbookViewId="0" topLeftCell="A26">
      <selection activeCell="B34" sqref="B34"/>
    </sheetView>
  </sheetViews>
  <sheetFormatPr defaultColWidth="9.140625" defaultRowHeight="27" customHeight="1"/>
  <cols>
    <col min="1" max="6" width="9.140625" style="47" customWidth="1"/>
    <col min="7" max="7" width="17.140625" style="47" customWidth="1"/>
    <col min="8" max="8" width="1.7109375" style="47" customWidth="1"/>
    <col min="9" max="9" width="16.7109375" style="47" customWidth="1"/>
    <col min="10" max="10" width="1.7109375" style="47" customWidth="1"/>
    <col min="11" max="11" width="17.140625" style="47" customWidth="1"/>
    <col min="12" max="12" width="3.140625" style="47" customWidth="1"/>
    <col min="13" max="13" width="2.57421875" style="47" customWidth="1"/>
    <col min="14" max="16384" width="9.140625" style="47" customWidth="1"/>
  </cols>
  <sheetData>
    <row r="1" spans="1:12" ht="27" customHeight="1">
      <c r="A1" s="528" t="s">
        <v>924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55"/>
    </row>
    <row r="2" spans="1:12" ht="23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27" customHeight="1">
      <c r="A3" s="45" t="s">
        <v>898</v>
      </c>
    </row>
    <row r="4" spans="1:11" ht="23.25">
      <c r="A4" s="429" t="s">
        <v>899</v>
      </c>
      <c r="K4" s="156"/>
    </row>
    <row r="5" ht="23.25">
      <c r="A5" s="47" t="s">
        <v>342</v>
      </c>
    </row>
    <row r="6" ht="23.25">
      <c r="A6" s="47" t="s">
        <v>341</v>
      </c>
    </row>
    <row r="7" ht="10.5" customHeight="1"/>
    <row r="8" ht="23.25">
      <c r="A8" s="429" t="s">
        <v>900</v>
      </c>
    </row>
    <row r="9" ht="23.25">
      <c r="A9" s="47" t="s">
        <v>396</v>
      </c>
    </row>
    <row r="10" ht="9.75" customHeight="1"/>
    <row r="11" ht="23.25">
      <c r="A11" s="429" t="s">
        <v>901</v>
      </c>
    </row>
    <row r="12" ht="23.25">
      <c r="A12" s="429" t="s">
        <v>840</v>
      </c>
    </row>
    <row r="13" ht="23.25">
      <c r="A13" s="429" t="s">
        <v>841</v>
      </c>
    </row>
    <row r="14" ht="6" customHeight="1">
      <c r="A14" s="429"/>
    </row>
    <row r="15" ht="23.25">
      <c r="A15" s="429" t="s">
        <v>902</v>
      </c>
    </row>
    <row r="16" ht="23.25">
      <c r="A16" s="429" t="s">
        <v>842</v>
      </c>
    </row>
    <row r="17" ht="23.25">
      <c r="A17" s="429" t="s">
        <v>927</v>
      </c>
    </row>
    <row r="18" ht="23.25">
      <c r="A18" s="429" t="s">
        <v>971</v>
      </c>
    </row>
    <row r="19" ht="23.25">
      <c r="A19" s="429" t="s">
        <v>972</v>
      </c>
    </row>
    <row r="20" ht="6.75" customHeight="1"/>
    <row r="21" ht="23.25">
      <c r="A21" s="429" t="s">
        <v>903</v>
      </c>
    </row>
    <row r="22" ht="23.25">
      <c r="A22" s="429" t="s">
        <v>846</v>
      </c>
    </row>
    <row r="23" ht="23.25">
      <c r="A23" s="47" t="s">
        <v>847</v>
      </c>
    </row>
    <row r="24" ht="23.25">
      <c r="A24" s="47" t="s">
        <v>848</v>
      </c>
    </row>
    <row r="25" ht="7.5" customHeight="1"/>
    <row r="26" s="429" customFormat="1" ht="23.25">
      <c r="A26" s="429" t="s">
        <v>904</v>
      </c>
    </row>
    <row r="27" s="429" customFormat="1" ht="23.25">
      <c r="A27" s="429" t="s">
        <v>437</v>
      </c>
    </row>
    <row r="28" s="429" customFormat="1" ht="23.25">
      <c r="A28" s="429" t="s">
        <v>431</v>
      </c>
    </row>
    <row r="29" s="429" customFormat="1" ht="23.25">
      <c r="A29" s="429" t="s">
        <v>438</v>
      </c>
    </row>
    <row r="30" s="429" customFormat="1" ht="9.75" customHeight="1"/>
    <row r="31" spans="1:12" s="71" customFormat="1" ht="27" customHeight="1">
      <c r="A31" s="72" t="s">
        <v>973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="71" customFormat="1" ht="23.25">
      <c r="B32" s="450" t="s">
        <v>952</v>
      </c>
    </row>
    <row r="33" s="71" customFormat="1" ht="23.25">
      <c r="B33" s="450"/>
    </row>
    <row r="34" s="71" customFormat="1" ht="23.25">
      <c r="B34" s="450"/>
    </row>
    <row r="35" s="71" customFormat="1" ht="23.25">
      <c r="B35" s="450"/>
    </row>
    <row r="36" spans="1:12" ht="27" customHeight="1">
      <c r="A36" s="157" t="s">
        <v>323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1" ht="23.25">
      <c r="A37" s="709" t="s">
        <v>977</v>
      </c>
      <c r="B37" s="32"/>
      <c r="C37" s="32"/>
      <c r="D37" s="32"/>
      <c r="E37" s="32"/>
      <c r="F37" s="32"/>
      <c r="G37" s="32"/>
      <c r="H37" s="32"/>
      <c r="I37" s="32"/>
      <c r="J37" s="32"/>
      <c r="K37" s="157"/>
    </row>
  </sheetData>
  <sheetProtection/>
  <printOptions horizontalCentered="1"/>
  <pageMargins left="0.3937007874015748" right="0" top="0.69" bottom="0.5" header="0.3937007874015748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zoomScaleSheetLayoutView="100" zoomScalePageLayoutView="0" workbookViewId="0" topLeftCell="A31">
      <selection activeCell="A39" sqref="A39:K39"/>
    </sheetView>
  </sheetViews>
  <sheetFormatPr defaultColWidth="9.140625" defaultRowHeight="27" customHeight="1"/>
  <cols>
    <col min="1" max="1" width="5.421875" style="135" customWidth="1"/>
    <col min="2" max="2" width="2.140625" style="135" customWidth="1"/>
    <col min="3" max="3" width="10.140625" style="135" customWidth="1"/>
    <col min="4" max="4" width="9.140625" style="135" customWidth="1"/>
    <col min="5" max="5" width="13.421875" style="135" customWidth="1"/>
    <col min="6" max="6" width="17.421875" style="135" customWidth="1"/>
    <col min="7" max="7" width="18.7109375" style="135" customWidth="1"/>
    <col min="8" max="8" width="1.28515625" style="129" customWidth="1"/>
    <col min="9" max="9" width="17.7109375" style="135" customWidth="1"/>
    <col min="10" max="10" width="1.28515625" style="135" customWidth="1"/>
    <col min="11" max="11" width="18.57421875" style="135" customWidth="1"/>
    <col min="12" max="16384" width="9.140625" style="135" customWidth="1"/>
  </cols>
  <sheetData>
    <row r="1" spans="1:11" s="136" customFormat="1" ht="24.75" customHeight="1">
      <c r="A1" s="141" t="s">
        <v>304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131" customFormat="1" ht="23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0" s="402" customFormat="1" ht="23.25">
      <c r="A3" s="373" t="s">
        <v>744</v>
      </c>
      <c r="B3" s="369"/>
      <c r="C3" s="399"/>
      <c r="D3" s="399"/>
      <c r="E3" s="400"/>
      <c r="F3" s="369"/>
      <c r="G3" s="401"/>
      <c r="H3" s="391"/>
      <c r="I3" s="401"/>
      <c r="J3" s="369"/>
    </row>
    <row r="4" spans="1:10" s="402" customFormat="1" ht="23.25">
      <c r="A4" s="403"/>
      <c r="B4" s="369" t="s">
        <v>242</v>
      </c>
      <c r="C4" s="399"/>
      <c r="D4" s="399"/>
      <c r="E4" s="400"/>
      <c r="F4" s="369"/>
      <c r="G4" s="401"/>
      <c r="H4" s="391"/>
      <c r="I4" s="401"/>
      <c r="J4" s="369"/>
    </row>
    <row r="5" spans="1:11" s="402" customFormat="1" ht="17.25" customHeight="1">
      <c r="A5" s="391" t="s">
        <v>211</v>
      </c>
      <c r="B5" s="369"/>
      <c r="C5" s="399"/>
      <c r="D5" s="399"/>
      <c r="E5" s="400"/>
      <c r="F5" s="369"/>
      <c r="G5" s="372"/>
      <c r="H5" s="373"/>
      <c r="J5" s="369"/>
      <c r="K5" s="374" t="s">
        <v>510</v>
      </c>
    </row>
    <row r="6" spans="1:10" s="402" customFormat="1" ht="23.25">
      <c r="A6" s="391"/>
      <c r="B6" s="369"/>
      <c r="C6" s="399"/>
      <c r="D6" s="399"/>
      <c r="E6" s="400"/>
      <c r="G6" s="394"/>
      <c r="I6" s="394"/>
      <c r="J6" s="394" t="s">
        <v>206</v>
      </c>
    </row>
    <row r="7" spans="1:10" s="402" customFormat="1" ht="23.25">
      <c r="A7" s="391"/>
      <c r="B7" s="369"/>
      <c r="C7" s="399"/>
      <c r="D7" s="399"/>
      <c r="E7" s="400"/>
      <c r="G7" s="394"/>
      <c r="I7" s="394"/>
      <c r="J7" s="394" t="s">
        <v>207</v>
      </c>
    </row>
    <row r="8" spans="1:11" s="369" customFormat="1" ht="23.25">
      <c r="A8" s="391"/>
      <c r="C8" s="399"/>
      <c r="D8" s="399"/>
      <c r="E8" s="400"/>
      <c r="F8" s="377"/>
      <c r="I8" s="397"/>
      <c r="J8" s="396" t="s">
        <v>398</v>
      </c>
      <c r="K8" s="398"/>
    </row>
    <row r="9" spans="1:11" s="369" customFormat="1" ht="23.25">
      <c r="A9" s="391"/>
      <c r="C9" s="399"/>
      <c r="D9" s="399"/>
      <c r="E9" s="400"/>
      <c r="H9" s="28"/>
      <c r="I9" s="27" t="s">
        <v>850</v>
      </c>
      <c r="K9" s="27" t="s">
        <v>585</v>
      </c>
    </row>
    <row r="10" spans="1:11" s="369" customFormat="1" ht="23.25">
      <c r="A10" s="391"/>
      <c r="B10" s="369" t="s">
        <v>212</v>
      </c>
      <c r="C10" s="399"/>
      <c r="D10" s="399"/>
      <c r="E10" s="400"/>
      <c r="H10" s="404"/>
      <c r="I10" s="395">
        <v>1373277.73</v>
      </c>
      <c r="K10" s="395">
        <v>2010705.48</v>
      </c>
    </row>
    <row r="11" spans="1:11" s="369" customFormat="1" ht="23.25">
      <c r="A11" s="391"/>
      <c r="B11" s="369" t="s">
        <v>213</v>
      </c>
      <c r="C11" s="399"/>
      <c r="D11" s="399"/>
      <c r="E11" s="400"/>
      <c r="H11" s="404"/>
      <c r="I11" s="395">
        <v>4243238.059999999</v>
      </c>
      <c r="K11" s="395">
        <v>1664411.85</v>
      </c>
    </row>
    <row r="12" spans="1:11" s="369" customFormat="1" ht="23.25">
      <c r="A12" s="391"/>
      <c r="B12" s="369" t="s">
        <v>214</v>
      </c>
      <c r="C12" s="399"/>
      <c r="D12" s="399"/>
      <c r="E12" s="400"/>
      <c r="H12" s="404"/>
      <c r="I12" s="405">
        <v>116779174.71000002</v>
      </c>
      <c r="K12" s="405">
        <v>63936297.3</v>
      </c>
    </row>
    <row r="13" spans="1:11" s="369" customFormat="1" ht="24" thickBot="1">
      <c r="A13" s="391"/>
      <c r="C13" s="399" t="s">
        <v>507</v>
      </c>
      <c r="D13" s="399"/>
      <c r="E13" s="400"/>
      <c r="H13" s="404"/>
      <c r="I13" s="406">
        <f>SUM(I10:I12)</f>
        <v>122395690.50000003</v>
      </c>
      <c r="K13" s="406">
        <f>SUM(K10:K12)</f>
        <v>67611414.63</v>
      </c>
    </row>
    <row r="14" spans="1:11" s="369" customFormat="1" ht="18" customHeight="1" thickTop="1">
      <c r="A14" s="391"/>
      <c r="C14" s="399"/>
      <c r="D14" s="399"/>
      <c r="E14" s="400"/>
      <c r="H14" s="404"/>
      <c r="I14" s="395"/>
      <c r="K14" s="395"/>
    </row>
    <row r="15" spans="1:8" s="144" customFormat="1" ht="23.25" customHeight="1">
      <c r="A15" s="126" t="s">
        <v>745</v>
      </c>
      <c r="B15" s="135"/>
      <c r="C15" s="129"/>
      <c r="D15" s="129"/>
      <c r="E15" s="130"/>
      <c r="F15" s="130"/>
      <c r="G15" s="132"/>
      <c r="H15" s="130"/>
    </row>
    <row r="16" spans="1:5" s="369" customFormat="1" ht="23.25" customHeight="1">
      <c r="A16" s="373"/>
      <c r="B16" s="369" t="s">
        <v>851</v>
      </c>
      <c r="C16" s="370"/>
      <c r="D16" s="370"/>
      <c r="E16" s="371"/>
    </row>
    <row r="17" spans="1:11" s="369" customFormat="1" ht="23.25" customHeight="1">
      <c r="A17" s="373"/>
      <c r="C17" s="370"/>
      <c r="D17" s="370"/>
      <c r="E17" s="371"/>
      <c r="I17" s="372"/>
      <c r="J17" s="373"/>
      <c r="K17" s="374" t="s">
        <v>510</v>
      </c>
    </row>
    <row r="18" spans="1:11" s="369" customFormat="1" ht="23.25" customHeight="1">
      <c r="A18" s="373"/>
      <c r="C18" s="370"/>
      <c r="D18" s="370"/>
      <c r="E18" s="371"/>
      <c r="I18" s="372"/>
      <c r="J18" s="372" t="s">
        <v>114</v>
      </c>
      <c r="K18" s="372"/>
    </row>
    <row r="19" spans="1:11" s="369" customFormat="1" ht="23.25" customHeight="1">
      <c r="A19" s="373"/>
      <c r="C19" s="370"/>
      <c r="D19" s="370"/>
      <c r="E19" s="371"/>
      <c r="I19" s="397"/>
      <c r="J19" s="396" t="s">
        <v>398</v>
      </c>
      <c r="K19" s="398"/>
    </row>
    <row r="20" spans="1:11" s="369" customFormat="1" ht="23.25" customHeight="1">
      <c r="A20" s="373"/>
      <c r="C20" s="370"/>
      <c r="D20" s="370"/>
      <c r="E20" s="371"/>
      <c r="I20" s="27" t="s">
        <v>850</v>
      </c>
      <c r="J20" s="28"/>
      <c r="K20" s="27" t="s">
        <v>585</v>
      </c>
    </row>
    <row r="21" spans="1:11" s="369" customFormat="1" ht="23.25" customHeight="1">
      <c r="A21" s="373"/>
      <c r="B21" s="135" t="s">
        <v>246</v>
      </c>
      <c r="C21" s="387"/>
      <c r="D21" s="387"/>
      <c r="E21" s="388"/>
      <c r="F21" s="135"/>
      <c r="I21" s="384">
        <f>226769322.85-880000+29843.22</f>
        <v>225919166.07</v>
      </c>
      <c r="J21" s="384"/>
      <c r="K21" s="384">
        <v>157351577.42000002</v>
      </c>
    </row>
    <row r="22" spans="1:11" s="369" customFormat="1" ht="23.25" customHeight="1" thickBot="1">
      <c r="A22" s="373"/>
      <c r="B22" s="135"/>
      <c r="C22" s="135" t="s">
        <v>247</v>
      </c>
      <c r="D22" s="387"/>
      <c r="E22" s="388"/>
      <c r="F22" s="135"/>
      <c r="I22" s="408">
        <f>SUM(I21:I21)</f>
        <v>225919166.07</v>
      </c>
      <c r="J22" s="384"/>
      <c r="K22" s="408">
        <f>SUM(K21:K21)</f>
        <v>157351577.42000002</v>
      </c>
    </row>
    <row r="23" spans="1:11" s="369" customFormat="1" ht="23.25" customHeight="1" thickTop="1">
      <c r="A23" s="373"/>
      <c r="B23" s="135"/>
      <c r="C23" s="135"/>
      <c r="D23" s="387"/>
      <c r="E23" s="388"/>
      <c r="F23" s="135"/>
      <c r="I23" s="131"/>
      <c r="J23" s="135"/>
      <c r="K23" s="131"/>
    </row>
    <row r="24" spans="1:11" s="369" customFormat="1" ht="23.25" customHeight="1">
      <c r="A24" s="132" t="s">
        <v>852</v>
      </c>
      <c r="C24" s="409"/>
      <c r="D24" s="409"/>
      <c r="E24" s="410"/>
      <c r="K24" s="131"/>
    </row>
    <row r="25" spans="1:11" s="369" customFormat="1" ht="23.25" customHeight="1">
      <c r="A25" s="132"/>
      <c r="C25" s="409"/>
      <c r="D25" s="409"/>
      <c r="E25" s="410"/>
      <c r="K25" s="131"/>
    </row>
    <row r="26" spans="1:11" s="369" customFormat="1" ht="23.25" customHeight="1">
      <c r="A26" s="403"/>
      <c r="C26" s="370"/>
      <c r="D26" s="370"/>
      <c r="E26" s="371"/>
      <c r="I26" s="372"/>
      <c r="J26" s="373"/>
      <c r="K26" s="374" t="s">
        <v>510</v>
      </c>
    </row>
    <row r="27" spans="1:11" s="369" customFormat="1" ht="23.25" customHeight="1">
      <c r="A27" s="403"/>
      <c r="C27" s="370"/>
      <c r="D27" s="370"/>
      <c r="E27" s="371"/>
      <c r="I27" s="372"/>
      <c r="J27" s="372" t="s">
        <v>114</v>
      </c>
      <c r="K27" s="372"/>
    </row>
    <row r="28" spans="1:11" s="369" customFormat="1" ht="23.25" customHeight="1">
      <c r="A28" s="403"/>
      <c r="C28" s="370"/>
      <c r="D28" s="370"/>
      <c r="E28" s="371"/>
      <c r="I28" s="397"/>
      <c r="J28" s="396" t="s">
        <v>398</v>
      </c>
      <c r="K28" s="396"/>
    </row>
    <row r="29" spans="1:11" s="369" customFormat="1" ht="23.25" customHeight="1">
      <c r="A29" s="391"/>
      <c r="C29" s="370"/>
      <c r="D29" s="370"/>
      <c r="E29" s="371"/>
      <c r="I29" s="27" t="s">
        <v>850</v>
      </c>
      <c r="J29" s="28"/>
      <c r="K29" s="27" t="s">
        <v>585</v>
      </c>
    </row>
    <row r="30" spans="1:11" s="369" customFormat="1" ht="23.25" customHeight="1">
      <c r="A30" s="391"/>
      <c r="B30" s="135" t="s">
        <v>511</v>
      </c>
      <c r="C30" s="387"/>
      <c r="D30" s="387"/>
      <c r="E30" s="388"/>
      <c r="F30" s="135"/>
      <c r="I30" s="478">
        <f>222893473.51-880000+29843.22</f>
        <v>222043316.73</v>
      </c>
      <c r="J30" s="384"/>
      <c r="K30" s="478">
        <v>156684290.37</v>
      </c>
    </row>
    <row r="31" spans="1:11" ht="23.25" customHeight="1">
      <c r="A31" s="391"/>
      <c r="B31" s="135" t="s">
        <v>512</v>
      </c>
      <c r="C31" s="387"/>
      <c r="D31" s="387"/>
      <c r="E31" s="388"/>
      <c r="H31" s="135"/>
      <c r="I31" s="478">
        <v>3807367.33</v>
      </c>
      <c r="J31" s="384"/>
      <c r="K31" s="478">
        <f>626149.93-35310</f>
        <v>590839.93</v>
      </c>
    </row>
    <row r="32" spans="1:11" ht="23.25" customHeight="1">
      <c r="A32" s="391"/>
      <c r="B32" s="135" t="s">
        <v>513</v>
      </c>
      <c r="C32" s="387"/>
      <c r="D32" s="387"/>
      <c r="E32" s="388"/>
      <c r="H32" s="135"/>
      <c r="I32" s="411">
        <v>68482.01</v>
      </c>
      <c r="J32" s="384"/>
      <c r="K32" s="411">
        <v>11200</v>
      </c>
    </row>
    <row r="33" spans="1:11" ht="23.25" customHeight="1">
      <c r="A33" s="391"/>
      <c r="B33" s="135" t="s">
        <v>514</v>
      </c>
      <c r="C33" s="387"/>
      <c r="D33" s="387"/>
      <c r="E33" s="388"/>
      <c r="H33" s="135"/>
      <c r="I33" s="411">
        <v>0</v>
      </c>
      <c r="J33" s="384"/>
      <c r="K33" s="411">
        <f>711347.12-656100</f>
        <v>55247.119999999995</v>
      </c>
    </row>
    <row r="34" spans="1:11" ht="23.25" customHeight="1">
      <c r="A34" s="391"/>
      <c r="B34" s="135" t="s">
        <v>84</v>
      </c>
      <c r="C34" s="387"/>
      <c r="D34" s="387"/>
      <c r="E34" s="388"/>
      <c r="H34" s="135"/>
      <c r="I34" s="407">
        <v>0</v>
      </c>
      <c r="J34" s="384"/>
      <c r="K34" s="407">
        <v>10000</v>
      </c>
    </row>
    <row r="35" spans="1:11" ht="23.25" customHeight="1" thickBot="1">
      <c r="A35" s="391"/>
      <c r="B35" s="135" t="s">
        <v>343</v>
      </c>
      <c r="C35" s="387"/>
      <c r="D35" s="387"/>
      <c r="E35" s="388"/>
      <c r="H35" s="135"/>
      <c r="I35" s="408">
        <f>SUM(I30:I34)</f>
        <v>225919166.07</v>
      </c>
      <c r="J35" s="384"/>
      <c r="K35" s="408">
        <f>SUM(K30:K34)</f>
        <v>157351577.42000002</v>
      </c>
    </row>
    <row r="36" spans="1:10" ht="23.25" customHeight="1" thickTop="1">
      <c r="A36" s="391"/>
      <c r="B36" s="369"/>
      <c r="C36" s="370"/>
      <c r="D36" s="370"/>
      <c r="E36" s="371"/>
      <c r="F36" s="369"/>
      <c r="G36" s="392"/>
      <c r="H36" s="393"/>
      <c r="I36" s="392"/>
      <c r="J36" s="369"/>
    </row>
    <row r="37" ht="23.25" customHeight="1"/>
    <row r="38" spans="1:11" s="151" customFormat="1" ht="23.25" customHeight="1">
      <c r="A38" s="140" t="s">
        <v>315</v>
      </c>
      <c r="B38" s="140"/>
      <c r="C38" s="141"/>
      <c r="D38" s="140"/>
      <c r="E38" s="140"/>
      <c r="F38" s="140"/>
      <c r="G38" s="140"/>
      <c r="H38" s="140"/>
      <c r="I38" s="140"/>
      <c r="J38" s="142"/>
      <c r="K38" s="141"/>
    </row>
    <row r="39" spans="1:11" s="151" customFormat="1" ht="23.25" customHeight="1">
      <c r="A39" s="709" t="s">
        <v>974</v>
      </c>
      <c r="B39" s="141"/>
      <c r="C39" s="141"/>
      <c r="D39" s="141"/>
      <c r="E39" s="141"/>
      <c r="F39" s="141"/>
      <c r="G39" s="141"/>
      <c r="H39" s="143"/>
      <c r="I39" s="141"/>
      <c r="J39" s="141"/>
      <c r="K39" s="141"/>
    </row>
    <row r="40" spans="1:10" s="136" customFormat="1" ht="27" customHeight="1">
      <c r="A40" s="146"/>
      <c r="B40" s="152"/>
      <c r="D40" s="153"/>
      <c r="F40" s="144"/>
      <c r="G40" s="144"/>
      <c r="J40" s="147"/>
    </row>
    <row r="41" spans="1:10" s="136" customFormat="1" ht="27" customHeight="1">
      <c r="A41" s="146"/>
      <c r="B41" s="152"/>
      <c r="C41" s="154"/>
      <c r="D41" s="153"/>
      <c r="F41" s="144"/>
      <c r="G41" s="144"/>
      <c r="J41" s="147"/>
    </row>
  </sheetData>
  <sheetProtection/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SheetLayoutView="100" workbookViewId="0" topLeftCell="A36">
      <selection activeCell="A44" sqref="A44:I44"/>
    </sheetView>
  </sheetViews>
  <sheetFormatPr defaultColWidth="9.140625" defaultRowHeight="24" customHeight="1"/>
  <cols>
    <col min="1" max="1" width="6.8515625" style="135" customWidth="1"/>
    <col min="2" max="2" width="9.140625" style="135" customWidth="1"/>
    <col min="3" max="3" width="16.57421875" style="135" customWidth="1"/>
    <col min="4" max="4" width="19.8515625" style="135" customWidth="1"/>
    <col min="5" max="5" width="17.00390625" style="135" customWidth="1"/>
    <col min="6" max="6" width="1.421875" style="129" customWidth="1"/>
    <col min="7" max="7" width="18.7109375" style="135" customWidth="1"/>
    <col min="8" max="8" width="2.140625" style="135" customWidth="1"/>
    <col min="9" max="9" width="18.7109375" style="135" customWidth="1"/>
    <col min="10" max="10" width="2.140625" style="135" customWidth="1"/>
    <col min="11" max="16384" width="9.140625" style="135" customWidth="1"/>
  </cols>
  <sheetData>
    <row r="1" spans="1:9" s="136" customFormat="1" ht="27.75" customHeight="1">
      <c r="A1" s="368" t="s">
        <v>815</v>
      </c>
      <c r="B1" s="141"/>
      <c r="C1" s="141"/>
      <c r="D1" s="141"/>
      <c r="E1" s="141"/>
      <c r="F1" s="141"/>
      <c r="G1" s="141"/>
      <c r="H1" s="141"/>
      <c r="I1" s="141"/>
    </row>
    <row r="2" spans="1:9" s="136" customFormat="1" ht="9" customHeight="1">
      <c r="A2" s="368"/>
      <c r="B2" s="141"/>
      <c r="C2" s="141"/>
      <c r="D2" s="141"/>
      <c r="E2" s="141"/>
      <c r="F2" s="141"/>
      <c r="G2" s="141"/>
      <c r="H2" s="141"/>
      <c r="I2" s="141"/>
    </row>
    <row r="3" spans="1:8" s="144" customFormat="1" ht="25.5" customHeight="1">
      <c r="A3" s="126" t="s">
        <v>746</v>
      </c>
      <c r="B3" s="135"/>
      <c r="C3" s="129"/>
      <c r="D3" s="129"/>
      <c r="E3" s="130"/>
      <c r="F3" s="130"/>
      <c r="G3" s="132"/>
      <c r="H3" s="130"/>
    </row>
    <row r="4" spans="1:9" s="144" customFormat="1" ht="25.5" customHeight="1">
      <c r="A4" s="126"/>
      <c r="B4" s="369" t="s">
        <v>853</v>
      </c>
      <c r="C4" s="370"/>
      <c r="D4" s="370"/>
      <c r="E4" s="371"/>
      <c r="F4" s="369"/>
      <c r="G4" s="369"/>
      <c r="H4" s="369"/>
      <c r="I4" s="369"/>
    </row>
    <row r="5" spans="1:9" s="144" customFormat="1" ht="23.25">
      <c r="A5" s="126"/>
      <c r="B5" s="369"/>
      <c r="C5" s="370"/>
      <c r="D5" s="370"/>
      <c r="E5" s="371"/>
      <c r="F5" s="369"/>
      <c r="G5" s="372"/>
      <c r="H5" s="373"/>
      <c r="I5" s="374" t="s">
        <v>510</v>
      </c>
    </row>
    <row r="6" spans="1:9" s="144" customFormat="1" ht="23.25">
      <c r="A6" s="126"/>
      <c r="B6" s="369"/>
      <c r="C6" s="370"/>
      <c r="D6" s="370"/>
      <c r="E6" s="371"/>
      <c r="F6" s="369"/>
      <c r="G6" s="372"/>
      <c r="H6" s="372" t="s">
        <v>114</v>
      </c>
      <c r="I6" s="372"/>
    </row>
    <row r="7" spans="1:9" s="144" customFormat="1" ht="23.25">
      <c r="A7" s="126"/>
      <c r="B7" s="369"/>
      <c r="C7" s="370"/>
      <c r="D7" s="370"/>
      <c r="E7" s="371"/>
      <c r="F7" s="369"/>
      <c r="G7" s="711" t="s">
        <v>398</v>
      </c>
      <c r="H7" s="711"/>
      <c r="I7" s="711"/>
    </row>
    <row r="8" spans="1:9" s="144" customFormat="1" ht="23.25">
      <c r="A8" s="126"/>
      <c r="B8" s="369"/>
      <c r="C8" s="370"/>
      <c r="D8" s="370"/>
      <c r="E8" s="371"/>
      <c r="F8" s="369"/>
      <c r="G8" s="27" t="s">
        <v>850</v>
      </c>
      <c r="H8" s="28"/>
      <c r="I8" s="27" t="s">
        <v>585</v>
      </c>
    </row>
    <row r="9" spans="1:9" s="144" customFormat="1" ht="23.25">
      <c r="A9" s="126"/>
      <c r="B9" s="369" t="s">
        <v>350</v>
      </c>
      <c r="C9" s="370"/>
      <c r="D9" s="370"/>
      <c r="E9" s="371"/>
      <c r="F9" s="369"/>
      <c r="G9" s="375">
        <f>35221893.77+880000</f>
        <v>36101893.77</v>
      </c>
      <c r="H9" s="375"/>
      <c r="I9" s="375">
        <f>29443575.71-242676-25500</f>
        <v>29175399.71</v>
      </c>
    </row>
    <row r="10" spans="1:9" s="144" customFormat="1" ht="23.25">
      <c r="A10" s="126"/>
      <c r="B10" s="369" t="s">
        <v>351</v>
      </c>
      <c r="C10" s="370"/>
      <c r="D10" s="370"/>
      <c r="E10" s="371"/>
      <c r="F10" s="369"/>
      <c r="G10" s="375">
        <f>2022723.97-291095.21</f>
        <v>1731628.76</v>
      </c>
      <c r="H10" s="375"/>
      <c r="I10" s="375">
        <f>2911382.54-7000-1850</f>
        <v>2902532.54</v>
      </c>
    </row>
    <row r="11" spans="1:9" s="144" customFormat="1" ht="24" thickBot="1">
      <c r="A11" s="126"/>
      <c r="C11" s="369" t="s">
        <v>248</v>
      </c>
      <c r="D11" s="370"/>
      <c r="E11" s="371"/>
      <c r="F11" s="369"/>
      <c r="G11" s="376">
        <f>SUM(G9:G10)</f>
        <v>37833522.53</v>
      </c>
      <c r="H11" s="375"/>
      <c r="I11" s="376">
        <f>SUM(I9:I10)</f>
        <v>32077932.25</v>
      </c>
    </row>
    <row r="12" spans="1:9" s="144" customFormat="1" ht="8.25" customHeight="1" thickTop="1">
      <c r="A12" s="126"/>
      <c r="B12" s="369"/>
      <c r="C12" s="369"/>
      <c r="D12" s="370"/>
      <c r="E12" s="371"/>
      <c r="F12" s="369"/>
      <c r="G12" s="377"/>
      <c r="H12" s="369"/>
      <c r="I12" s="377"/>
    </row>
    <row r="13" spans="2:8" s="144" customFormat="1" ht="23.25">
      <c r="B13" s="135" t="s">
        <v>854</v>
      </c>
      <c r="C13" s="129"/>
      <c r="D13" s="129"/>
      <c r="E13" s="130"/>
      <c r="F13" s="130"/>
      <c r="G13" s="132"/>
      <c r="H13" s="130"/>
    </row>
    <row r="14" spans="2:9" s="144" customFormat="1" ht="23.25">
      <c r="B14" s="135"/>
      <c r="C14" s="129"/>
      <c r="D14" s="129"/>
      <c r="E14" s="130"/>
      <c r="G14" s="28"/>
      <c r="H14" s="378"/>
      <c r="I14" s="379" t="s">
        <v>510</v>
      </c>
    </row>
    <row r="15" spans="2:10" s="144" customFormat="1" ht="23.25">
      <c r="B15" s="135"/>
      <c r="C15" s="129"/>
      <c r="D15" s="129"/>
      <c r="E15" s="130"/>
      <c r="G15" s="28"/>
      <c r="H15" s="28" t="s">
        <v>114</v>
      </c>
      <c r="I15" s="28"/>
      <c r="J15" s="28"/>
    </row>
    <row r="16" spans="2:9" s="144" customFormat="1" ht="23.25">
      <c r="B16" s="135"/>
      <c r="C16" s="129"/>
      <c r="D16" s="129"/>
      <c r="E16" s="130"/>
      <c r="G16" s="710" t="s">
        <v>398</v>
      </c>
      <c r="H16" s="710"/>
      <c r="I16" s="710"/>
    </row>
    <row r="17" spans="1:9" s="144" customFormat="1" ht="23.25">
      <c r="A17" s="135"/>
      <c r="B17" s="135"/>
      <c r="C17" s="380"/>
      <c r="D17" s="380"/>
      <c r="E17" s="381"/>
      <c r="G17" s="27" t="s">
        <v>850</v>
      </c>
      <c r="H17" s="28"/>
      <c r="I17" s="27" t="s">
        <v>585</v>
      </c>
    </row>
    <row r="18" spans="2:9" s="144" customFormat="1" ht="23.25">
      <c r="B18" s="135" t="s">
        <v>511</v>
      </c>
      <c r="C18" s="382"/>
      <c r="D18" s="382"/>
      <c r="E18" s="131"/>
      <c r="G18" s="383">
        <f>32627318.91+880000</f>
        <v>33507318.91</v>
      </c>
      <c r="H18" s="384"/>
      <c r="I18" s="383">
        <f>28512717.48+6453</f>
        <v>28519170.48</v>
      </c>
    </row>
    <row r="19" spans="2:9" s="144" customFormat="1" ht="23.25">
      <c r="B19" s="135" t="s">
        <v>512</v>
      </c>
      <c r="C19" s="382"/>
      <c r="D19" s="382"/>
      <c r="E19" s="131"/>
      <c r="G19" s="383">
        <v>2469134.86</v>
      </c>
      <c r="H19" s="384"/>
      <c r="I19" s="383">
        <v>647479.23</v>
      </c>
    </row>
    <row r="20" spans="2:9" s="144" customFormat="1" ht="23.25">
      <c r="B20" s="135" t="s">
        <v>513</v>
      </c>
      <c r="C20" s="382"/>
      <c r="D20" s="382"/>
      <c r="E20" s="131"/>
      <c r="G20" s="385">
        <v>1575440</v>
      </c>
      <c r="H20" s="384"/>
      <c r="I20" s="385">
        <f>249026-242676</f>
        <v>6350</v>
      </c>
    </row>
    <row r="21" spans="1:9" s="144" customFormat="1" ht="23.25">
      <c r="A21" s="386"/>
      <c r="B21" s="135" t="s">
        <v>514</v>
      </c>
      <c r="C21" s="387"/>
      <c r="D21" s="387"/>
      <c r="E21" s="388"/>
      <c r="G21" s="385">
        <v>150000</v>
      </c>
      <c r="H21" s="389"/>
      <c r="I21" s="385">
        <f>122400-94500-25500</f>
        <v>2400</v>
      </c>
    </row>
    <row r="22" spans="1:9" s="144" customFormat="1" ht="23.25">
      <c r="A22" s="386"/>
      <c r="B22" s="144" t="s">
        <v>344</v>
      </c>
      <c r="E22" s="388"/>
      <c r="G22" s="705">
        <f>SUM(G18:G21)</f>
        <v>37701893.77</v>
      </c>
      <c r="H22" s="389"/>
      <c r="I22" s="705">
        <f>SUM(I18:I21)</f>
        <v>29175399.71</v>
      </c>
    </row>
    <row r="23" spans="1:9" s="144" customFormat="1" ht="23.25">
      <c r="A23" s="386"/>
      <c r="B23" s="135" t="s">
        <v>954</v>
      </c>
      <c r="C23" s="387"/>
      <c r="D23" s="387"/>
      <c r="E23" s="388"/>
      <c r="G23" s="385">
        <v>-1600000</v>
      </c>
      <c r="H23" s="389"/>
      <c r="I23" s="385">
        <v>0</v>
      </c>
    </row>
    <row r="24" spans="1:9" s="144" customFormat="1" ht="24" thickBot="1">
      <c r="A24" s="386"/>
      <c r="B24" s="144" t="s">
        <v>344</v>
      </c>
      <c r="E24" s="388"/>
      <c r="G24" s="390">
        <f>SUM(G22:G23)</f>
        <v>36101893.77</v>
      </c>
      <c r="H24" s="389"/>
      <c r="I24" s="390">
        <f>SUM(I22:I23)</f>
        <v>29175399.71</v>
      </c>
    </row>
    <row r="25" spans="1:9" s="369" customFormat="1" ht="9" customHeight="1" thickTop="1">
      <c r="A25" s="391"/>
      <c r="C25" s="370"/>
      <c r="D25" s="370"/>
      <c r="E25" s="371"/>
      <c r="G25" s="392"/>
      <c r="H25" s="393"/>
      <c r="I25" s="392"/>
    </row>
    <row r="26" spans="1:10" s="554" customFormat="1" ht="24">
      <c r="A26" s="550" t="s">
        <v>779</v>
      </c>
      <c r="B26" s="551"/>
      <c r="C26" s="552"/>
      <c r="D26" s="552"/>
      <c r="E26" s="553"/>
      <c r="F26" s="553"/>
      <c r="G26" s="553"/>
      <c r="H26" s="551"/>
      <c r="I26" s="553"/>
      <c r="J26" s="551"/>
    </row>
    <row r="27" spans="2:10" s="554" customFormat="1" ht="24">
      <c r="B27" s="551" t="s">
        <v>855</v>
      </c>
      <c r="C27" s="552"/>
      <c r="D27" s="552"/>
      <c r="E27" s="553"/>
      <c r="F27" s="553"/>
      <c r="G27" s="553"/>
      <c r="H27" s="551"/>
      <c r="I27" s="553"/>
      <c r="J27" s="551"/>
    </row>
    <row r="28" spans="2:11" s="555" customFormat="1" ht="24">
      <c r="B28" s="556"/>
      <c r="C28" s="557"/>
      <c r="D28" s="557"/>
      <c r="E28" s="558"/>
      <c r="F28" s="558"/>
      <c r="G28" s="28"/>
      <c r="H28" s="378"/>
      <c r="I28" s="379" t="s">
        <v>510</v>
      </c>
      <c r="J28" s="570"/>
      <c r="K28" s="559"/>
    </row>
    <row r="29" spans="1:10" s="554" customFormat="1" ht="24">
      <c r="A29" s="560"/>
      <c r="B29" s="561"/>
      <c r="C29" s="562"/>
      <c r="D29" s="563"/>
      <c r="E29" s="563" t="s">
        <v>515</v>
      </c>
      <c r="F29" s="563"/>
      <c r="G29" s="28"/>
      <c r="H29" s="28" t="s">
        <v>114</v>
      </c>
      <c r="I29" s="28"/>
      <c r="J29" s="571"/>
    </row>
    <row r="30" spans="1:10" s="554" customFormat="1" ht="24">
      <c r="A30" s="560"/>
      <c r="B30" s="561"/>
      <c r="C30" s="562"/>
      <c r="D30" s="563"/>
      <c r="E30" s="563" t="s">
        <v>516</v>
      </c>
      <c r="F30" s="563"/>
      <c r="G30" s="710" t="s">
        <v>398</v>
      </c>
      <c r="H30" s="710"/>
      <c r="I30" s="710"/>
      <c r="J30" s="572"/>
    </row>
    <row r="31" spans="1:10" s="554" customFormat="1" ht="24">
      <c r="A31" s="550" t="s">
        <v>776</v>
      </c>
      <c r="B31" s="564"/>
      <c r="C31" s="565"/>
      <c r="G31" s="27" t="s">
        <v>850</v>
      </c>
      <c r="H31" s="28"/>
      <c r="I31" s="27" t="s">
        <v>585</v>
      </c>
      <c r="J31" s="565"/>
    </row>
    <row r="32" spans="2:10" s="554" customFormat="1" ht="24">
      <c r="B32" s="566" t="s">
        <v>777</v>
      </c>
      <c r="C32" s="565"/>
      <c r="D32" s="567"/>
      <c r="E32" s="567" t="s">
        <v>825</v>
      </c>
      <c r="F32" s="567"/>
      <c r="G32" s="383">
        <v>30000000</v>
      </c>
      <c r="H32" s="384"/>
      <c r="I32" s="383">
        <v>0</v>
      </c>
      <c r="J32" s="568"/>
    </row>
    <row r="33" spans="2:10" s="554" customFormat="1" ht="24.75" thickBot="1">
      <c r="B33" s="566" t="s">
        <v>770</v>
      </c>
      <c r="C33" s="565"/>
      <c r="D33" s="565"/>
      <c r="G33" s="390">
        <f>SUM(G32)</f>
        <v>30000000</v>
      </c>
      <c r="H33" s="389"/>
      <c r="I33" s="390">
        <f>SUM(I32)</f>
        <v>0</v>
      </c>
      <c r="J33" s="565"/>
    </row>
    <row r="34" spans="2:10" s="554" customFormat="1" ht="5.25" customHeight="1" thickTop="1">
      <c r="B34" s="566"/>
      <c r="C34" s="565"/>
      <c r="D34" s="565"/>
      <c r="H34" s="565"/>
      <c r="J34" s="565"/>
    </row>
    <row r="35" spans="2:10" s="554" customFormat="1" ht="24">
      <c r="B35" s="566" t="s">
        <v>856</v>
      </c>
      <c r="C35" s="565"/>
      <c r="D35" s="565"/>
      <c r="E35" s="569"/>
      <c r="F35" s="565"/>
      <c r="G35" s="565"/>
      <c r="H35" s="565"/>
      <c r="I35" s="565"/>
      <c r="J35" s="565"/>
    </row>
    <row r="36" spans="1:10" s="554" customFormat="1" ht="24">
      <c r="A36" s="566" t="s">
        <v>778</v>
      </c>
      <c r="B36" s="566"/>
      <c r="C36" s="565"/>
      <c r="D36" s="565"/>
      <c r="E36" s="569"/>
      <c r="F36" s="565"/>
      <c r="G36" s="565"/>
      <c r="H36" s="565"/>
      <c r="I36" s="565"/>
      <c r="J36" s="565"/>
    </row>
    <row r="37" spans="1:10" s="554" customFormat="1" ht="3.75" customHeight="1">
      <c r="A37" s="566"/>
      <c r="B37" s="566"/>
      <c r="C37" s="565"/>
      <c r="D37" s="565"/>
      <c r="E37" s="569"/>
      <c r="F37" s="565"/>
      <c r="G37" s="565"/>
      <c r="H37" s="565"/>
      <c r="I37" s="565"/>
      <c r="J37" s="565"/>
    </row>
    <row r="38" spans="1:10" s="554" customFormat="1" ht="24">
      <c r="A38" s="566"/>
      <c r="B38" s="551" t="s">
        <v>771</v>
      </c>
      <c r="C38" s="565"/>
      <c r="D38" s="565"/>
      <c r="E38" s="569"/>
      <c r="F38" s="565"/>
      <c r="G38" s="565"/>
      <c r="H38" s="565"/>
      <c r="I38" s="565"/>
      <c r="J38" s="565"/>
    </row>
    <row r="39" spans="1:10" s="554" customFormat="1" ht="24">
      <c r="A39" s="566"/>
      <c r="B39" s="551" t="s">
        <v>772</v>
      </c>
      <c r="C39" s="565"/>
      <c r="D39" s="565"/>
      <c r="F39" s="551" t="s">
        <v>575</v>
      </c>
      <c r="G39" s="565"/>
      <c r="H39" s="565"/>
      <c r="I39" s="565"/>
      <c r="J39" s="565"/>
    </row>
    <row r="40" spans="1:10" s="554" customFormat="1" ht="24">
      <c r="A40" s="566"/>
      <c r="B40" s="551" t="s">
        <v>773</v>
      </c>
      <c r="C40" s="565"/>
      <c r="D40" s="565"/>
      <c r="F40" s="551" t="s">
        <v>577</v>
      </c>
      <c r="G40" s="565"/>
      <c r="H40" s="565"/>
      <c r="I40" s="565"/>
      <c r="J40" s="565"/>
    </row>
    <row r="41" spans="1:10" s="554" customFormat="1" ht="24">
      <c r="A41" s="566"/>
      <c r="B41" s="551" t="s">
        <v>774</v>
      </c>
      <c r="C41" s="565"/>
      <c r="D41" s="565"/>
      <c r="F41" s="551" t="s">
        <v>775</v>
      </c>
      <c r="G41" s="565"/>
      <c r="H41" s="565"/>
      <c r="I41" s="565"/>
      <c r="J41" s="565"/>
    </row>
    <row r="42" spans="1:10" s="554" customFormat="1" ht="12.75" customHeight="1">
      <c r="A42" s="566"/>
      <c r="B42" s="551"/>
      <c r="C42" s="565"/>
      <c r="D42" s="565"/>
      <c r="F42" s="551"/>
      <c r="G42" s="565"/>
      <c r="H42" s="565"/>
      <c r="I42" s="565"/>
      <c r="J42" s="565"/>
    </row>
    <row r="43" spans="1:11" ht="25.5" customHeight="1">
      <c r="A43" s="140" t="s">
        <v>316</v>
      </c>
      <c r="B43" s="140"/>
      <c r="C43" s="141"/>
      <c r="D43" s="140"/>
      <c r="E43" s="140"/>
      <c r="F43" s="140"/>
      <c r="G43" s="140"/>
      <c r="H43" s="140"/>
      <c r="I43" s="140"/>
      <c r="J43" s="141"/>
      <c r="K43" s="139"/>
    </row>
    <row r="44" spans="1:9" ht="27.75" customHeight="1">
      <c r="A44" s="709" t="s">
        <v>974</v>
      </c>
      <c r="B44" s="141"/>
      <c r="C44" s="141"/>
      <c r="D44" s="141"/>
      <c r="E44" s="141"/>
      <c r="F44" s="141"/>
      <c r="G44" s="141"/>
      <c r="H44" s="143"/>
      <c r="I44" s="141"/>
    </row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3">
    <mergeCell ref="G16:I16"/>
    <mergeCell ref="G7:I7"/>
    <mergeCell ref="G30:I30"/>
  </mergeCells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122"/>
  <sheetViews>
    <sheetView zoomScaleSheetLayoutView="110" zoomScalePageLayoutView="0" workbookViewId="0" topLeftCell="A1">
      <pane xSplit="3" ySplit="9" topLeftCell="D30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44" sqref="E44"/>
    </sheetView>
  </sheetViews>
  <sheetFormatPr defaultColWidth="11.7109375" defaultRowHeight="18" customHeight="1"/>
  <cols>
    <col min="1" max="1" width="6.00390625" style="332" customWidth="1"/>
    <col min="2" max="2" width="6.7109375" style="332" customWidth="1"/>
    <col min="3" max="3" width="28.8515625" style="332" bestFit="1" customWidth="1"/>
    <col min="4" max="4" width="13.8515625" style="332" customWidth="1"/>
    <col min="5" max="5" width="9.7109375" style="332" customWidth="1"/>
    <col min="6" max="6" width="10.00390625" style="332" customWidth="1"/>
    <col min="7" max="7" width="1.1484375" style="332" customWidth="1"/>
    <col min="8" max="8" width="10.00390625" style="332" customWidth="1"/>
    <col min="9" max="9" width="1.1484375" style="336" customWidth="1"/>
    <col min="10" max="10" width="8.421875" style="332" customWidth="1"/>
    <col min="11" max="11" width="0.9921875" style="332" customWidth="1"/>
    <col min="12" max="12" width="8.140625" style="332" customWidth="1"/>
    <col min="13" max="13" width="0.9921875" style="332" customWidth="1"/>
    <col min="14" max="14" width="13.7109375" style="332" customWidth="1"/>
    <col min="15" max="15" width="1.1484375" style="332" customWidth="1"/>
    <col min="16" max="16" width="13.7109375" style="332" customWidth="1"/>
    <col min="17" max="17" width="0.9921875" style="332" customWidth="1"/>
    <col min="18" max="18" width="13.7109375" style="332" customWidth="1"/>
    <col min="19" max="19" width="0.9921875" style="332" customWidth="1"/>
    <col min="20" max="20" width="13.7109375" style="332" customWidth="1"/>
    <col min="21" max="21" width="0.9921875" style="332" customWidth="1"/>
    <col min="22" max="22" width="13.7109375" style="332" customWidth="1"/>
    <col min="23" max="23" width="1.1484375" style="332" customWidth="1"/>
    <col min="24" max="24" width="13.7109375" style="332" customWidth="1"/>
    <col min="25" max="25" width="6.421875" style="332" customWidth="1"/>
    <col min="26" max="26" width="13.421875" style="332" bestFit="1" customWidth="1"/>
    <col min="27" max="16384" width="11.7109375" style="332" customWidth="1"/>
  </cols>
  <sheetData>
    <row r="1" spans="1:25" ht="18" customHeight="1">
      <c r="A1" s="712" t="s">
        <v>816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331"/>
    </row>
    <row r="2" spans="1:25" ht="13.5" customHeight="1">
      <c r="A2" s="333"/>
      <c r="B2" s="333"/>
      <c r="C2" s="333"/>
      <c r="D2" s="333"/>
      <c r="E2" s="333"/>
      <c r="F2" s="333"/>
      <c r="G2" s="333"/>
      <c r="H2" s="333"/>
      <c r="I2" s="334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1"/>
    </row>
    <row r="3" spans="1:25" ht="18" customHeight="1">
      <c r="A3" s="335" t="s">
        <v>750</v>
      </c>
      <c r="E3" s="333"/>
      <c r="Y3" s="331"/>
    </row>
    <row r="4" spans="1:25" ht="18" customHeight="1">
      <c r="A4" s="332" t="s">
        <v>751</v>
      </c>
      <c r="E4" s="333"/>
      <c r="F4" s="337"/>
      <c r="G4" s="337"/>
      <c r="H4" s="337"/>
      <c r="I4" s="337"/>
      <c r="J4" s="337"/>
      <c r="K4" s="337"/>
      <c r="P4" s="338"/>
      <c r="Q4" s="338"/>
      <c r="Y4" s="331"/>
    </row>
    <row r="5" spans="1:25" ht="18" customHeight="1">
      <c r="A5" s="339" t="s">
        <v>518</v>
      </c>
      <c r="B5" s="339" t="s">
        <v>141</v>
      </c>
      <c r="C5" s="339"/>
      <c r="D5" s="339" t="s">
        <v>142</v>
      </c>
      <c r="E5" s="340" t="s">
        <v>515</v>
      </c>
      <c r="F5" s="713" t="s">
        <v>519</v>
      </c>
      <c r="G5" s="713"/>
      <c r="H5" s="713"/>
      <c r="I5" s="334"/>
      <c r="J5" s="713" t="s">
        <v>581</v>
      </c>
      <c r="K5" s="713"/>
      <c r="L5" s="714"/>
      <c r="M5" s="340"/>
      <c r="N5" s="714" t="s">
        <v>143</v>
      </c>
      <c r="O5" s="714"/>
      <c r="P5" s="714"/>
      <c r="Q5" s="340"/>
      <c r="R5" s="714" t="s">
        <v>397</v>
      </c>
      <c r="S5" s="714"/>
      <c r="T5" s="714"/>
      <c r="U5" s="340"/>
      <c r="V5" s="714" t="s">
        <v>521</v>
      </c>
      <c r="W5" s="714"/>
      <c r="X5" s="714"/>
      <c r="Y5" s="331"/>
    </row>
    <row r="6" spans="1:25" ht="18" customHeight="1">
      <c r="A6" s="341"/>
      <c r="B6" s="334"/>
      <c r="C6" s="341"/>
      <c r="D6" s="341"/>
      <c r="E6" s="334" t="s">
        <v>516</v>
      </c>
      <c r="F6" s="715"/>
      <c r="G6" s="715"/>
      <c r="H6" s="715"/>
      <c r="I6" s="334"/>
      <c r="J6" s="715"/>
      <c r="K6" s="715"/>
      <c r="L6" s="715"/>
      <c r="M6" s="342"/>
      <c r="N6" s="715" t="s">
        <v>144</v>
      </c>
      <c r="O6" s="715"/>
      <c r="P6" s="715"/>
      <c r="Q6" s="342"/>
      <c r="R6" s="715" t="s">
        <v>520</v>
      </c>
      <c r="S6" s="715"/>
      <c r="T6" s="715"/>
      <c r="U6" s="342"/>
      <c r="V6" s="715"/>
      <c r="W6" s="715"/>
      <c r="X6" s="715"/>
      <c r="Y6" s="331"/>
    </row>
    <row r="7" spans="1:25" ht="18" customHeight="1">
      <c r="A7" s="341"/>
      <c r="B7" s="334"/>
      <c r="C7" s="341"/>
      <c r="D7" s="341"/>
      <c r="E7" s="334"/>
      <c r="F7" s="716" t="s">
        <v>522</v>
      </c>
      <c r="G7" s="716"/>
      <c r="H7" s="716"/>
      <c r="I7" s="334"/>
      <c r="J7" s="716" t="s">
        <v>584</v>
      </c>
      <c r="K7" s="716"/>
      <c r="L7" s="716"/>
      <c r="M7" s="340"/>
      <c r="N7" s="716" t="s">
        <v>523</v>
      </c>
      <c r="O7" s="716"/>
      <c r="P7" s="716"/>
      <c r="Q7" s="334"/>
      <c r="R7" s="716" t="s">
        <v>523</v>
      </c>
      <c r="S7" s="716"/>
      <c r="T7" s="716"/>
      <c r="U7" s="334"/>
      <c r="V7" s="716" t="s">
        <v>523</v>
      </c>
      <c r="W7" s="716"/>
      <c r="X7" s="716"/>
      <c r="Y7" s="331"/>
    </row>
    <row r="8" spans="1:25" ht="18" customHeight="1">
      <c r="A8" s="341"/>
      <c r="B8" s="334"/>
      <c r="C8" s="341"/>
      <c r="D8" s="341"/>
      <c r="E8" s="334"/>
      <c r="F8" s="483" t="s">
        <v>857</v>
      </c>
      <c r="G8" s="343"/>
      <c r="H8" s="343" t="s">
        <v>176</v>
      </c>
      <c r="I8" s="334"/>
      <c r="J8" s="483" t="s">
        <v>857</v>
      </c>
      <c r="K8" s="343"/>
      <c r="L8" s="343" t="s">
        <v>176</v>
      </c>
      <c r="N8" s="483" t="s">
        <v>857</v>
      </c>
      <c r="P8" s="343" t="s">
        <v>176</v>
      </c>
      <c r="R8" s="483" t="s">
        <v>857</v>
      </c>
      <c r="T8" s="343" t="s">
        <v>176</v>
      </c>
      <c r="U8" s="334"/>
      <c r="V8" s="483" t="s">
        <v>857</v>
      </c>
      <c r="W8" s="343"/>
      <c r="X8" s="343" t="s">
        <v>176</v>
      </c>
      <c r="Y8" s="331"/>
    </row>
    <row r="9" spans="1:25" ht="18" customHeight="1">
      <c r="A9" s="344"/>
      <c r="B9" s="342"/>
      <c r="C9" s="344"/>
      <c r="D9" s="344"/>
      <c r="E9" s="342"/>
      <c r="F9" s="345">
        <v>2557</v>
      </c>
      <c r="G9" s="343"/>
      <c r="H9" s="345">
        <v>2556</v>
      </c>
      <c r="I9" s="334"/>
      <c r="J9" s="345">
        <v>2557</v>
      </c>
      <c r="K9" s="343"/>
      <c r="L9" s="345">
        <v>2556</v>
      </c>
      <c r="N9" s="345">
        <v>2557</v>
      </c>
      <c r="O9" s="343"/>
      <c r="P9" s="345">
        <v>2556</v>
      </c>
      <c r="R9" s="345">
        <v>2557</v>
      </c>
      <c r="S9" s="343"/>
      <c r="T9" s="345">
        <v>2556</v>
      </c>
      <c r="U9" s="342"/>
      <c r="V9" s="345">
        <v>2557</v>
      </c>
      <c r="W9" s="343"/>
      <c r="X9" s="345">
        <v>2556</v>
      </c>
      <c r="Y9" s="331"/>
    </row>
    <row r="10" spans="1:25" ht="18" customHeight="1">
      <c r="A10" s="334">
        <v>1</v>
      </c>
      <c r="B10" s="334" t="s">
        <v>145</v>
      </c>
      <c r="C10" s="336" t="s">
        <v>146</v>
      </c>
      <c r="D10" s="336" t="s">
        <v>524</v>
      </c>
      <c r="E10" s="334" t="s">
        <v>471</v>
      </c>
      <c r="F10" s="346">
        <v>120000</v>
      </c>
      <c r="G10" s="346"/>
      <c r="H10" s="346">
        <v>120000</v>
      </c>
      <c r="I10" s="346"/>
      <c r="J10" s="347">
        <v>23.52</v>
      </c>
      <c r="K10" s="347"/>
      <c r="L10" s="348">
        <v>23.52</v>
      </c>
      <c r="M10" s="348"/>
      <c r="N10" s="349">
        <f>744603884.39-0.01</f>
        <v>744603884.38</v>
      </c>
      <c r="O10" s="349"/>
      <c r="P10" s="349">
        <v>729701426.62</v>
      </c>
      <c r="Q10" s="349"/>
      <c r="R10" s="349">
        <v>28688920.22</v>
      </c>
      <c r="S10" s="349"/>
      <c r="T10" s="349">
        <v>28688920.22</v>
      </c>
      <c r="U10" s="349"/>
      <c r="V10" s="349">
        <v>26809779</v>
      </c>
      <c r="W10" s="349"/>
      <c r="X10" s="349">
        <v>33864984</v>
      </c>
      <c r="Y10" s="331"/>
    </row>
    <row r="11" spans="1:25" ht="18" customHeight="1">
      <c r="A11" s="334">
        <v>2</v>
      </c>
      <c r="B11" s="334" t="s">
        <v>145</v>
      </c>
      <c r="C11" s="336" t="s">
        <v>147</v>
      </c>
      <c r="D11" s="336" t="s">
        <v>148</v>
      </c>
      <c r="E11" s="334" t="s">
        <v>471</v>
      </c>
      <c r="F11" s="346">
        <v>180000</v>
      </c>
      <c r="G11" s="346"/>
      <c r="H11" s="346">
        <v>180000</v>
      </c>
      <c r="I11" s="346"/>
      <c r="J11" s="347">
        <v>21.96</v>
      </c>
      <c r="K11" s="347"/>
      <c r="L11" s="348">
        <v>21.96</v>
      </c>
      <c r="M11" s="348"/>
      <c r="N11" s="349">
        <v>2299671792.65</v>
      </c>
      <c r="O11" s="349"/>
      <c r="P11" s="349">
        <v>2183053583.5508003</v>
      </c>
      <c r="Q11" s="349"/>
      <c r="R11" s="349">
        <v>90310095.47</v>
      </c>
      <c r="S11" s="349"/>
      <c r="T11" s="349">
        <v>90310095.47</v>
      </c>
      <c r="U11" s="349"/>
      <c r="V11" s="349">
        <v>69161435</v>
      </c>
      <c r="W11" s="349"/>
      <c r="X11" s="349">
        <v>136675887.2</v>
      </c>
      <c r="Y11" s="331"/>
    </row>
    <row r="12" spans="1:25" ht="18" customHeight="1">
      <c r="A12" s="334">
        <v>3</v>
      </c>
      <c r="B12" s="334" t="s">
        <v>145</v>
      </c>
      <c r="C12" s="336" t="s">
        <v>149</v>
      </c>
      <c r="D12" s="336" t="s">
        <v>526</v>
      </c>
      <c r="E12" s="334" t="s">
        <v>471</v>
      </c>
      <c r="F12" s="346">
        <v>120000</v>
      </c>
      <c r="G12" s="346"/>
      <c r="H12" s="346">
        <v>120000</v>
      </c>
      <c r="I12" s="346"/>
      <c r="J12" s="347">
        <v>21.26</v>
      </c>
      <c r="K12" s="347"/>
      <c r="L12" s="348">
        <v>21.26</v>
      </c>
      <c r="M12" s="348"/>
      <c r="N12" s="349">
        <v>1056054532.7200001</v>
      </c>
      <c r="O12" s="349"/>
      <c r="P12" s="349">
        <v>1058921978.1899999</v>
      </c>
      <c r="Q12" s="349"/>
      <c r="R12" s="349">
        <v>63545155</v>
      </c>
      <c r="S12" s="349"/>
      <c r="T12" s="349">
        <v>63545155</v>
      </c>
      <c r="U12" s="349"/>
      <c r="V12" s="349">
        <v>57403125</v>
      </c>
      <c r="W12" s="349"/>
      <c r="X12" s="349">
        <v>61230000</v>
      </c>
      <c r="Y12" s="331"/>
    </row>
    <row r="13" spans="1:25" ht="18" customHeight="1">
      <c r="A13" s="334">
        <v>4</v>
      </c>
      <c r="B13" s="334" t="s">
        <v>145</v>
      </c>
      <c r="C13" s="336" t="s">
        <v>150</v>
      </c>
      <c r="D13" s="336" t="s">
        <v>151</v>
      </c>
      <c r="E13" s="334" t="s">
        <v>471</v>
      </c>
      <c r="F13" s="346">
        <v>324601</v>
      </c>
      <c r="G13" s="346"/>
      <c r="H13" s="346">
        <v>323380</v>
      </c>
      <c r="I13" s="346"/>
      <c r="J13" s="347">
        <v>20.24</v>
      </c>
      <c r="K13" s="347"/>
      <c r="L13" s="348">
        <v>20.32</v>
      </c>
      <c r="M13" s="348"/>
      <c r="N13" s="349">
        <f>1948488365.55+72282.07+1782</f>
        <v>1948562429.62</v>
      </c>
      <c r="O13" s="349"/>
      <c r="P13" s="349">
        <v>1854544873.01</v>
      </c>
      <c r="Q13" s="349"/>
      <c r="R13" s="349">
        <v>307112623.32</v>
      </c>
      <c r="S13" s="349"/>
      <c r="T13" s="349">
        <v>307112623.32</v>
      </c>
      <c r="U13" s="349"/>
      <c r="V13" s="349">
        <v>65696365</v>
      </c>
      <c r="W13" s="349"/>
      <c r="X13" s="349">
        <v>65696365</v>
      </c>
      <c r="Y13" s="331"/>
    </row>
    <row r="14" spans="1:25" ht="18" customHeight="1">
      <c r="A14" s="334">
        <v>5</v>
      </c>
      <c r="B14" s="334" t="s">
        <v>145</v>
      </c>
      <c r="C14" s="336" t="s">
        <v>152</v>
      </c>
      <c r="D14" s="336" t="s">
        <v>151</v>
      </c>
      <c r="E14" s="334" t="s">
        <v>471</v>
      </c>
      <c r="F14" s="346">
        <v>290634</v>
      </c>
      <c r="G14" s="346"/>
      <c r="H14" s="346">
        <v>290634</v>
      </c>
      <c r="I14" s="346"/>
      <c r="J14" s="347">
        <v>22.1</v>
      </c>
      <c r="K14" s="347"/>
      <c r="L14" s="348">
        <v>22.1</v>
      </c>
      <c r="M14" s="348"/>
      <c r="N14" s="349">
        <v>3283237992.950001</v>
      </c>
      <c r="O14" s="349"/>
      <c r="P14" s="349">
        <v>3253287899.4700007</v>
      </c>
      <c r="Q14" s="349"/>
      <c r="R14" s="349">
        <v>659099008.89</v>
      </c>
      <c r="S14" s="349"/>
      <c r="T14" s="349">
        <v>659099008.89</v>
      </c>
      <c r="U14" s="349"/>
      <c r="V14" s="349">
        <f>77077968</f>
        <v>77077968</v>
      </c>
      <c r="W14" s="349"/>
      <c r="X14" s="349">
        <v>80289550</v>
      </c>
      <c r="Y14" s="331"/>
    </row>
    <row r="15" spans="1:25" ht="18" customHeight="1">
      <c r="A15" s="334">
        <v>6</v>
      </c>
      <c r="B15" s="334" t="s">
        <v>671</v>
      </c>
      <c r="C15" s="336" t="s">
        <v>153</v>
      </c>
      <c r="D15" s="336" t="s">
        <v>154</v>
      </c>
      <c r="E15" s="334" t="s">
        <v>471</v>
      </c>
      <c r="F15" s="350">
        <v>60000</v>
      </c>
      <c r="G15" s="350"/>
      <c r="H15" s="350">
        <v>60000</v>
      </c>
      <c r="I15" s="350"/>
      <c r="J15" s="347">
        <v>37.73</v>
      </c>
      <c r="K15" s="347"/>
      <c r="L15" s="348">
        <v>37.73</v>
      </c>
      <c r="M15" s="348"/>
      <c r="N15" s="349">
        <v>488472551.6600001</v>
      </c>
      <c r="O15" s="349"/>
      <c r="P15" s="349">
        <v>490989231.59000003</v>
      </c>
      <c r="Q15" s="349"/>
      <c r="R15" s="349">
        <v>22639600</v>
      </c>
      <c r="S15" s="349"/>
      <c r="T15" s="349">
        <v>22639600</v>
      </c>
      <c r="U15" s="349"/>
      <c r="V15" s="349">
        <v>16979700</v>
      </c>
      <c r="W15" s="349"/>
      <c r="X15" s="349">
        <v>18111680</v>
      </c>
      <c r="Y15" s="331"/>
    </row>
    <row r="16" spans="1:25" ht="18" customHeight="1">
      <c r="A16" s="334">
        <v>7</v>
      </c>
      <c r="B16" s="334" t="s">
        <v>671</v>
      </c>
      <c r="C16" s="336" t="s">
        <v>155</v>
      </c>
      <c r="D16" s="336" t="s">
        <v>156</v>
      </c>
      <c r="E16" s="334" t="s">
        <v>476</v>
      </c>
      <c r="F16" s="350">
        <v>20000</v>
      </c>
      <c r="G16" s="350"/>
      <c r="H16" s="350">
        <v>20000</v>
      </c>
      <c r="I16" s="350"/>
      <c r="J16" s="347">
        <v>33.52</v>
      </c>
      <c r="K16" s="347"/>
      <c r="L16" s="348">
        <v>33.52</v>
      </c>
      <c r="M16" s="348"/>
      <c r="N16" s="349">
        <v>72630975.71000001</v>
      </c>
      <c r="O16" s="351"/>
      <c r="P16" s="351">
        <v>69337725.44</v>
      </c>
      <c r="Q16" s="351"/>
      <c r="R16" s="349">
        <v>6704000</v>
      </c>
      <c r="S16" s="349"/>
      <c r="T16" s="349">
        <v>6704000</v>
      </c>
      <c r="U16" s="349"/>
      <c r="V16" s="349">
        <v>0</v>
      </c>
      <c r="W16" s="349"/>
      <c r="X16" s="351">
        <v>1005600</v>
      </c>
      <c r="Y16" s="331"/>
    </row>
    <row r="17" spans="1:25" ht="18" customHeight="1">
      <c r="A17" s="334">
        <v>8</v>
      </c>
      <c r="B17" s="334" t="s">
        <v>671</v>
      </c>
      <c r="C17" s="336" t="s">
        <v>157</v>
      </c>
      <c r="D17" s="336" t="s">
        <v>524</v>
      </c>
      <c r="E17" s="334" t="s">
        <v>250</v>
      </c>
      <c r="F17" s="350">
        <v>100000</v>
      </c>
      <c r="G17" s="350"/>
      <c r="H17" s="350">
        <v>100000</v>
      </c>
      <c r="I17" s="350"/>
      <c r="J17" s="347">
        <v>31</v>
      </c>
      <c r="K17" s="347"/>
      <c r="L17" s="348">
        <v>31</v>
      </c>
      <c r="M17" s="348"/>
      <c r="N17" s="349">
        <v>14870613.260000011</v>
      </c>
      <c r="O17" s="349"/>
      <c r="P17" s="349">
        <v>18266409.29000001</v>
      </c>
      <c r="Q17" s="349"/>
      <c r="R17" s="349">
        <v>30252029.689999998</v>
      </c>
      <c r="S17" s="349"/>
      <c r="T17" s="349">
        <v>30252029.689999998</v>
      </c>
      <c r="U17" s="349"/>
      <c r="V17" s="349">
        <v>0</v>
      </c>
      <c r="W17" s="349"/>
      <c r="X17" s="349">
        <v>0</v>
      </c>
      <c r="Y17" s="331"/>
    </row>
    <row r="18" spans="1:25" ht="18" customHeight="1">
      <c r="A18" s="334">
        <v>9</v>
      </c>
      <c r="B18" s="334" t="s">
        <v>671</v>
      </c>
      <c r="C18" s="336" t="s">
        <v>158</v>
      </c>
      <c r="D18" s="336" t="s">
        <v>159</v>
      </c>
      <c r="E18" s="334" t="s">
        <v>530</v>
      </c>
      <c r="F18" s="350">
        <v>20000</v>
      </c>
      <c r="G18" s="350"/>
      <c r="H18" s="350">
        <v>20000</v>
      </c>
      <c r="I18" s="350"/>
      <c r="J18" s="347">
        <v>40</v>
      </c>
      <c r="K18" s="347"/>
      <c r="L18" s="348">
        <v>40</v>
      </c>
      <c r="M18" s="348"/>
      <c r="N18" s="349">
        <v>22552100.020000007</v>
      </c>
      <c r="O18" s="349"/>
      <c r="P18" s="349">
        <v>22289027.260000005</v>
      </c>
      <c r="Q18" s="349"/>
      <c r="R18" s="349">
        <v>10000000</v>
      </c>
      <c r="S18" s="349"/>
      <c r="T18" s="349">
        <v>10000000</v>
      </c>
      <c r="U18" s="349"/>
      <c r="V18" s="349">
        <v>800000</v>
      </c>
      <c r="W18" s="349"/>
      <c r="X18" s="349">
        <v>800000</v>
      </c>
      <c r="Y18" s="331"/>
    </row>
    <row r="19" spans="1:25" ht="18" customHeight="1">
      <c r="A19" s="334">
        <v>10</v>
      </c>
      <c r="B19" s="334" t="s">
        <v>671</v>
      </c>
      <c r="C19" s="336" t="s">
        <v>160</v>
      </c>
      <c r="D19" s="336" t="s">
        <v>161</v>
      </c>
      <c r="E19" s="334" t="s">
        <v>476</v>
      </c>
      <c r="F19" s="350">
        <v>200000</v>
      </c>
      <c r="G19" s="350"/>
      <c r="H19" s="350">
        <v>200000</v>
      </c>
      <c r="I19" s="350"/>
      <c r="J19" s="347">
        <v>29.73</v>
      </c>
      <c r="K19" s="347"/>
      <c r="L19" s="348">
        <v>29.73</v>
      </c>
      <c r="M19" s="348"/>
      <c r="N19" s="349">
        <v>53952563.160000004</v>
      </c>
      <c r="O19" s="349"/>
      <c r="P19" s="349">
        <v>56768536.52</v>
      </c>
      <c r="Q19" s="349"/>
      <c r="R19" s="349">
        <v>77791484</v>
      </c>
      <c r="S19" s="349"/>
      <c r="T19" s="349">
        <v>77791484</v>
      </c>
      <c r="U19" s="349"/>
      <c r="V19" s="349">
        <v>0</v>
      </c>
      <c r="W19" s="349"/>
      <c r="X19" s="349">
        <v>0</v>
      </c>
      <c r="Y19" s="331"/>
    </row>
    <row r="20" spans="1:25" ht="18" customHeight="1">
      <c r="A20" s="334">
        <v>11</v>
      </c>
      <c r="B20" s="334" t="s">
        <v>671</v>
      </c>
      <c r="C20" s="336" t="s">
        <v>162</v>
      </c>
      <c r="D20" s="336" t="s">
        <v>528</v>
      </c>
      <c r="E20" s="334" t="s">
        <v>471</v>
      </c>
      <c r="F20" s="350">
        <v>40000</v>
      </c>
      <c r="G20" s="350"/>
      <c r="H20" s="350">
        <v>40000</v>
      </c>
      <c r="I20" s="350"/>
      <c r="J20" s="347">
        <v>28.15</v>
      </c>
      <c r="K20" s="347"/>
      <c r="L20" s="348">
        <v>28.15</v>
      </c>
      <c r="M20" s="348"/>
      <c r="N20" s="349">
        <v>95886018.96999998</v>
      </c>
      <c r="O20" s="349"/>
      <c r="P20" s="349">
        <v>89682197.22999999</v>
      </c>
      <c r="Q20" s="349"/>
      <c r="R20" s="349">
        <v>11258200</v>
      </c>
      <c r="S20" s="349"/>
      <c r="T20" s="349">
        <v>11258200</v>
      </c>
      <c r="U20" s="349"/>
      <c r="V20" s="349">
        <v>2814550</v>
      </c>
      <c r="W20" s="349"/>
      <c r="X20" s="349">
        <v>2251640</v>
      </c>
      <c r="Y20" s="331"/>
    </row>
    <row r="21" spans="1:25" ht="18" customHeight="1">
      <c r="A21" s="334">
        <v>12</v>
      </c>
      <c r="B21" s="334" t="s">
        <v>671</v>
      </c>
      <c r="C21" s="336" t="s">
        <v>163</v>
      </c>
      <c r="D21" s="336" t="s">
        <v>529</v>
      </c>
      <c r="E21" s="334" t="s">
        <v>471</v>
      </c>
      <c r="F21" s="350">
        <v>300000</v>
      </c>
      <c r="G21" s="350"/>
      <c r="H21" s="350">
        <v>300000</v>
      </c>
      <c r="I21" s="350"/>
      <c r="J21" s="347">
        <v>24.8</v>
      </c>
      <c r="K21" s="347"/>
      <c r="L21" s="348">
        <v>24.8</v>
      </c>
      <c r="M21" s="348"/>
      <c r="N21" s="349">
        <v>616539381.6963999</v>
      </c>
      <c r="O21" s="349"/>
      <c r="P21" s="349">
        <v>617428860.1764</v>
      </c>
      <c r="Q21" s="349"/>
      <c r="R21" s="349">
        <v>74400000</v>
      </c>
      <c r="S21" s="349"/>
      <c r="T21" s="349">
        <v>74400000</v>
      </c>
      <c r="U21" s="349"/>
      <c r="V21" s="349">
        <v>65472000</v>
      </c>
      <c r="W21" s="349"/>
      <c r="X21" s="349">
        <v>63969120</v>
      </c>
      <c r="Y21" s="331"/>
    </row>
    <row r="22" spans="1:25" ht="18" customHeight="1">
      <c r="A22" s="334">
        <v>13</v>
      </c>
      <c r="B22" s="334" t="s">
        <v>671</v>
      </c>
      <c r="C22" s="336" t="s">
        <v>164</v>
      </c>
      <c r="D22" s="336" t="s">
        <v>528</v>
      </c>
      <c r="E22" s="334" t="s">
        <v>471</v>
      </c>
      <c r="F22" s="350">
        <v>20000</v>
      </c>
      <c r="G22" s="350"/>
      <c r="H22" s="350">
        <v>20000</v>
      </c>
      <c r="I22" s="350"/>
      <c r="J22" s="347">
        <v>26.25</v>
      </c>
      <c r="K22" s="347"/>
      <c r="L22" s="348">
        <v>26.25</v>
      </c>
      <c r="M22" s="348"/>
      <c r="N22" s="349">
        <v>0</v>
      </c>
      <c r="O22" s="349"/>
      <c r="P22" s="349">
        <v>0</v>
      </c>
      <c r="Q22" s="349"/>
      <c r="R22" s="349">
        <v>5250000</v>
      </c>
      <c r="S22" s="349"/>
      <c r="T22" s="349">
        <v>5250000</v>
      </c>
      <c r="U22" s="349"/>
      <c r="V22" s="349">
        <v>2100000</v>
      </c>
      <c r="W22" s="349"/>
      <c r="X22" s="349">
        <v>0</v>
      </c>
      <c r="Y22" s="331"/>
    </row>
    <row r="23" spans="1:25" ht="18" customHeight="1">
      <c r="A23" s="334">
        <v>14</v>
      </c>
      <c r="B23" s="334" t="s">
        <v>671</v>
      </c>
      <c r="C23" s="336" t="s">
        <v>741</v>
      </c>
      <c r="D23" s="336" t="s">
        <v>165</v>
      </c>
      <c r="E23" s="334" t="s">
        <v>471</v>
      </c>
      <c r="F23" s="350">
        <v>120000</v>
      </c>
      <c r="G23" s="350"/>
      <c r="H23" s="350">
        <v>120000</v>
      </c>
      <c r="I23" s="350"/>
      <c r="J23" s="347">
        <v>25</v>
      </c>
      <c r="K23" s="347"/>
      <c r="L23" s="348">
        <v>25</v>
      </c>
      <c r="M23" s="348"/>
      <c r="N23" s="349">
        <v>801773638.3500003</v>
      </c>
      <c r="O23" s="349"/>
      <c r="P23" s="349">
        <v>817297022.2800003</v>
      </c>
      <c r="Q23" s="349"/>
      <c r="R23" s="349">
        <v>165000000</v>
      </c>
      <c r="S23" s="349"/>
      <c r="T23" s="349">
        <v>165000000</v>
      </c>
      <c r="U23" s="349"/>
      <c r="V23" s="349">
        <v>36000000</v>
      </c>
      <c r="W23" s="349"/>
      <c r="X23" s="349">
        <v>48000000</v>
      </c>
      <c r="Y23" s="331"/>
    </row>
    <row r="24" spans="1:25" ht="18" customHeight="1">
      <c r="A24" s="334">
        <v>15</v>
      </c>
      <c r="B24" s="334" t="s">
        <v>671</v>
      </c>
      <c r="C24" s="336" t="s">
        <v>790</v>
      </c>
      <c r="D24" s="336" t="s">
        <v>166</v>
      </c>
      <c r="E24" s="334" t="s">
        <v>476</v>
      </c>
      <c r="F24" s="350">
        <v>14200</v>
      </c>
      <c r="G24" s="350"/>
      <c r="H24" s="350">
        <v>14200</v>
      </c>
      <c r="I24" s="350"/>
      <c r="J24" s="347">
        <v>23.75</v>
      </c>
      <c r="K24" s="347"/>
      <c r="L24" s="348">
        <v>23.75</v>
      </c>
      <c r="M24" s="348"/>
      <c r="N24" s="349">
        <v>42488783.25</v>
      </c>
      <c r="O24" s="349"/>
      <c r="P24" s="349">
        <v>43770665.230000004</v>
      </c>
      <c r="Q24" s="349"/>
      <c r="R24" s="349">
        <v>33725000</v>
      </c>
      <c r="S24" s="349"/>
      <c r="T24" s="349">
        <v>33725000</v>
      </c>
      <c r="U24" s="349"/>
      <c r="V24" s="349">
        <v>843125</v>
      </c>
      <c r="W24" s="349"/>
      <c r="X24" s="349">
        <v>475000</v>
      </c>
      <c r="Y24" s="331"/>
    </row>
    <row r="25" spans="1:25" ht="18" customHeight="1">
      <c r="A25" s="334">
        <v>16</v>
      </c>
      <c r="B25" s="334" t="s">
        <v>671</v>
      </c>
      <c r="C25" s="336" t="s">
        <v>167</v>
      </c>
      <c r="D25" s="336" t="s">
        <v>524</v>
      </c>
      <c r="E25" s="334" t="s">
        <v>471</v>
      </c>
      <c r="F25" s="350">
        <v>40000</v>
      </c>
      <c r="G25" s="350"/>
      <c r="H25" s="350">
        <v>40000</v>
      </c>
      <c r="I25" s="350"/>
      <c r="J25" s="347">
        <v>22.5</v>
      </c>
      <c r="K25" s="347"/>
      <c r="L25" s="348">
        <v>22.5</v>
      </c>
      <c r="M25" s="348"/>
      <c r="N25" s="349">
        <v>53310723.24999996</v>
      </c>
      <c r="O25" s="349"/>
      <c r="P25" s="349">
        <v>51373251.83999996</v>
      </c>
      <c r="Q25" s="349"/>
      <c r="R25" s="349">
        <v>9000000</v>
      </c>
      <c r="S25" s="349"/>
      <c r="T25" s="349">
        <v>9000000</v>
      </c>
      <c r="U25" s="349"/>
      <c r="V25" s="349">
        <v>0</v>
      </c>
      <c r="W25" s="349"/>
      <c r="X25" s="349">
        <v>2250000</v>
      </c>
      <c r="Y25" s="331"/>
    </row>
    <row r="26" spans="1:25" ht="18" customHeight="1">
      <c r="A26" s="334">
        <v>17</v>
      </c>
      <c r="B26" s="334" t="s">
        <v>671</v>
      </c>
      <c r="C26" s="336" t="s">
        <v>168</v>
      </c>
      <c r="D26" s="336" t="s">
        <v>169</v>
      </c>
      <c r="E26" s="334" t="s">
        <v>471</v>
      </c>
      <c r="F26" s="350">
        <v>160000</v>
      </c>
      <c r="G26" s="350"/>
      <c r="H26" s="350">
        <v>160000</v>
      </c>
      <c r="I26" s="350"/>
      <c r="J26" s="347">
        <v>21</v>
      </c>
      <c r="K26" s="347"/>
      <c r="L26" s="348">
        <v>21</v>
      </c>
      <c r="M26" s="348"/>
      <c r="N26" s="349">
        <v>66518737.94999998</v>
      </c>
      <c r="O26" s="349"/>
      <c r="P26" s="349">
        <v>69721277.46999998</v>
      </c>
      <c r="Q26" s="349"/>
      <c r="R26" s="349">
        <v>33600000</v>
      </c>
      <c r="S26" s="349"/>
      <c r="T26" s="349">
        <v>33600000</v>
      </c>
      <c r="U26" s="349"/>
      <c r="V26" s="349">
        <v>2016000</v>
      </c>
      <c r="W26" s="349"/>
      <c r="X26" s="349">
        <v>2016000</v>
      </c>
      <c r="Y26" s="331"/>
    </row>
    <row r="27" spans="1:25" ht="18" customHeight="1">
      <c r="A27" s="334">
        <v>18</v>
      </c>
      <c r="B27" s="334" t="s">
        <v>671</v>
      </c>
      <c r="C27" s="336" t="s">
        <v>170</v>
      </c>
      <c r="D27" s="336" t="s">
        <v>524</v>
      </c>
      <c r="E27" s="334" t="s">
        <v>473</v>
      </c>
      <c r="F27" s="350">
        <v>36000</v>
      </c>
      <c r="G27" s="350"/>
      <c r="H27" s="350">
        <v>36000</v>
      </c>
      <c r="I27" s="350"/>
      <c r="J27" s="347">
        <v>20</v>
      </c>
      <c r="K27" s="347"/>
      <c r="L27" s="348">
        <v>20</v>
      </c>
      <c r="M27" s="348"/>
      <c r="N27" s="349">
        <v>10350214.639999999</v>
      </c>
      <c r="O27" s="349"/>
      <c r="P27" s="349">
        <v>11245855.119999997</v>
      </c>
      <c r="Q27" s="349"/>
      <c r="R27" s="349">
        <v>7200000</v>
      </c>
      <c r="S27" s="349"/>
      <c r="T27" s="349">
        <v>7200000</v>
      </c>
      <c r="U27" s="349"/>
      <c r="V27" s="349">
        <v>0</v>
      </c>
      <c r="W27" s="349"/>
      <c r="X27" s="349">
        <v>0</v>
      </c>
      <c r="Y27" s="331"/>
    </row>
    <row r="28" spans="1:25" ht="18" customHeight="1">
      <c r="A28" s="334">
        <v>19</v>
      </c>
      <c r="B28" s="334" t="s">
        <v>671</v>
      </c>
      <c r="C28" s="336" t="s">
        <v>240</v>
      </c>
      <c r="D28" s="336" t="s">
        <v>154</v>
      </c>
      <c r="E28" s="334" t="s">
        <v>530</v>
      </c>
      <c r="F28" s="350">
        <v>120000</v>
      </c>
      <c r="G28" s="350"/>
      <c r="H28" s="350">
        <v>120000</v>
      </c>
      <c r="I28" s="350"/>
      <c r="J28" s="347">
        <v>20</v>
      </c>
      <c r="K28" s="347"/>
      <c r="L28" s="348">
        <v>20</v>
      </c>
      <c r="M28" s="348"/>
      <c r="N28" s="349">
        <v>112816899.60000004</v>
      </c>
      <c r="O28" s="349"/>
      <c r="P28" s="349">
        <v>112948551.15000002</v>
      </c>
      <c r="Q28" s="349"/>
      <c r="R28" s="349">
        <v>47625000</v>
      </c>
      <c r="S28" s="349"/>
      <c r="T28" s="349">
        <v>47625000</v>
      </c>
      <c r="U28" s="349"/>
      <c r="V28" s="349">
        <v>1440000</v>
      </c>
      <c r="W28" s="349"/>
      <c r="X28" s="349">
        <v>4800000</v>
      </c>
      <c r="Y28" s="331"/>
    </row>
    <row r="29" spans="1:25" ht="18" customHeight="1">
      <c r="A29" s="334">
        <v>20</v>
      </c>
      <c r="B29" s="334" t="s">
        <v>671</v>
      </c>
      <c r="C29" s="336" t="s">
        <v>171</v>
      </c>
      <c r="D29" s="336" t="s">
        <v>172</v>
      </c>
      <c r="E29" s="334" t="s">
        <v>471</v>
      </c>
      <c r="F29" s="350">
        <v>250000</v>
      </c>
      <c r="G29" s="350"/>
      <c r="H29" s="350">
        <v>250000</v>
      </c>
      <c r="I29" s="350"/>
      <c r="J29" s="347">
        <v>40</v>
      </c>
      <c r="K29" s="347"/>
      <c r="L29" s="348">
        <v>40</v>
      </c>
      <c r="M29" s="348"/>
      <c r="N29" s="349">
        <v>93866121.80200005</v>
      </c>
      <c r="O29" s="349"/>
      <c r="P29" s="349">
        <v>95565864.63200004</v>
      </c>
      <c r="Q29" s="349"/>
      <c r="R29" s="349">
        <v>100000000</v>
      </c>
      <c r="S29" s="349"/>
      <c r="T29" s="349">
        <v>100000000</v>
      </c>
      <c r="U29" s="349"/>
      <c r="V29" s="349">
        <v>3000000</v>
      </c>
      <c r="W29" s="349"/>
      <c r="X29" s="349">
        <v>3000000</v>
      </c>
      <c r="Y29" s="331"/>
    </row>
    <row r="30" spans="1:25" ht="18" customHeight="1">
      <c r="A30" s="334">
        <v>21</v>
      </c>
      <c r="B30" s="334" t="s">
        <v>671</v>
      </c>
      <c r="C30" s="336" t="s">
        <v>173</v>
      </c>
      <c r="D30" s="336" t="s">
        <v>174</v>
      </c>
      <c r="E30" s="334" t="s">
        <v>471</v>
      </c>
      <c r="F30" s="350">
        <v>10000</v>
      </c>
      <c r="G30" s="350"/>
      <c r="H30" s="350">
        <v>10000</v>
      </c>
      <c r="I30" s="350"/>
      <c r="J30" s="347">
        <v>20</v>
      </c>
      <c r="K30" s="347"/>
      <c r="L30" s="348">
        <v>20</v>
      </c>
      <c r="M30" s="348"/>
      <c r="N30" s="349">
        <v>10301539.24</v>
      </c>
      <c r="O30" s="349"/>
      <c r="P30" s="349">
        <v>10169919.860000001</v>
      </c>
      <c r="Q30" s="349"/>
      <c r="R30" s="349">
        <v>2000000</v>
      </c>
      <c r="S30" s="349"/>
      <c r="T30" s="349">
        <v>2000000</v>
      </c>
      <c r="U30" s="349"/>
      <c r="V30" s="349">
        <v>400000</v>
      </c>
      <c r="W30" s="349"/>
      <c r="X30" s="349">
        <v>500000</v>
      </c>
      <c r="Y30" s="331"/>
    </row>
    <row r="31" spans="1:25" ht="18" customHeight="1">
      <c r="A31" s="334">
        <v>22</v>
      </c>
      <c r="B31" s="334" t="s">
        <v>671</v>
      </c>
      <c r="C31" s="336" t="s">
        <v>270</v>
      </c>
      <c r="D31" s="336" t="s">
        <v>528</v>
      </c>
      <c r="E31" s="334" t="s">
        <v>579</v>
      </c>
      <c r="F31" s="350">
        <v>270000</v>
      </c>
      <c r="G31" s="350"/>
      <c r="H31" s="350">
        <v>175000</v>
      </c>
      <c r="I31" s="350"/>
      <c r="J31" s="347">
        <v>36</v>
      </c>
      <c r="K31" s="347"/>
      <c r="L31" s="349">
        <v>36</v>
      </c>
      <c r="M31" s="349"/>
      <c r="N31" s="349">
        <v>97010192.49</v>
      </c>
      <c r="O31" s="349"/>
      <c r="P31" s="349">
        <v>62900757.32</v>
      </c>
      <c r="Q31" s="349"/>
      <c r="R31" s="349">
        <v>97199990</v>
      </c>
      <c r="S31" s="349"/>
      <c r="T31" s="349">
        <v>62999990</v>
      </c>
      <c r="U31" s="349"/>
      <c r="V31" s="349">
        <v>0</v>
      </c>
      <c r="W31" s="349"/>
      <c r="X31" s="349">
        <v>0</v>
      </c>
      <c r="Y31" s="331"/>
    </row>
    <row r="32" spans="1:25" ht="18" customHeight="1">
      <c r="A32" s="334">
        <v>23</v>
      </c>
      <c r="B32" s="334"/>
      <c r="C32" s="336" t="s">
        <v>935</v>
      </c>
      <c r="D32" s="336" t="s">
        <v>487</v>
      </c>
      <c r="E32" s="334" t="s">
        <v>579</v>
      </c>
      <c r="F32" s="350" t="s">
        <v>928</v>
      </c>
      <c r="G32" s="350"/>
      <c r="H32" s="598">
        <v>0</v>
      </c>
      <c r="I32" s="350"/>
      <c r="J32" s="347">
        <v>20</v>
      </c>
      <c r="K32" s="347"/>
      <c r="L32" s="349">
        <v>0</v>
      </c>
      <c r="M32" s="349"/>
      <c r="N32" s="349">
        <v>2874267.9</v>
      </c>
      <c r="O32" s="349"/>
      <c r="P32" s="349">
        <v>0</v>
      </c>
      <c r="Q32" s="349"/>
      <c r="R32" s="349">
        <v>3236800</v>
      </c>
      <c r="S32" s="349"/>
      <c r="T32" s="349">
        <v>0</v>
      </c>
      <c r="U32" s="349"/>
      <c r="V32" s="349">
        <v>0</v>
      </c>
      <c r="W32" s="349"/>
      <c r="X32" s="349">
        <v>0</v>
      </c>
      <c r="Y32" s="331"/>
    </row>
    <row r="33" spans="2:25" ht="18" customHeight="1">
      <c r="B33" s="335"/>
      <c r="C33" s="335" t="s">
        <v>507</v>
      </c>
      <c r="E33" s="333"/>
      <c r="L33" s="353"/>
      <c r="M33" s="353"/>
      <c r="N33" s="354">
        <f>SUM(N10:N32)</f>
        <v>11988345955.2684</v>
      </c>
      <c r="O33" s="353"/>
      <c r="P33" s="354">
        <f>SUM(P10:P32)</f>
        <v>11719264913.249203</v>
      </c>
      <c r="Q33" s="353"/>
      <c r="R33" s="354">
        <f>SUM(R10:R32)</f>
        <v>1885637906.5900002</v>
      </c>
      <c r="S33" s="353"/>
      <c r="T33" s="354">
        <f>SUM(T10:T32)</f>
        <v>1848201106.5900002</v>
      </c>
      <c r="U33" s="353"/>
      <c r="V33" s="354">
        <f>SUM(V10:V32)</f>
        <v>428014047</v>
      </c>
      <c r="W33" s="353"/>
      <c r="X33" s="354">
        <f>SUM(X10:X32)</f>
        <v>524935826.2</v>
      </c>
      <c r="Y33" s="331"/>
    </row>
    <row r="34" spans="2:25" ht="18" customHeight="1">
      <c r="B34" s="355" t="s">
        <v>109</v>
      </c>
      <c r="E34" s="333"/>
      <c r="N34" s="352">
        <v>0</v>
      </c>
      <c r="O34" s="356"/>
      <c r="P34" s="357">
        <v>0</v>
      </c>
      <c r="Q34" s="356"/>
      <c r="R34" s="356">
        <v>-35908114.91</v>
      </c>
      <c r="S34" s="356"/>
      <c r="T34" s="356">
        <v>-35908114.91</v>
      </c>
      <c r="U34" s="356"/>
      <c r="V34" s="353">
        <v>0</v>
      </c>
      <c r="W34" s="353"/>
      <c r="X34" s="353">
        <v>0</v>
      </c>
      <c r="Y34" s="331"/>
    </row>
    <row r="35" spans="2:26" ht="18" customHeight="1" thickBot="1">
      <c r="B35" s="335" t="s">
        <v>175</v>
      </c>
      <c r="E35" s="333"/>
      <c r="N35" s="358">
        <f>SUM(N33:N34)</f>
        <v>11988345955.2684</v>
      </c>
      <c r="O35" s="353"/>
      <c r="P35" s="358">
        <f>SUM(P33:P34)</f>
        <v>11719264913.249203</v>
      </c>
      <c r="Q35" s="353"/>
      <c r="R35" s="358">
        <f>SUM(R33:R34)</f>
        <v>1849729791.68</v>
      </c>
      <c r="S35" s="353"/>
      <c r="T35" s="358">
        <f>SUM(T33:T34)</f>
        <v>1812292991.68</v>
      </c>
      <c r="U35" s="353"/>
      <c r="V35" s="358">
        <f>SUM(V33:V34)</f>
        <v>428014047</v>
      </c>
      <c r="W35" s="353"/>
      <c r="X35" s="358">
        <f>SUM(X33:X34)</f>
        <v>524935826.2</v>
      </c>
      <c r="Y35" s="331"/>
      <c r="Z35" s="359"/>
    </row>
    <row r="36" spans="2:25" ht="18" customHeight="1" thickTop="1">
      <c r="B36" s="335"/>
      <c r="E36" s="33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31"/>
    </row>
    <row r="37" spans="2:24" s="360" customFormat="1" ht="18" customHeight="1">
      <c r="B37" s="361" t="s">
        <v>957</v>
      </c>
      <c r="I37" s="362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4"/>
    </row>
    <row r="38" spans="1:24" s="360" customFormat="1" ht="18" customHeight="1">
      <c r="A38" s="634" t="s">
        <v>959</v>
      </c>
      <c r="B38" s="635"/>
      <c r="I38" s="362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4"/>
    </row>
    <row r="39" spans="1:24" s="360" customFormat="1" ht="18" customHeight="1">
      <c r="A39" s="634" t="s">
        <v>958</v>
      </c>
      <c r="B39" s="635"/>
      <c r="I39" s="362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4"/>
    </row>
    <row r="40" spans="1:25" s="360" customFormat="1" ht="18">
      <c r="A40" s="365"/>
      <c r="B40" s="361"/>
      <c r="I40" s="362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4"/>
    </row>
    <row r="41" spans="1:25" ht="18" customHeight="1">
      <c r="A41" s="361"/>
      <c r="B41" s="361"/>
      <c r="C41" s="361"/>
      <c r="D41" s="361"/>
      <c r="E41" s="361"/>
      <c r="I41" s="332"/>
      <c r="O41" s="361"/>
      <c r="P41" s="366"/>
      <c r="Q41" s="361"/>
      <c r="R41" s="366"/>
      <c r="S41" s="353"/>
      <c r="T41" s="353"/>
      <c r="U41" s="353"/>
      <c r="V41" s="353"/>
      <c r="W41" s="353"/>
      <c r="X41" s="353"/>
      <c r="Y41" s="331"/>
    </row>
    <row r="42" spans="1:25" ht="18" customHeight="1">
      <c r="A42" s="361"/>
      <c r="B42" s="361"/>
      <c r="C42" s="361"/>
      <c r="D42" s="361"/>
      <c r="E42" s="367" t="s">
        <v>317</v>
      </c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S42" s="353"/>
      <c r="T42" s="353"/>
      <c r="U42" s="353"/>
      <c r="V42" s="353"/>
      <c r="W42" s="353"/>
      <c r="X42" s="353"/>
      <c r="Y42" s="331"/>
    </row>
    <row r="43" spans="1:25" ht="18" customHeight="1">
      <c r="A43" s="361"/>
      <c r="B43" s="361"/>
      <c r="C43" s="361"/>
      <c r="D43" s="361"/>
      <c r="E43" s="709" t="s">
        <v>975</v>
      </c>
      <c r="F43" s="141"/>
      <c r="G43" s="141"/>
      <c r="H43" s="141"/>
      <c r="I43" s="141"/>
      <c r="J43" s="141"/>
      <c r="K43" s="141"/>
      <c r="L43" s="143"/>
      <c r="M43" s="141"/>
      <c r="N43" s="367"/>
      <c r="O43" s="367"/>
      <c r="P43" s="367"/>
      <c r="Q43" s="367"/>
      <c r="R43" s="338"/>
      <c r="Y43" s="331"/>
    </row>
    <row r="44" spans="2:5" ht="18" customHeight="1">
      <c r="B44" s="361"/>
      <c r="E44" s="333"/>
    </row>
    <row r="45" ht="18" customHeight="1">
      <c r="E45" s="333"/>
    </row>
    <row r="46" spans="5:16" ht="18" customHeight="1">
      <c r="E46" s="333"/>
      <c r="P46" s="338"/>
    </row>
    <row r="47" ht="18" customHeight="1">
      <c r="E47" s="333"/>
    </row>
    <row r="48" ht="18" customHeight="1">
      <c r="E48" s="333"/>
    </row>
    <row r="49" ht="18" customHeight="1">
      <c r="E49" s="333"/>
    </row>
    <row r="50" ht="18" customHeight="1">
      <c r="E50" s="333"/>
    </row>
    <row r="51" ht="18" customHeight="1">
      <c r="E51" s="333"/>
    </row>
    <row r="52" ht="18" customHeight="1">
      <c r="E52" s="333"/>
    </row>
    <row r="53" spans="5:9" ht="18" customHeight="1">
      <c r="E53" s="333"/>
      <c r="I53" s="332"/>
    </row>
    <row r="54" spans="5:9" ht="18" customHeight="1">
      <c r="E54" s="333"/>
      <c r="I54" s="332"/>
    </row>
    <row r="55" spans="5:9" ht="18" customHeight="1">
      <c r="E55" s="333"/>
      <c r="I55" s="332"/>
    </row>
    <row r="56" spans="5:9" ht="18" customHeight="1">
      <c r="E56" s="333"/>
      <c r="I56" s="332"/>
    </row>
    <row r="57" spans="5:9" ht="18" customHeight="1">
      <c r="E57" s="333"/>
      <c r="I57" s="332"/>
    </row>
    <row r="58" spans="5:9" ht="18" customHeight="1">
      <c r="E58" s="333"/>
      <c r="I58" s="332"/>
    </row>
    <row r="59" spans="5:9" ht="18" customHeight="1">
      <c r="E59" s="333"/>
      <c r="I59" s="332"/>
    </row>
    <row r="60" spans="5:9" ht="18" customHeight="1">
      <c r="E60" s="333"/>
      <c r="I60" s="332"/>
    </row>
    <row r="61" spans="5:9" ht="18" customHeight="1">
      <c r="E61" s="333"/>
      <c r="I61" s="332"/>
    </row>
    <row r="62" spans="5:9" ht="18" customHeight="1">
      <c r="E62" s="333"/>
      <c r="I62" s="332"/>
    </row>
    <row r="63" spans="5:9" ht="18" customHeight="1">
      <c r="E63" s="333"/>
      <c r="I63" s="332"/>
    </row>
    <row r="64" spans="5:9" ht="18" customHeight="1">
      <c r="E64" s="333"/>
      <c r="I64" s="332"/>
    </row>
    <row r="65" spans="5:9" ht="18" customHeight="1">
      <c r="E65" s="333"/>
      <c r="I65" s="332"/>
    </row>
    <row r="66" spans="5:9" ht="18" customHeight="1">
      <c r="E66" s="333"/>
      <c r="I66" s="332"/>
    </row>
    <row r="67" spans="5:9" ht="18" customHeight="1">
      <c r="E67" s="333"/>
      <c r="I67" s="332"/>
    </row>
    <row r="68" spans="5:9" ht="18" customHeight="1">
      <c r="E68" s="333"/>
      <c r="I68" s="332"/>
    </row>
    <row r="69" spans="5:9" ht="18" customHeight="1">
      <c r="E69" s="333"/>
      <c r="I69" s="332"/>
    </row>
    <row r="70" spans="5:9" ht="18" customHeight="1">
      <c r="E70" s="333"/>
      <c r="I70" s="332"/>
    </row>
    <row r="71" spans="5:9" ht="18" customHeight="1">
      <c r="E71" s="333"/>
      <c r="I71" s="332"/>
    </row>
    <row r="72" spans="5:9" ht="9" customHeight="1">
      <c r="E72" s="333"/>
      <c r="I72" s="332"/>
    </row>
    <row r="73" spans="5:9" ht="18" customHeight="1">
      <c r="E73" s="333"/>
      <c r="I73" s="332"/>
    </row>
    <row r="74" spans="5:9" ht="18" customHeight="1">
      <c r="E74" s="333"/>
      <c r="I74" s="332"/>
    </row>
    <row r="75" spans="5:9" ht="18" customHeight="1">
      <c r="E75" s="333"/>
      <c r="I75" s="332"/>
    </row>
    <row r="76" spans="5:9" ht="18" customHeight="1">
      <c r="E76" s="333"/>
      <c r="I76" s="332"/>
    </row>
    <row r="77" spans="5:9" ht="18" customHeight="1">
      <c r="E77" s="333"/>
      <c r="I77" s="332"/>
    </row>
    <row r="78" spans="5:9" ht="18" customHeight="1">
      <c r="E78" s="333"/>
      <c r="I78" s="332"/>
    </row>
    <row r="79" spans="5:9" ht="18" customHeight="1">
      <c r="E79" s="333"/>
      <c r="I79" s="332"/>
    </row>
    <row r="80" spans="5:9" ht="18" customHeight="1">
      <c r="E80" s="333"/>
      <c r="I80" s="332"/>
    </row>
    <row r="81" spans="5:9" ht="18" customHeight="1">
      <c r="E81" s="333"/>
      <c r="I81" s="332"/>
    </row>
    <row r="82" spans="5:9" ht="18" customHeight="1">
      <c r="E82" s="333"/>
      <c r="I82" s="332"/>
    </row>
    <row r="83" spans="5:9" ht="18" customHeight="1">
      <c r="E83" s="333"/>
      <c r="I83" s="332"/>
    </row>
    <row r="84" spans="5:9" ht="18" customHeight="1">
      <c r="E84" s="333"/>
      <c r="I84" s="332"/>
    </row>
    <row r="85" spans="5:9" ht="18" customHeight="1">
      <c r="E85" s="333"/>
      <c r="I85" s="332"/>
    </row>
    <row r="86" spans="5:9" ht="18" customHeight="1">
      <c r="E86" s="333"/>
      <c r="I86" s="332"/>
    </row>
    <row r="87" spans="5:9" ht="18" customHeight="1">
      <c r="E87" s="333"/>
      <c r="I87" s="332"/>
    </row>
    <row r="88" spans="5:9" ht="18" customHeight="1">
      <c r="E88" s="333"/>
      <c r="I88" s="332"/>
    </row>
    <row r="89" spans="5:9" ht="18" customHeight="1">
      <c r="E89" s="333"/>
      <c r="I89" s="332"/>
    </row>
    <row r="90" spans="5:9" ht="18" customHeight="1">
      <c r="E90" s="333"/>
      <c r="I90" s="332"/>
    </row>
    <row r="91" spans="5:9" ht="18" customHeight="1">
      <c r="E91" s="333"/>
      <c r="I91" s="332"/>
    </row>
    <row r="92" spans="5:9" ht="18" customHeight="1">
      <c r="E92" s="333"/>
      <c r="I92" s="332"/>
    </row>
    <row r="93" spans="5:9" ht="18" customHeight="1">
      <c r="E93" s="333"/>
      <c r="I93" s="332"/>
    </row>
    <row r="94" spans="5:9" ht="18" customHeight="1">
      <c r="E94" s="333"/>
      <c r="I94" s="332"/>
    </row>
    <row r="95" spans="5:9" ht="18" customHeight="1">
      <c r="E95" s="333"/>
      <c r="I95" s="332"/>
    </row>
    <row r="96" spans="5:9" ht="18" customHeight="1">
      <c r="E96" s="333"/>
      <c r="I96" s="332"/>
    </row>
    <row r="97" spans="5:9" ht="18" customHeight="1">
      <c r="E97" s="333"/>
      <c r="I97" s="332"/>
    </row>
    <row r="98" spans="5:9" ht="18" customHeight="1">
      <c r="E98" s="333"/>
      <c r="I98" s="332"/>
    </row>
    <row r="99" spans="5:9" ht="18" customHeight="1">
      <c r="E99" s="333"/>
      <c r="I99" s="332"/>
    </row>
    <row r="100" spans="5:9" ht="18" customHeight="1">
      <c r="E100" s="333"/>
      <c r="I100" s="332"/>
    </row>
    <row r="101" spans="5:9" ht="18" customHeight="1">
      <c r="E101" s="333"/>
      <c r="I101" s="332"/>
    </row>
    <row r="102" spans="5:9" ht="18" customHeight="1">
      <c r="E102" s="333"/>
      <c r="I102" s="332"/>
    </row>
    <row r="103" spans="5:9" ht="18" customHeight="1">
      <c r="E103" s="333"/>
      <c r="I103" s="332"/>
    </row>
    <row r="104" spans="5:9" ht="18" customHeight="1">
      <c r="E104" s="333"/>
      <c r="I104" s="332"/>
    </row>
    <row r="105" spans="5:9" ht="18" customHeight="1">
      <c r="E105" s="333"/>
      <c r="I105" s="332"/>
    </row>
    <row r="106" spans="5:9" ht="18" customHeight="1">
      <c r="E106" s="333"/>
      <c r="I106" s="332"/>
    </row>
    <row r="107" spans="5:9" ht="18" customHeight="1">
      <c r="E107" s="333"/>
      <c r="I107" s="332"/>
    </row>
    <row r="108" spans="5:9" ht="18" customHeight="1">
      <c r="E108" s="333"/>
      <c r="I108" s="332"/>
    </row>
    <row r="109" spans="5:9" ht="18" customHeight="1">
      <c r="E109" s="333"/>
      <c r="I109" s="332"/>
    </row>
    <row r="110" spans="5:9" ht="18" customHeight="1">
      <c r="E110" s="333"/>
      <c r="I110" s="332"/>
    </row>
    <row r="111" spans="5:9" ht="18" customHeight="1">
      <c r="E111" s="333"/>
      <c r="I111" s="332"/>
    </row>
    <row r="112" spans="5:9" ht="18" customHeight="1">
      <c r="E112" s="333"/>
      <c r="I112" s="332"/>
    </row>
    <row r="113" spans="5:9" ht="18" customHeight="1">
      <c r="E113" s="333"/>
      <c r="I113" s="332"/>
    </row>
    <row r="114" spans="5:9" ht="18" customHeight="1">
      <c r="E114" s="333"/>
      <c r="I114" s="332"/>
    </row>
    <row r="115" spans="5:9" ht="18" customHeight="1">
      <c r="E115" s="333"/>
      <c r="I115" s="332"/>
    </row>
    <row r="116" spans="5:9" ht="18" customHeight="1">
      <c r="E116" s="333"/>
      <c r="I116" s="332"/>
    </row>
    <row r="117" spans="5:9" ht="18" customHeight="1">
      <c r="E117" s="333"/>
      <c r="I117" s="332"/>
    </row>
    <row r="118" spans="5:9" ht="18" customHeight="1">
      <c r="E118" s="333"/>
      <c r="I118" s="332"/>
    </row>
    <row r="119" spans="5:9" ht="18" customHeight="1">
      <c r="E119" s="333"/>
      <c r="I119" s="332"/>
    </row>
    <row r="120" spans="5:9" ht="18" customHeight="1">
      <c r="E120" s="333"/>
      <c r="I120" s="332"/>
    </row>
    <row r="121" spans="5:9" ht="18" customHeight="1">
      <c r="E121" s="333"/>
      <c r="I121" s="332"/>
    </row>
    <row r="122" spans="5:9" ht="18" customHeight="1">
      <c r="E122" s="333"/>
      <c r="I122" s="332"/>
    </row>
  </sheetData>
  <sheetProtection/>
  <mergeCells count="16">
    <mergeCell ref="F6:H6"/>
    <mergeCell ref="J6:L6"/>
    <mergeCell ref="N6:P6"/>
    <mergeCell ref="R6:T6"/>
    <mergeCell ref="V6:X6"/>
    <mergeCell ref="F7:H7"/>
    <mergeCell ref="J7:L7"/>
    <mergeCell ref="N7:P7"/>
    <mergeCell ref="R7:T7"/>
    <mergeCell ref="V7:X7"/>
    <mergeCell ref="A1:X1"/>
    <mergeCell ref="F5:H5"/>
    <mergeCell ref="J5:L5"/>
    <mergeCell ref="N5:P5"/>
    <mergeCell ref="R5:T5"/>
    <mergeCell ref="V5:X5"/>
  </mergeCells>
  <printOptions verticalCentered="1"/>
  <pageMargins left="0.6692913385826772" right="0.1968503937007874" top="0.1968503937007874" bottom="0.1968503937007874" header="0.15748031496062992" footer="0.118110236220472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SheetLayoutView="90" zoomScalePageLayoutView="0" workbookViewId="0" topLeftCell="A21">
      <selection activeCell="A27" sqref="A27:I27"/>
    </sheetView>
  </sheetViews>
  <sheetFormatPr defaultColWidth="10.421875" defaultRowHeight="25.5" customHeight="1"/>
  <cols>
    <col min="1" max="1" width="7.28125" style="530" customWidth="1"/>
    <col min="2" max="2" width="14.7109375" style="530" customWidth="1"/>
    <col min="3" max="3" width="11.421875" style="530" customWidth="1"/>
    <col min="4" max="4" width="11.28125" style="530" customWidth="1"/>
    <col min="5" max="5" width="11.140625" style="530" bestFit="1" customWidth="1"/>
    <col min="6" max="6" width="11.421875" style="530" customWidth="1"/>
    <col min="7" max="7" width="20.28125" style="530" customWidth="1"/>
    <col min="8" max="8" width="2.00390625" style="530" customWidth="1"/>
    <col min="9" max="9" width="19.28125" style="530" customWidth="1"/>
    <col min="10" max="11" width="2.421875" style="530" customWidth="1"/>
    <col min="12" max="16384" width="10.421875" style="530" customWidth="1"/>
  </cols>
  <sheetData>
    <row r="1" spans="1:9" ht="29.25" customHeight="1">
      <c r="A1" s="717" t="s">
        <v>817</v>
      </c>
      <c r="B1" s="717"/>
      <c r="C1" s="717"/>
      <c r="D1" s="717"/>
      <c r="E1" s="717"/>
      <c r="F1" s="717"/>
      <c r="G1" s="717"/>
      <c r="H1" s="717"/>
      <c r="I1" s="717"/>
    </row>
    <row r="2" spans="1:9" ht="29.25" customHeight="1">
      <c r="A2" s="529"/>
      <c r="B2" s="529"/>
      <c r="C2" s="529"/>
      <c r="D2" s="529"/>
      <c r="E2" s="529"/>
      <c r="F2" s="529"/>
      <c r="G2" s="529"/>
      <c r="H2" s="529"/>
      <c r="I2" s="529"/>
    </row>
    <row r="3" spans="1:9" ht="29.25" customHeight="1">
      <c r="A3" s="531" t="s">
        <v>752</v>
      </c>
      <c r="B3" s="532"/>
      <c r="C3" s="532"/>
      <c r="D3" s="532"/>
      <c r="E3" s="532"/>
      <c r="F3" s="532"/>
      <c r="G3" s="532"/>
      <c r="H3" s="532"/>
      <c r="I3" s="532"/>
    </row>
    <row r="4" spans="1:9" s="534" customFormat="1" ht="29.25" customHeight="1">
      <c r="A4" s="533" t="s">
        <v>753</v>
      </c>
      <c r="B4" s="533"/>
      <c r="C4" s="533"/>
      <c r="D4" s="533"/>
      <c r="E4" s="533"/>
      <c r="F4" s="533"/>
      <c r="G4" s="533"/>
      <c r="H4" s="533"/>
      <c r="I4" s="533"/>
    </row>
    <row r="5" spans="1:9" s="534" customFormat="1" ht="29.25" customHeight="1">
      <c r="A5" s="535"/>
      <c r="B5" s="533" t="s">
        <v>345</v>
      </c>
      <c r="C5" s="533"/>
      <c r="D5" s="533"/>
      <c r="E5" s="533"/>
      <c r="F5" s="533"/>
      <c r="G5" s="533"/>
      <c r="H5" s="533"/>
      <c r="I5" s="533"/>
    </row>
    <row r="6" spans="1:9" s="534" customFormat="1" ht="29.25" customHeight="1">
      <c r="A6" s="535"/>
      <c r="B6" s="533" t="s">
        <v>347</v>
      </c>
      <c r="C6" s="533"/>
      <c r="D6" s="533"/>
      <c r="E6" s="533"/>
      <c r="F6" s="533"/>
      <c r="G6" s="533"/>
      <c r="H6" s="533"/>
      <c r="I6" s="533"/>
    </row>
    <row r="7" spans="1:9" s="534" customFormat="1" ht="29.25" customHeight="1">
      <c r="A7" s="535"/>
      <c r="B7" s="533" t="s">
        <v>425</v>
      </c>
      <c r="C7" s="533"/>
      <c r="D7" s="533"/>
      <c r="E7" s="533"/>
      <c r="F7" s="533"/>
      <c r="G7" s="533"/>
      <c r="H7" s="533"/>
      <c r="I7" s="533"/>
    </row>
    <row r="8" spans="1:9" s="534" customFormat="1" ht="29.25" customHeight="1">
      <c r="A8" s="535"/>
      <c r="B8" s="533"/>
      <c r="C8" s="533"/>
      <c r="D8" s="533"/>
      <c r="E8" s="533"/>
      <c r="F8" s="533"/>
      <c r="G8" s="533"/>
      <c r="H8" s="533"/>
      <c r="I8" s="533"/>
    </row>
    <row r="9" spans="1:9" s="534" customFormat="1" ht="29.25" customHeight="1">
      <c r="A9" s="535"/>
      <c r="B9" s="533" t="s">
        <v>386</v>
      </c>
      <c r="C9" s="533"/>
      <c r="D9" s="533"/>
      <c r="E9" s="533"/>
      <c r="F9" s="533"/>
      <c r="G9" s="533"/>
      <c r="H9" s="533"/>
      <c r="I9" s="533"/>
    </row>
    <row r="10" spans="1:9" s="534" customFormat="1" ht="29.25" customHeight="1">
      <c r="A10" s="535"/>
      <c r="B10" s="533"/>
      <c r="C10" s="533"/>
      <c r="D10" s="533"/>
      <c r="E10" s="533"/>
      <c r="F10" s="533"/>
      <c r="G10" s="533"/>
      <c r="H10" s="533"/>
      <c r="I10" s="536" t="s">
        <v>127</v>
      </c>
    </row>
    <row r="11" spans="1:9" s="534" customFormat="1" ht="29.25" customHeight="1">
      <c r="A11" s="535"/>
      <c r="C11" s="718" t="s">
        <v>122</v>
      </c>
      <c r="D11" s="718"/>
      <c r="E11" s="718"/>
      <c r="F11" s="537"/>
      <c r="G11" s="538" t="s">
        <v>858</v>
      </c>
      <c r="H11" s="537"/>
      <c r="I11" s="538" t="s">
        <v>586</v>
      </c>
    </row>
    <row r="12" spans="1:9" s="534" customFormat="1" ht="29.25" customHeight="1">
      <c r="A12" s="535"/>
      <c r="B12" s="533"/>
      <c r="C12" s="533" t="s">
        <v>124</v>
      </c>
      <c r="D12" s="533"/>
      <c r="E12" s="533"/>
      <c r="F12" s="533"/>
      <c r="G12" s="539">
        <v>740796525</v>
      </c>
      <c r="H12" s="533"/>
      <c r="I12" s="539">
        <v>705520500</v>
      </c>
    </row>
    <row r="13" spans="1:9" s="534" customFormat="1" ht="29.25" customHeight="1">
      <c r="A13" s="535"/>
      <c r="C13" s="533" t="s">
        <v>123</v>
      </c>
      <c r="D13" s="533"/>
      <c r="E13" s="533"/>
      <c r="F13" s="533"/>
      <c r="G13" s="540">
        <v>6572724030</v>
      </c>
      <c r="H13" s="533"/>
      <c r="I13" s="540">
        <v>6619737350</v>
      </c>
    </row>
    <row r="14" spans="1:9" s="534" customFormat="1" ht="29.25" customHeight="1">
      <c r="A14" s="535"/>
      <c r="B14" s="533"/>
      <c r="C14" s="533" t="s">
        <v>385</v>
      </c>
      <c r="D14" s="533"/>
      <c r="E14" s="533"/>
      <c r="F14" s="533"/>
      <c r="G14" s="540">
        <v>1250112500</v>
      </c>
      <c r="H14" s="533"/>
      <c r="I14" s="540">
        <v>1173575000</v>
      </c>
    </row>
    <row r="15" spans="1:9" s="534" customFormat="1" ht="29.25" customHeight="1">
      <c r="A15" s="535"/>
      <c r="B15" s="533"/>
      <c r="C15" s="533" t="s">
        <v>125</v>
      </c>
      <c r="D15" s="533"/>
      <c r="E15" s="533"/>
      <c r="F15" s="533"/>
      <c r="G15" s="540">
        <v>2677126873.75</v>
      </c>
      <c r="H15" s="533"/>
      <c r="I15" s="540">
        <v>2874215968.75</v>
      </c>
    </row>
    <row r="16" spans="1:9" s="534" customFormat="1" ht="29.25" customHeight="1">
      <c r="A16" s="535"/>
      <c r="B16" s="533"/>
      <c r="C16" s="533" t="s">
        <v>126</v>
      </c>
      <c r="D16" s="533"/>
      <c r="E16" s="533"/>
      <c r="F16" s="533"/>
      <c r="G16" s="541">
        <v>2553207690</v>
      </c>
      <c r="H16" s="533"/>
      <c r="I16" s="541">
        <v>2472918140</v>
      </c>
    </row>
    <row r="17" spans="1:9" s="534" customFormat="1" ht="29.25" customHeight="1" thickBot="1">
      <c r="A17" s="535"/>
      <c r="B17" s="533"/>
      <c r="C17" s="533"/>
      <c r="D17" s="542" t="s">
        <v>507</v>
      </c>
      <c r="E17" s="533"/>
      <c r="F17" s="533"/>
      <c r="G17" s="543">
        <f>SUM(G12:G16)</f>
        <v>13793967618.75</v>
      </c>
      <c r="H17" s="533"/>
      <c r="I17" s="543">
        <f>SUM(I12:I16)</f>
        <v>13845966958.75</v>
      </c>
    </row>
    <row r="18" spans="1:9" s="534" customFormat="1" ht="29.25" customHeight="1" thickTop="1">
      <c r="A18" s="535"/>
      <c r="B18" s="533"/>
      <c r="C18" s="533"/>
      <c r="D18" s="533"/>
      <c r="E18" s="533"/>
      <c r="F18" s="533"/>
      <c r="G18" s="533"/>
      <c r="H18" s="533"/>
      <c r="I18" s="533"/>
    </row>
    <row r="19" spans="1:9" s="534" customFormat="1" ht="27.75" customHeight="1">
      <c r="A19" s="535"/>
      <c r="B19" s="533"/>
      <c r="C19" s="533"/>
      <c r="D19" s="533"/>
      <c r="E19" s="533"/>
      <c r="F19" s="533"/>
      <c r="G19" s="533"/>
      <c r="H19" s="533"/>
      <c r="I19" s="533"/>
    </row>
    <row r="20" spans="1:9" s="534" customFormat="1" ht="27.75" customHeight="1">
      <c r="A20" s="535"/>
      <c r="B20" s="533"/>
      <c r="C20" s="533"/>
      <c r="D20" s="533"/>
      <c r="E20" s="533"/>
      <c r="F20" s="533"/>
      <c r="G20" s="533"/>
      <c r="H20" s="533"/>
      <c r="I20" s="533"/>
    </row>
    <row r="21" spans="1:9" s="534" customFormat="1" ht="27.75" customHeight="1">
      <c r="A21" s="544"/>
      <c r="D21" s="533"/>
      <c r="E21" s="533"/>
      <c r="F21" s="533"/>
      <c r="G21" s="533"/>
      <c r="H21" s="533"/>
      <c r="I21" s="533"/>
    </row>
    <row r="22" spans="1:9" s="534" customFormat="1" ht="26.25" customHeight="1">
      <c r="A22" s="535"/>
      <c r="B22" s="533"/>
      <c r="C22" s="545"/>
      <c r="D22" s="533"/>
      <c r="E22" s="533"/>
      <c r="F22" s="533"/>
      <c r="G22" s="533"/>
      <c r="H22" s="533"/>
      <c r="I22" s="533"/>
    </row>
    <row r="23" spans="1:9" s="534" customFormat="1" ht="26.25" customHeight="1">
      <c r="A23" s="535"/>
      <c r="B23" s="533"/>
      <c r="C23" s="533"/>
      <c r="D23" s="533"/>
      <c r="E23" s="533"/>
      <c r="F23" s="533"/>
      <c r="G23" s="533"/>
      <c r="H23" s="533"/>
      <c r="I23" s="533"/>
    </row>
    <row r="24" spans="1:9" s="534" customFormat="1" ht="26.25" customHeight="1">
      <c r="A24" s="535"/>
      <c r="B24" s="533"/>
      <c r="C24" s="533"/>
      <c r="D24" s="533"/>
      <c r="E24" s="533"/>
      <c r="F24" s="533"/>
      <c r="G24" s="533"/>
      <c r="H24" s="533"/>
      <c r="I24" s="533"/>
    </row>
    <row r="25" spans="1:9" s="534" customFormat="1" ht="26.25" customHeight="1">
      <c r="A25" s="535"/>
      <c r="B25" s="533"/>
      <c r="C25" s="533"/>
      <c r="D25" s="533"/>
      <c r="E25" s="533"/>
      <c r="F25" s="533"/>
      <c r="G25" s="533"/>
      <c r="H25" s="533"/>
      <c r="I25" s="533"/>
    </row>
    <row r="26" ht="25.5" customHeight="1">
      <c r="B26" s="546" t="s">
        <v>754</v>
      </c>
    </row>
    <row r="27" spans="1:9" s="547" customFormat="1" ht="27.75" customHeight="1">
      <c r="A27" s="709" t="s">
        <v>974</v>
      </c>
      <c r="B27" s="141"/>
      <c r="C27" s="141"/>
      <c r="D27" s="141"/>
      <c r="E27" s="141"/>
      <c r="F27" s="141"/>
      <c r="G27" s="141"/>
      <c r="H27" s="143"/>
      <c r="I27" s="141"/>
    </row>
    <row r="66" ht="9" customHeight="1"/>
  </sheetData>
  <sheetProtection/>
  <mergeCells count="2">
    <mergeCell ref="A1:I1"/>
    <mergeCell ref="C11:E11"/>
  </mergeCells>
  <printOptions/>
  <pageMargins left="0.5118110236220472" right="0" top="0.5905511811023623" bottom="0.3937007874015748" header="0.2755905511811024" footer="0.275590551181102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394"/>
  <sheetViews>
    <sheetView zoomScale="85" zoomScaleNormal="85" zoomScaleSheetLayoutView="100" zoomScalePageLayoutView="0" workbookViewId="0" topLeftCell="A211">
      <selection activeCell="A218" sqref="A218:L218"/>
    </sheetView>
  </sheetViews>
  <sheetFormatPr defaultColWidth="9.140625" defaultRowHeight="24.75" customHeight="1"/>
  <cols>
    <col min="1" max="1" width="4.57421875" style="241" customWidth="1"/>
    <col min="2" max="2" width="28.57421875" style="241" customWidth="1"/>
    <col min="3" max="3" width="15.8515625" style="241" customWidth="1"/>
    <col min="4" max="4" width="9.28125" style="241" bestFit="1" customWidth="1"/>
    <col min="5" max="5" width="12.140625" style="241" customWidth="1"/>
    <col min="6" max="6" width="10.7109375" style="241" customWidth="1"/>
    <col min="7" max="7" width="7.57421875" style="241" customWidth="1"/>
    <col min="8" max="8" width="7.7109375" style="241" customWidth="1"/>
    <col min="9" max="9" width="12.7109375" style="241" customWidth="1"/>
    <col min="10" max="10" width="13.140625" style="241" bestFit="1" customWidth="1"/>
    <col min="11" max="11" width="11.57421875" style="241" bestFit="1" customWidth="1"/>
    <col min="12" max="12" width="11.8515625" style="241" bestFit="1" customWidth="1"/>
    <col min="13" max="13" width="1.421875" style="241" customWidth="1"/>
    <col min="14" max="16384" width="9.140625" style="241" customWidth="1"/>
  </cols>
  <sheetData>
    <row r="1" spans="1:12" ht="24.75" customHeight="1">
      <c r="A1" s="451" t="s">
        <v>780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ht="24.75" customHeigh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ht="24.75" customHeight="1">
      <c r="A3" s="296" t="s">
        <v>755</v>
      </c>
    </row>
    <row r="4" spans="1:12" s="296" customFormat="1" ht="24.75" customHeight="1">
      <c r="A4" s="249" t="s">
        <v>756</v>
      </c>
      <c r="B4" s="297"/>
      <c r="C4" s="297"/>
      <c r="D4" s="297"/>
      <c r="E4" s="297"/>
      <c r="F4" s="297"/>
      <c r="G4" s="297"/>
      <c r="H4" s="297"/>
      <c r="I4" s="297"/>
      <c r="J4" s="298"/>
      <c r="K4" s="297"/>
      <c r="L4" s="297"/>
    </row>
    <row r="5" spans="1:12" s="296" customFormat="1" ht="24.75" customHeight="1">
      <c r="A5" s="299" t="s">
        <v>518</v>
      </c>
      <c r="B5" s="299" t="s">
        <v>580</v>
      </c>
      <c r="C5" s="299" t="s">
        <v>536</v>
      </c>
      <c r="D5" s="299" t="s">
        <v>515</v>
      </c>
      <c r="E5" s="720" t="s">
        <v>519</v>
      </c>
      <c r="F5" s="720"/>
      <c r="G5" s="720" t="s">
        <v>581</v>
      </c>
      <c r="H5" s="720"/>
      <c r="I5" s="720" t="s">
        <v>520</v>
      </c>
      <c r="J5" s="720"/>
      <c r="K5" s="721" t="s">
        <v>521</v>
      </c>
      <c r="L5" s="721"/>
    </row>
    <row r="6" spans="1:12" s="296" customFormat="1" ht="24.75" customHeight="1">
      <c r="A6" s="299" t="s">
        <v>582</v>
      </c>
      <c r="C6" s="299" t="s">
        <v>583</v>
      </c>
      <c r="D6" s="299" t="s">
        <v>516</v>
      </c>
      <c r="E6" s="722" t="s">
        <v>522</v>
      </c>
      <c r="F6" s="722"/>
      <c r="G6" s="723" t="s">
        <v>584</v>
      </c>
      <c r="H6" s="723"/>
      <c r="I6" s="724" t="s">
        <v>523</v>
      </c>
      <c r="J6" s="724"/>
      <c r="K6" s="724" t="s">
        <v>523</v>
      </c>
      <c r="L6" s="724"/>
    </row>
    <row r="7" spans="1:12" s="296" customFormat="1" ht="24.75" customHeight="1">
      <c r="A7" s="299"/>
      <c r="C7" s="299"/>
      <c r="D7" s="299"/>
      <c r="E7" s="484" t="s">
        <v>857</v>
      </c>
      <c r="F7" s="248" t="s">
        <v>202</v>
      </c>
      <c r="G7" s="484" t="s">
        <v>857</v>
      </c>
      <c r="H7" s="248" t="s">
        <v>202</v>
      </c>
      <c r="I7" s="484" t="s">
        <v>857</v>
      </c>
      <c r="J7" s="248" t="s">
        <v>202</v>
      </c>
      <c r="K7" s="484" t="s">
        <v>857</v>
      </c>
      <c r="L7" s="248" t="s">
        <v>202</v>
      </c>
    </row>
    <row r="8" spans="1:12" ht="24.75" customHeight="1">
      <c r="A8" s="249"/>
      <c r="B8" s="249"/>
      <c r="C8" s="250"/>
      <c r="D8" s="250"/>
      <c r="E8" s="300" t="s">
        <v>742</v>
      </c>
      <c r="F8" s="300" t="s">
        <v>277</v>
      </c>
      <c r="G8" s="300" t="s">
        <v>742</v>
      </c>
      <c r="H8" s="300" t="s">
        <v>277</v>
      </c>
      <c r="I8" s="300" t="s">
        <v>742</v>
      </c>
      <c r="J8" s="300" t="s">
        <v>277</v>
      </c>
      <c r="K8" s="300" t="s">
        <v>742</v>
      </c>
      <c r="L8" s="300" t="s">
        <v>277</v>
      </c>
    </row>
    <row r="9" spans="1:4" ht="24.75" customHeight="1">
      <c r="A9" s="301">
        <v>1</v>
      </c>
      <c r="B9" s="278" t="s">
        <v>0</v>
      </c>
      <c r="C9" s="279"/>
      <c r="D9" s="279"/>
    </row>
    <row r="10" spans="1:12" ht="24.75" customHeight="1">
      <c r="A10" s="284"/>
      <c r="B10" s="278" t="s">
        <v>1</v>
      </c>
      <c r="C10" s="279" t="s">
        <v>2</v>
      </c>
      <c r="D10" s="280" t="s">
        <v>471</v>
      </c>
      <c r="E10" s="302">
        <v>149930</v>
      </c>
      <c r="F10" s="302">
        <v>149930</v>
      </c>
      <c r="G10" s="283">
        <v>15.35</v>
      </c>
      <c r="H10" s="283">
        <v>15.35</v>
      </c>
      <c r="I10" s="283">
        <v>130042427.82</v>
      </c>
      <c r="J10" s="283">
        <v>130042427.82</v>
      </c>
      <c r="K10" s="283">
        <v>18412856.8</v>
      </c>
      <c r="L10" s="283">
        <v>18412856.8</v>
      </c>
    </row>
    <row r="11" spans="1:12" ht="24.75" customHeight="1">
      <c r="A11" s="301">
        <v>2</v>
      </c>
      <c r="B11" s="278" t="s">
        <v>3</v>
      </c>
      <c r="C11" s="279" t="s">
        <v>4</v>
      </c>
      <c r="D11" s="280" t="s">
        <v>471</v>
      </c>
      <c r="E11" s="302">
        <v>60000</v>
      </c>
      <c r="F11" s="302">
        <v>60000</v>
      </c>
      <c r="G11" s="283">
        <v>12.73</v>
      </c>
      <c r="H11" s="283">
        <v>12.73</v>
      </c>
      <c r="I11" s="283">
        <v>12215983.3</v>
      </c>
      <c r="J11" s="283">
        <v>12215983.3</v>
      </c>
      <c r="K11" s="283">
        <v>6108000</v>
      </c>
      <c r="L11" s="283">
        <v>6108000</v>
      </c>
    </row>
    <row r="12" spans="1:12" ht="24.75" customHeight="1">
      <c r="A12" s="301">
        <v>3</v>
      </c>
      <c r="B12" s="278" t="s">
        <v>6</v>
      </c>
      <c r="C12" s="279" t="s">
        <v>7</v>
      </c>
      <c r="D12" s="280" t="s">
        <v>525</v>
      </c>
      <c r="E12" s="302">
        <v>1634572</v>
      </c>
      <c r="F12" s="302">
        <v>1634572</v>
      </c>
      <c r="G12" s="283">
        <v>4.48</v>
      </c>
      <c r="H12" s="283">
        <v>4.48</v>
      </c>
      <c r="I12" s="283">
        <v>197844509.73</v>
      </c>
      <c r="J12" s="283">
        <v>197844509.73</v>
      </c>
      <c r="K12" s="283">
        <v>0</v>
      </c>
      <c r="L12" s="283">
        <v>0</v>
      </c>
    </row>
    <row r="13" spans="1:12" ht="24.75" customHeight="1">
      <c r="A13" s="301">
        <v>4</v>
      </c>
      <c r="B13" s="278" t="s">
        <v>8</v>
      </c>
      <c r="C13" s="279" t="s">
        <v>524</v>
      </c>
      <c r="E13" s="284"/>
      <c r="F13" s="284"/>
      <c r="G13" s="285"/>
      <c r="H13" s="285"/>
      <c r="I13" s="285"/>
      <c r="J13" s="285"/>
      <c r="K13" s="285"/>
      <c r="L13" s="285"/>
    </row>
    <row r="14" spans="1:12" ht="24.75" customHeight="1">
      <c r="A14" s="301"/>
      <c r="B14" s="278"/>
      <c r="C14" s="279" t="s">
        <v>9</v>
      </c>
      <c r="D14" s="280" t="s">
        <v>472</v>
      </c>
      <c r="E14" s="302">
        <v>120000</v>
      </c>
      <c r="F14" s="302">
        <v>120000</v>
      </c>
      <c r="G14" s="283">
        <v>8.53</v>
      </c>
      <c r="H14" s="283">
        <v>8.53</v>
      </c>
      <c r="I14" s="283">
        <v>34040231.12</v>
      </c>
      <c r="J14" s="283">
        <v>34040231.12</v>
      </c>
      <c r="K14" s="283">
        <v>0</v>
      </c>
      <c r="L14" s="283">
        <v>512000</v>
      </c>
    </row>
    <row r="15" spans="1:12" ht="24.75" customHeight="1">
      <c r="A15" s="301">
        <v>5</v>
      </c>
      <c r="B15" s="278" t="s">
        <v>10</v>
      </c>
      <c r="C15" s="279" t="s">
        <v>7</v>
      </c>
      <c r="D15" s="280" t="s">
        <v>530</v>
      </c>
      <c r="E15" s="302">
        <v>2700000</v>
      </c>
      <c r="F15" s="302">
        <v>2700000</v>
      </c>
      <c r="G15" s="283">
        <v>5.65</v>
      </c>
      <c r="H15" s="283">
        <v>5.65</v>
      </c>
      <c r="I15" s="283">
        <v>195978047.96</v>
      </c>
      <c r="J15" s="283">
        <v>195978047.96</v>
      </c>
      <c r="K15" s="283">
        <v>0</v>
      </c>
      <c r="L15" s="283">
        <v>0</v>
      </c>
    </row>
    <row r="16" spans="1:12" ht="24.75" customHeight="1">
      <c r="A16" s="301">
        <v>6</v>
      </c>
      <c r="B16" s="278" t="s">
        <v>498</v>
      </c>
      <c r="C16" s="279" t="s">
        <v>532</v>
      </c>
      <c r="D16" s="280" t="s">
        <v>530</v>
      </c>
      <c r="E16" s="302">
        <v>955000</v>
      </c>
      <c r="F16" s="302">
        <v>955000</v>
      </c>
      <c r="G16" s="283">
        <v>15.47</v>
      </c>
      <c r="H16" s="283">
        <v>15.47</v>
      </c>
      <c r="I16" s="283">
        <v>257709680.88</v>
      </c>
      <c r="J16" s="283">
        <v>257709680.88</v>
      </c>
      <c r="K16" s="283">
        <v>29539406</v>
      </c>
      <c r="L16" s="283">
        <v>26585465.4</v>
      </c>
    </row>
    <row r="17" spans="1:12" ht="24.75" customHeight="1">
      <c r="A17" s="301">
        <v>7</v>
      </c>
      <c r="B17" s="241" t="s">
        <v>92</v>
      </c>
      <c r="C17" s="280" t="s">
        <v>529</v>
      </c>
      <c r="D17" s="280" t="s">
        <v>525</v>
      </c>
      <c r="E17" s="303" t="s">
        <v>107</v>
      </c>
      <c r="F17" s="303" t="s">
        <v>107</v>
      </c>
      <c r="G17" s="304">
        <v>0.11</v>
      </c>
      <c r="H17" s="304">
        <v>0.11</v>
      </c>
      <c r="I17" s="304">
        <v>92656195</v>
      </c>
      <c r="J17" s="304">
        <v>92656195</v>
      </c>
      <c r="K17" s="283">
        <v>467482.45</v>
      </c>
      <c r="L17" s="304">
        <v>1058106.52</v>
      </c>
    </row>
    <row r="18" spans="1:12" ht="24.75" customHeight="1">
      <c r="A18" s="301">
        <v>8</v>
      </c>
      <c r="B18" s="252" t="s">
        <v>56</v>
      </c>
      <c r="C18" s="253" t="s">
        <v>4</v>
      </c>
      <c r="D18" s="280" t="s">
        <v>471</v>
      </c>
      <c r="E18" s="302">
        <v>149510</v>
      </c>
      <c r="F18" s="302">
        <v>149510</v>
      </c>
      <c r="G18" s="283">
        <v>15.5</v>
      </c>
      <c r="H18" s="283">
        <v>15.5</v>
      </c>
      <c r="I18" s="283">
        <v>43120478</v>
      </c>
      <c r="J18" s="283">
        <v>43120478</v>
      </c>
      <c r="K18" s="283">
        <v>1042982.1</v>
      </c>
      <c r="L18" s="283">
        <v>1738303.5</v>
      </c>
    </row>
    <row r="19" spans="1:12" ht="24.75" customHeight="1">
      <c r="A19" s="301">
        <v>9</v>
      </c>
      <c r="B19" s="243" t="s">
        <v>57</v>
      </c>
      <c r="C19" s="253" t="s">
        <v>524</v>
      </c>
      <c r="D19" s="280" t="s">
        <v>471</v>
      </c>
      <c r="E19" s="302">
        <v>96000</v>
      </c>
      <c r="F19" s="302">
        <v>96000</v>
      </c>
      <c r="G19" s="283">
        <v>13.78</v>
      </c>
      <c r="H19" s="283">
        <v>13.78</v>
      </c>
      <c r="I19" s="283">
        <v>56886983.49</v>
      </c>
      <c r="J19" s="283">
        <v>56886983.49</v>
      </c>
      <c r="K19" s="283">
        <v>5952899.7</v>
      </c>
      <c r="L19" s="283">
        <v>7344000</v>
      </c>
    </row>
    <row r="20" spans="1:12" ht="24.75" customHeight="1">
      <c r="A20" s="301">
        <v>10</v>
      </c>
      <c r="B20" s="252" t="s">
        <v>58</v>
      </c>
      <c r="C20" s="253" t="s">
        <v>59</v>
      </c>
      <c r="D20" s="280" t="s">
        <v>471</v>
      </c>
      <c r="E20" s="302">
        <v>108000</v>
      </c>
      <c r="F20" s="302">
        <v>108000</v>
      </c>
      <c r="G20" s="283">
        <v>12.03</v>
      </c>
      <c r="H20" s="283">
        <v>12.03</v>
      </c>
      <c r="I20" s="283">
        <v>12993750</v>
      </c>
      <c r="J20" s="283">
        <v>12993750</v>
      </c>
      <c r="K20" s="283">
        <v>6496875</v>
      </c>
      <c r="L20" s="283">
        <v>7146562.5</v>
      </c>
    </row>
    <row r="21" spans="1:12" ht="24.75" customHeight="1">
      <c r="A21" s="301">
        <v>11</v>
      </c>
      <c r="B21" s="252" t="s">
        <v>61</v>
      </c>
      <c r="C21" s="253" t="s">
        <v>62</v>
      </c>
      <c r="D21" s="280" t="s">
        <v>471</v>
      </c>
      <c r="E21" s="302">
        <v>75000</v>
      </c>
      <c r="F21" s="302">
        <v>75000</v>
      </c>
      <c r="G21" s="283">
        <v>14.076</v>
      </c>
      <c r="H21" s="283">
        <v>14.076</v>
      </c>
      <c r="I21" s="283">
        <v>29154287.52</v>
      </c>
      <c r="J21" s="283">
        <v>29154287.52</v>
      </c>
      <c r="K21" s="283">
        <v>7389900</v>
      </c>
      <c r="L21" s="283">
        <v>8160000</v>
      </c>
    </row>
    <row r="22" spans="1:12" ht="24.75" customHeight="1">
      <c r="A22" s="301">
        <v>12</v>
      </c>
      <c r="B22" s="252" t="s">
        <v>63</v>
      </c>
      <c r="C22" s="253" t="s">
        <v>64</v>
      </c>
      <c r="D22" s="280" t="s">
        <v>472</v>
      </c>
      <c r="E22" s="302">
        <v>100000</v>
      </c>
      <c r="F22" s="302">
        <v>100000</v>
      </c>
      <c r="G22" s="283">
        <v>5.33</v>
      </c>
      <c r="H22" s="283">
        <v>5.33</v>
      </c>
      <c r="I22" s="283">
        <v>11199960</v>
      </c>
      <c r="J22" s="283">
        <v>11199960</v>
      </c>
      <c r="K22" s="283">
        <v>79999.8</v>
      </c>
      <c r="L22" s="283">
        <v>159999.6</v>
      </c>
    </row>
    <row r="23" spans="1:12" ht="24.75" customHeight="1">
      <c r="A23" s="301">
        <v>13</v>
      </c>
      <c r="B23" s="243" t="s">
        <v>65</v>
      </c>
      <c r="C23" s="253" t="s">
        <v>66</v>
      </c>
      <c r="D23" s="280"/>
      <c r="E23" s="302"/>
      <c r="F23" s="302"/>
      <c r="G23" s="283"/>
      <c r="H23" s="283"/>
      <c r="I23" s="283"/>
      <c r="J23" s="283"/>
      <c r="K23" s="283"/>
      <c r="L23" s="283"/>
    </row>
    <row r="24" spans="1:12" ht="24.75" customHeight="1">
      <c r="A24" s="301"/>
      <c r="B24" s="243" t="s">
        <v>67</v>
      </c>
      <c r="C24" s="253" t="s">
        <v>68</v>
      </c>
      <c r="D24" s="280" t="s">
        <v>472</v>
      </c>
      <c r="E24" s="302">
        <v>150000</v>
      </c>
      <c r="F24" s="302">
        <v>150000</v>
      </c>
      <c r="G24" s="283">
        <v>3</v>
      </c>
      <c r="H24" s="283">
        <v>3</v>
      </c>
      <c r="I24" s="283">
        <v>28800000</v>
      </c>
      <c r="J24" s="283">
        <v>28800000</v>
      </c>
      <c r="K24" s="283">
        <v>4455000</v>
      </c>
      <c r="L24" s="283">
        <v>6228000</v>
      </c>
    </row>
    <row r="25" spans="1:12" ht="24.75" customHeight="1">
      <c r="A25" s="301">
        <v>14</v>
      </c>
      <c r="B25" s="252" t="s">
        <v>71</v>
      </c>
      <c r="C25" s="253" t="s">
        <v>36</v>
      </c>
      <c r="D25" s="280" t="s">
        <v>530</v>
      </c>
      <c r="E25" s="302">
        <v>450000</v>
      </c>
      <c r="F25" s="302">
        <v>450000</v>
      </c>
      <c r="G25" s="283">
        <v>2.82</v>
      </c>
      <c r="H25" s="283">
        <v>2.82</v>
      </c>
      <c r="I25" s="305">
        <v>38008800</v>
      </c>
      <c r="J25" s="305">
        <v>38008800</v>
      </c>
      <c r="K25" s="305">
        <v>7601760</v>
      </c>
      <c r="L25" s="305">
        <v>12289512</v>
      </c>
    </row>
    <row r="26" spans="1:12" ht="24.75" customHeight="1">
      <c r="A26" s="301"/>
      <c r="B26" s="280" t="s">
        <v>535</v>
      </c>
      <c r="E26" s="282"/>
      <c r="F26" s="282"/>
      <c r="G26" s="282"/>
      <c r="H26" s="282"/>
      <c r="I26" s="282">
        <f>SUM(I10:I25)</f>
        <v>1140651334.8200002</v>
      </c>
      <c r="J26" s="282">
        <f>SUM(J10:J25)</f>
        <v>1140651334.8200002</v>
      </c>
      <c r="K26" s="282">
        <f>SUM(K10:K25)</f>
        <v>87547161.85000001</v>
      </c>
      <c r="L26" s="282">
        <f>SUM(L10:L25)</f>
        <v>95742806.32</v>
      </c>
    </row>
    <row r="27" spans="1:12" ht="24.75" customHeight="1">
      <c r="A27" s="301"/>
      <c r="B27" s="282" t="s">
        <v>11</v>
      </c>
      <c r="E27" s="282"/>
      <c r="F27" s="282"/>
      <c r="G27" s="282"/>
      <c r="H27" s="282"/>
      <c r="I27" s="282">
        <v>1777855229.27</v>
      </c>
      <c r="J27" s="282">
        <v>1504562611.85</v>
      </c>
      <c r="K27" s="283" t="s">
        <v>508</v>
      </c>
      <c r="L27" s="283" t="s">
        <v>508</v>
      </c>
    </row>
    <row r="28" spans="1:12" ht="24.75" customHeight="1">
      <c r="A28" s="301" t="s">
        <v>108</v>
      </c>
      <c r="B28" s="282" t="s">
        <v>109</v>
      </c>
      <c r="E28" s="282"/>
      <c r="F28" s="282"/>
      <c r="G28" s="282"/>
      <c r="H28" s="282"/>
      <c r="I28" s="297">
        <v>-197844509.73</v>
      </c>
      <c r="J28" s="297">
        <v>-197844509.73</v>
      </c>
      <c r="K28" s="283" t="s">
        <v>508</v>
      </c>
      <c r="L28" s="283" t="s">
        <v>508</v>
      </c>
    </row>
    <row r="29" spans="1:12" ht="24.75" customHeight="1" thickBot="1">
      <c r="A29" s="301"/>
      <c r="B29" s="282" t="s">
        <v>85</v>
      </c>
      <c r="I29" s="306">
        <f>SUM(I26:I28)</f>
        <v>2720662054.36</v>
      </c>
      <c r="J29" s="306">
        <f>SUM(J26:J28)</f>
        <v>2447369436.94</v>
      </c>
      <c r="K29" s="306">
        <f>SUM(K26:K28)</f>
        <v>87547161.85000001</v>
      </c>
      <c r="L29" s="306">
        <f>SUM(L26:L28)</f>
        <v>95742806.32</v>
      </c>
    </row>
    <row r="30" spans="1:12" ht="24.75" customHeight="1" thickTop="1">
      <c r="A30" s="307" t="s">
        <v>757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</row>
    <row r="31" spans="1:12" ht="24.75" customHeight="1">
      <c r="A31" s="301">
        <v>15</v>
      </c>
      <c r="B31" s="278" t="s">
        <v>591</v>
      </c>
      <c r="C31" s="279" t="s">
        <v>12</v>
      </c>
      <c r="D31" s="280" t="s">
        <v>472</v>
      </c>
      <c r="E31" s="302">
        <v>200000</v>
      </c>
      <c r="F31" s="302">
        <v>200000</v>
      </c>
      <c r="G31" s="283">
        <v>18.16</v>
      </c>
      <c r="H31" s="283">
        <v>18.16</v>
      </c>
      <c r="I31" s="283">
        <v>69561939.58</v>
      </c>
      <c r="J31" s="283">
        <v>69561939.58</v>
      </c>
      <c r="K31" s="283">
        <v>0</v>
      </c>
      <c r="L31" s="283">
        <v>0</v>
      </c>
    </row>
    <row r="32" spans="1:12" ht="24.75" customHeight="1">
      <c r="A32" s="301">
        <v>16</v>
      </c>
      <c r="B32" s="278" t="s">
        <v>592</v>
      </c>
      <c r="C32" s="279" t="s">
        <v>13</v>
      </c>
      <c r="D32" s="280" t="s">
        <v>471</v>
      </c>
      <c r="E32" s="281">
        <v>10000</v>
      </c>
      <c r="F32" s="281">
        <v>10000</v>
      </c>
      <c r="G32" s="283">
        <v>18</v>
      </c>
      <c r="H32" s="283">
        <v>18</v>
      </c>
      <c r="I32" s="283">
        <v>2952357.5</v>
      </c>
      <c r="J32" s="283">
        <v>2952357.5</v>
      </c>
      <c r="K32" s="283">
        <v>0</v>
      </c>
      <c r="L32" s="283">
        <v>90000</v>
      </c>
    </row>
    <row r="33" spans="1:12" ht="24.75" customHeight="1">
      <c r="A33" s="301">
        <v>17</v>
      </c>
      <c r="B33" s="278" t="s">
        <v>593</v>
      </c>
      <c r="C33" s="279" t="s">
        <v>14</v>
      </c>
      <c r="D33" s="280" t="s">
        <v>249</v>
      </c>
      <c r="E33" s="281">
        <v>127000</v>
      </c>
      <c r="F33" s="281">
        <v>127000</v>
      </c>
      <c r="G33" s="283">
        <v>8.78</v>
      </c>
      <c r="H33" s="283">
        <v>8.78</v>
      </c>
      <c r="I33" s="283">
        <v>15053034.16</v>
      </c>
      <c r="J33" s="283">
        <v>15053034.16</v>
      </c>
      <c r="K33" s="283">
        <v>1672500</v>
      </c>
      <c r="L33" s="283">
        <v>1672500</v>
      </c>
    </row>
    <row r="34" spans="1:12" ht="24.75" customHeight="1">
      <c r="A34" s="301">
        <v>18</v>
      </c>
      <c r="B34" s="278" t="s">
        <v>594</v>
      </c>
      <c r="C34" s="279" t="s">
        <v>15</v>
      </c>
      <c r="D34" s="280" t="s">
        <v>471</v>
      </c>
      <c r="E34" s="281">
        <v>145000</v>
      </c>
      <c r="F34" s="281">
        <v>145000</v>
      </c>
      <c r="G34" s="283">
        <v>15</v>
      </c>
      <c r="H34" s="283">
        <v>15</v>
      </c>
      <c r="I34" s="283">
        <v>34339805.49</v>
      </c>
      <c r="J34" s="283">
        <v>34339805.49</v>
      </c>
      <c r="K34" s="283">
        <v>0</v>
      </c>
      <c r="L34" s="283">
        <v>0</v>
      </c>
    </row>
    <row r="35" spans="1:12" ht="24.75" customHeight="1">
      <c r="A35" s="301">
        <v>19</v>
      </c>
      <c r="B35" s="278" t="s">
        <v>595</v>
      </c>
      <c r="C35" s="279" t="s">
        <v>16</v>
      </c>
      <c r="D35" s="280" t="s">
        <v>472</v>
      </c>
      <c r="E35" s="281">
        <v>20000</v>
      </c>
      <c r="F35" s="281">
        <v>20000</v>
      </c>
      <c r="G35" s="283">
        <v>19.5</v>
      </c>
      <c r="H35" s="283">
        <v>19.5</v>
      </c>
      <c r="I35" s="283">
        <v>6246583.44</v>
      </c>
      <c r="J35" s="283">
        <v>6246583.44</v>
      </c>
      <c r="K35" s="283">
        <v>389980</v>
      </c>
      <c r="L35" s="283">
        <v>1559920</v>
      </c>
    </row>
    <row r="36" spans="1:12" ht="24.75" customHeight="1">
      <c r="A36" s="301">
        <v>20</v>
      </c>
      <c r="B36" s="278" t="s">
        <v>596</v>
      </c>
      <c r="C36" s="279" t="s">
        <v>524</v>
      </c>
      <c r="D36" s="280" t="s">
        <v>474</v>
      </c>
      <c r="E36" s="281">
        <v>20000</v>
      </c>
      <c r="F36" s="281">
        <v>20000</v>
      </c>
      <c r="G36" s="283">
        <v>19.5</v>
      </c>
      <c r="H36" s="283">
        <v>19.5</v>
      </c>
      <c r="I36" s="283">
        <v>5906141.75</v>
      </c>
      <c r="J36" s="283">
        <v>5906141.75</v>
      </c>
      <c r="K36" s="283">
        <v>0</v>
      </c>
      <c r="L36" s="283">
        <v>0</v>
      </c>
    </row>
    <row r="37" spans="1:12" ht="24.75" customHeight="1">
      <c r="A37" s="301">
        <v>21</v>
      </c>
      <c r="B37" s="278" t="s">
        <v>597</v>
      </c>
      <c r="C37" s="279" t="s">
        <v>17</v>
      </c>
      <c r="D37" s="280"/>
      <c r="E37" s="281"/>
      <c r="F37" s="281"/>
      <c r="G37" s="282"/>
      <c r="H37" s="282"/>
      <c r="I37" s="281"/>
      <c r="J37" s="281"/>
      <c r="K37" s="281"/>
      <c r="L37" s="281"/>
    </row>
    <row r="38" spans="1:12" ht="24.75" customHeight="1">
      <c r="A38" s="301"/>
      <c r="B38" s="278" t="s">
        <v>18</v>
      </c>
      <c r="C38" s="279" t="s">
        <v>19</v>
      </c>
      <c r="D38" s="280" t="s">
        <v>471</v>
      </c>
      <c r="E38" s="281">
        <v>20000</v>
      </c>
      <c r="F38" s="281">
        <v>20000</v>
      </c>
      <c r="G38" s="283">
        <v>18</v>
      </c>
      <c r="H38" s="283">
        <v>18</v>
      </c>
      <c r="I38" s="283">
        <v>14052348.45</v>
      </c>
      <c r="J38" s="283">
        <v>14052348.45</v>
      </c>
      <c r="K38" s="283">
        <v>1800000</v>
      </c>
      <c r="L38" s="283">
        <v>1080000</v>
      </c>
    </row>
    <row r="39" spans="1:12" ht="24.75" customHeight="1">
      <c r="A39" s="301"/>
      <c r="B39" s="278"/>
      <c r="C39" s="279"/>
      <c r="D39" s="280"/>
      <c r="E39" s="281"/>
      <c r="F39" s="281"/>
      <c r="G39" s="283"/>
      <c r="H39" s="283"/>
      <c r="I39" s="283"/>
      <c r="J39" s="283"/>
      <c r="K39" s="286"/>
      <c r="L39" s="283"/>
    </row>
    <row r="40" spans="1:12" ht="24.75" customHeight="1">
      <c r="A40" s="301"/>
      <c r="B40" s="278"/>
      <c r="C40" s="279"/>
      <c r="D40" s="280"/>
      <c r="E40" s="281"/>
      <c r="F40" s="281"/>
      <c r="G40" s="283"/>
      <c r="H40" s="283"/>
      <c r="I40" s="283"/>
      <c r="J40" s="283"/>
      <c r="K40" s="286"/>
      <c r="L40" s="283"/>
    </row>
    <row r="41" spans="1:12" ht="24.75" customHeight="1">
      <c r="A41" s="301"/>
      <c r="B41" s="278"/>
      <c r="C41" s="279"/>
      <c r="D41" s="280"/>
      <c r="E41" s="281"/>
      <c r="F41" s="281"/>
      <c r="G41" s="283"/>
      <c r="H41" s="283"/>
      <c r="I41" s="283"/>
      <c r="J41" s="283"/>
      <c r="K41" s="286"/>
      <c r="L41" s="283"/>
    </row>
    <row r="42" spans="1:12" s="275" customFormat="1" ht="24.75" customHeight="1">
      <c r="A42" s="273" t="s">
        <v>318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</row>
    <row r="43" spans="1:12" s="275" customFormat="1" ht="24.75" customHeight="1">
      <c r="A43" s="709" t="s">
        <v>974</v>
      </c>
      <c r="B43" s="141"/>
      <c r="C43" s="141"/>
      <c r="D43" s="141"/>
      <c r="E43" s="141"/>
      <c r="F43" s="141"/>
      <c r="G43" s="141"/>
      <c r="H43" s="143"/>
      <c r="I43" s="141"/>
      <c r="J43" s="274"/>
      <c r="K43" s="274"/>
      <c r="L43" s="274" t="s">
        <v>108</v>
      </c>
    </row>
    <row r="44" spans="1:12" s="275" customFormat="1" ht="24.75" customHeight="1">
      <c r="A44" s="451" t="s">
        <v>781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</row>
    <row r="45" spans="1:10" ht="24.75" customHeight="1">
      <c r="A45" s="279"/>
      <c r="B45" s="278"/>
      <c r="C45" s="279"/>
      <c r="D45" s="280"/>
      <c r="E45" s="282"/>
      <c r="F45" s="282"/>
      <c r="G45" s="308"/>
      <c r="H45" s="308"/>
      <c r="I45" s="308"/>
      <c r="J45" s="308"/>
    </row>
    <row r="46" spans="1:12" s="296" customFormat="1" ht="24.75" customHeight="1">
      <c r="A46" s="249" t="s">
        <v>758</v>
      </c>
      <c r="B46" s="297"/>
      <c r="C46" s="309"/>
      <c r="D46" s="309"/>
      <c r="E46" s="297"/>
      <c r="F46" s="297"/>
      <c r="G46" s="298"/>
      <c r="H46" s="298"/>
      <c r="I46" s="298"/>
      <c r="J46" s="298"/>
      <c r="K46" s="297"/>
      <c r="L46" s="297"/>
    </row>
    <row r="47" spans="1:12" s="296" customFormat="1" ht="24.75" customHeight="1">
      <c r="A47" s="299" t="s">
        <v>518</v>
      </c>
      <c r="B47" s="299" t="s">
        <v>580</v>
      </c>
      <c r="C47" s="299" t="s">
        <v>536</v>
      </c>
      <c r="D47" s="299" t="s">
        <v>515</v>
      </c>
      <c r="E47" s="720" t="s">
        <v>519</v>
      </c>
      <c r="F47" s="720"/>
      <c r="G47" s="720" t="s">
        <v>581</v>
      </c>
      <c r="H47" s="720"/>
      <c r="I47" s="720" t="s">
        <v>520</v>
      </c>
      <c r="J47" s="720"/>
      <c r="K47" s="721" t="s">
        <v>521</v>
      </c>
      <c r="L47" s="721"/>
    </row>
    <row r="48" spans="1:12" s="296" customFormat="1" ht="24.75" customHeight="1">
      <c r="A48" s="299" t="s">
        <v>582</v>
      </c>
      <c r="C48" s="299" t="s">
        <v>583</v>
      </c>
      <c r="D48" s="299" t="s">
        <v>516</v>
      </c>
      <c r="E48" s="722" t="s">
        <v>522</v>
      </c>
      <c r="F48" s="722"/>
      <c r="G48" s="723" t="s">
        <v>584</v>
      </c>
      <c r="H48" s="723"/>
      <c r="I48" s="724" t="s">
        <v>523</v>
      </c>
      <c r="J48" s="724"/>
      <c r="K48" s="724" t="s">
        <v>523</v>
      </c>
      <c r="L48" s="724"/>
    </row>
    <row r="49" spans="1:12" s="296" customFormat="1" ht="24.75" customHeight="1">
      <c r="A49" s="299"/>
      <c r="C49" s="299"/>
      <c r="D49" s="299"/>
      <c r="E49" s="484" t="s">
        <v>857</v>
      </c>
      <c r="F49" s="248" t="s">
        <v>202</v>
      </c>
      <c r="G49" s="484" t="s">
        <v>857</v>
      </c>
      <c r="H49" s="248" t="s">
        <v>202</v>
      </c>
      <c r="I49" s="484" t="s">
        <v>857</v>
      </c>
      <c r="J49" s="248" t="s">
        <v>202</v>
      </c>
      <c r="K49" s="484" t="s">
        <v>857</v>
      </c>
      <c r="L49" s="248" t="s">
        <v>202</v>
      </c>
    </row>
    <row r="50" spans="1:12" ht="24.75" customHeight="1">
      <c r="A50" s="249"/>
      <c r="B50" s="249"/>
      <c r="C50" s="250"/>
      <c r="D50" s="250"/>
      <c r="E50" s="300" t="s">
        <v>742</v>
      </c>
      <c r="F50" s="300" t="s">
        <v>277</v>
      </c>
      <c r="G50" s="300" t="s">
        <v>742</v>
      </c>
      <c r="H50" s="300" t="s">
        <v>277</v>
      </c>
      <c r="I50" s="300" t="s">
        <v>742</v>
      </c>
      <c r="J50" s="300" t="s">
        <v>277</v>
      </c>
      <c r="K50" s="300" t="s">
        <v>742</v>
      </c>
      <c r="L50" s="300" t="s">
        <v>277</v>
      </c>
    </row>
    <row r="51" spans="1:12" ht="24.75" customHeight="1">
      <c r="A51" s="301">
        <v>22</v>
      </c>
      <c r="B51" s="278" t="s">
        <v>694</v>
      </c>
      <c r="D51" s="280"/>
      <c r="E51" s="282"/>
      <c r="F51" s="282"/>
      <c r="G51" s="283"/>
      <c r="H51" s="283"/>
      <c r="I51" s="283"/>
      <c r="J51" s="283"/>
      <c r="K51" s="283"/>
      <c r="L51" s="283"/>
    </row>
    <row r="52" spans="1:12" ht="24.75" customHeight="1">
      <c r="A52" s="301"/>
      <c r="B52" s="278" t="s">
        <v>20</v>
      </c>
      <c r="C52" s="279" t="s">
        <v>21</v>
      </c>
      <c r="D52" s="280" t="s">
        <v>527</v>
      </c>
      <c r="E52" s="310" t="s">
        <v>271</v>
      </c>
      <c r="F52" s="310" t="s">
        <v>271</v>
      </c>
      <c r="G52" s="283">
        <v>18</v>
      </c>
      <c r="H52" s="283">
        <v>18</v>
      </c>
      <c r="I52" s="283">
        <v>2161197.26</v>
      </c>
      <c r="J52" s="283">
        <v>2161197.26</v>
      </c>
      <c r="K52" s="286">
        <v>0</v>
      </c>
      <c r="L52" s="286">
        <v>0</v>
      </c>
    </row>
    <row r="53" spans="1:12" ht="24.75" customHeight="1">
      <c r="A53" s="301">
        <v>23</v>
      </c>
      <c r="B53" s="278" t="s">
        <v>598</v>
      </c>
      <c r="C53" s="279" t="s">
        <v>526</v>
      </c>
      <c r="D53" s="280" t="s">
        <v>471</v>
      </c>
      <c r="E53" s="281">
        <v>30000</v>
      </c>
      <c r="F53" s="281">
        <v>30000</v>
      </c>
      <c r="G53" s="283">
        <v>16</v>
      </c>
      <c r="H53" s="283">
        <v>16</v>
      </c>
      <c r="I53" s="283">
        <v>4922582.5</v>
      </c>
      <c r="J53" s="283">
        <v>4922582.5</v>
      </c>
      <c r="K53" s="286">
        <v>1920000</v>
      </c>
      <c r="L53" s="286">
        <v>2160000</v>
      </c>
    </row>
    <row r="54" spans="1:12" ht="24.75" customHeight="1">
      <c r="A54" s="301">
        <v>24</v>
      </c>
      <c r="B54" s="278" t="s">
        <v>599</v>
      </c>
      <c r="C54" s="279"/>
      <c r="D54" s="280"/>
      <c r="E54" s="281"/>
      <c r="F54" s="281"/>
      <c r="G54" s="283"/>
      <c r="H54" s="283"/>
      <c r="I54" s="283"/>
      <c r="J54" s="283"/>
      <c r="K54" s="283"/>
      <c r="L54" s="283"/>
    </row>
    <row r="55" spans="1:12" ht="24.75" customHeight="1">
      <c r="A55" s="301"/>
      <c r="B55" s="278" t="s">
        <v>23</v>
      </c>
      <c r="C55" s="279" t="s">
        <v>24</v>
      </c>
      <c r="D55" s="280" t="s">
        <v>530</v>
      </c>
      <c r="E55" s="281">
        <v>1200000</v>
      </c>
      <c r="F55" s="281">
        <v>1200000</v>
      </c>
      <c r="G55" s="283">
        <v>3</v>
      </c>
      <c r="H55" s="283">
        <v>3</v>
      </c>
      <c r="I55" s="283">
        <v>36000000</v>
      </c>
      <c r="J55" s="283">
        <v>36000000</v>
      </c>
      <c r="K55" s="286">
        <v>0</v>
      </c>
      <c r="L55" s="286">
        <v>0</v>
      </c>
    </row>
    <row r="56" spans="1:12" ht="24.75" customHeight="1">
      <c r="A56" s="301">
        <v>25</v>
      </c>
      <c r="B56" s="278" t="s">
        <v>600</v>
      </c>
      <c r="C56" s="279" t="s">
        <v>25</v>
      </c>
      <c r="D56" s="280" t="s">
        <v>530</v>
      </c>
      <c r="E56" s="281">
        <v>237500</v>
      </c>
      <c r="F56" s="281">
        <v>237500</v>
      </c>
      <c r="G56" s="283">
        <v>10</v>
      </c>
      <c r="H56" s="283">
        <v>10</v>
      </c>
      <c r="I56" s="283">
        <v>23760000</v>
      </c>
      <c r="J56" s="283">
        <v>23760000</v>
      </c>
      <c r="K56" s="283">
        <v>1900800</v>
      </c>
      <c r="L56" s="283">
        <v>3088800</v>
      </c>
    </row>
    <row r="57" spans="1:12" ht="24.75" customHeight="1">
      <c r="A57" s="301">
        <v>26</v>
      </c>
      <c r="B57" s="278" t="s">
        <v>601</v>
      </c>
      <c r="C57" s="279" t="s">
        <v>26</v>
      </c>
      <c r="D57" s="280"/>
      <c r="E57" s="281"/>
      <c r="F57" s="281"/>
      <c r="G57" s="283"/>
      <c r="H57" s="283"/>
      <c r="I57" s="283"/>
      <c r="J57" s="283"/>
      <c r="K57" s="283"/>
      <c r="L57" s="283"/>
    </row>
    <row r="58" spans="3:12" ht="24.75" customHeight="1">
      <c r="C58" s="279" t="s">
        <v>27</v>
      </c>
      <c r="D58" s="280" t="s">
        <v>530</v>
      </c>
      <c r="E58" s="281">
        <v>378857</v>
      </c>
      <c r="F58" s="281">
        <v>378857</v>
      </c>
      <c r="G58" s="283">
        <v>15</v>
      </c>
      <c r="H58" s="283">
        <v>15</v>
      </c>
      <c r="I58" s="283">
        <v>94680056</v>
      </c>
      <c r="J58" s="283">
        <v>94680056</v>
      </c>
      <c r="K58" s="286">
        <v>9000003.17</v>
      </c>
      <c r="L58" s="286">
        <v>9000003.17</v>
      </c>
    </row>
    <row r="59" spans="1:12" ht="24.75" customHeight="1">
      <c r="A59" s="301">
        <v>27</v>
      </c>
      <c r="B59" s="278" t="s">
        <v>602</v>
      </c>
      <c r="D59" s="280"/>
      <c r="E59" s="282"/>
      <c r="F59" s="282"/>
      <c r="G59" s="283"/>
      <c r="H59" s="283"/>
      <c r="I59" s="283"/>
      <c r="J59" s="283"/>
      <c r="K59" s="283"/>
      <c r="L59" s="283"/>
    </row>
    <row r="60" spans="1:12" ht="24.75" customHeight="1">
      <c r="A60" s="301"/>
      <c r="B60" s="278" t="s">
        <v>28</v>
      </c>
      <c r="C60" s="279" t="s">
        <v>22</v>
      </c>
      <c r="D60" s="280" t="s">
        <v>471</v>
      </c>
      <c r="E60" s="281">
        <v>80000</v>
      </c>
      <c r="F60" s="281">
        <v>80000</v>
      </c>
      <c r="G60" s="283">
        <v>11.97</v>
      </c>
      <c r="H60" s="283">
        <v>11.97</v>
      </c>
      <c r="I60" s="283">
        <v>9572050</v>
      </c>
      <c r="J60" s="283">
        <v>9572050</v>
      </c>
      <c r="K60" s="283">
        <v>28716150</v>
      </c>
      <c r="L60" s="283">
        <v>57432300</v>
      </c>
    </row>
    <row r="61" spans="1:12" ht="24.75" customHeight="1">
      <c r="A61" s="301">
        <v>28</v>
      </c>
      <c r="B61" s="278" t="s">
        <v>603</v>
      </c>
      <c r="C61" s="279" t="s">
        <v>29</v>
      </c>
      <c r="D61" s="280" t="s">
        <v>530</v>
      </c>
      <c r="E61" s="281">
        <v>97400</v>
      </c>
      <c r="F61" s="281">
        <v>97400</v>
      </c>
      <c r="G61" s="283">
        <v>9</v>
      </c>
      <c r="H61" s="283">
        <v>9</v>
      </c>
      <c r="I61" s="283">
        <v>12416490</v>
      </c>
      <c r="J61" s="283">
        <v>12416490</v>
      </c>
      <c r="K61" s="286">
        <v>2191500</v>
      </c>
      <c r="L61" s="286">
        <v>1980000</v>
      </c>
    </row>
    <row r="62" spans="1:12" ht="24.75" customHeight="1">
      <c r="A62" s="301">
        <v>29</v>
      </c>
      <c r="B62" s="278" t="s">
        <v>604</v>
      </c>
      <c r="C62" s="279"/>
      <c r="D62" s="280"/>
      <c r="E62" s="281"/>
      <c r="F62" s="281"/>
      <c r="G62" s="283"/>
      <c r="H62" s="283"/>
      <c r="I62" s="283"/>
      <c r="J62" s="283"/>
      <c r="K62" s="283"/>
      <c r="L62" s="283"/>
    </row>
    <row r="63" spans="1:12" ht="24.75" customHeight="1">
      <c r="A63" s="301"/>
      <c r="B63" s="278" t="s">
        <v>30</v>
      </c>
      <c r="C63" s="279" t="s">
        <v>5</v>
      </c>
      <c r="D63" s="280" t="s">
        <v>530</v>
      </c>
      <c r="E63" s="281">
        <v>143220</v>
      </c>
      <c r="F63" s="281">
        <v>143220</v>
      </c>
      <c r="G63" s="283">
        <v>19.55</v>
      </c>
      <c r="H63" s="283">
        <v>19.55</v>
      </c>
      <c r="I63" s="283">
        <v>26764312.5</v>
      </c>
      <c r="J63" s="283">
        <v>26764312.5</v>
      </c>
      <c r="K63" s="286">
        <v>1680000</v>
      </c>
      <c r="L63" s="286">
        <v>1680000</v>
      </c>
    </row>
    <row r="64" spans="1:12" ht="24.75" customHeight="1">
      <c r="A64" s="301">
        <v>30</v>
      </c>
      <c r="B64" s="278" t="s">
        <v>605</v>
      </c>
      <c r="C64" s="279" t="s">
        <v>524</v>
      </c>
      <c r="D64" s="280" t="s">
        <v>471</v>
      </c>
      <c r="E64" s="281">
        <v>10000</v>
      </c>
      <c r="F64" s="281">
        <v>10000</v>
      </c>
      <c r="G64" s="283">
        <v>15</v>
      </c>
      <c r="H64" s="283">
        <v>15</v>
      </c>
      <c r="I64" s="283">
        <v>1500000</v>
      </c>
      <c r="J64" s="283">
        <v>1500000</v>
      </c>
      <c r="K64" s="286">
        <v>750000</v>
      </c>
      <c r="L64" s="286">
        <v>750000</v>
      </c>
    </row>
    <row r="65" spans="1:12" ht="24.75" customHeight="1">
      <c r="A65" s="301">
        <v>31</v>
      </c>
      <c r="B65" s="278" t="s">
        <v>606</v>
      </c>
      <c r="C65" s="279" t="s">
        <v>33</v>
      </c>
      <c r="D65" s="280" t="s">
        <v>530</v>
      </c>
      <c r="E65" s="281">
        <v>1215000</v>
      </c>
      <c r="F65" s="281">
        <v>1215000</v>
      </c>
      <c r="G65" s="283">
        <v>12.41</v>
      </c>
      <c r="H65" s="283">
        <v>12.41</v>
      </c>
      <c r="I65" s="283">
        <v>10080960</v>
      </c>
      <c r="J65" s="283">
        <v>10080960</v>
      </c>
      <c r="K65" s="286">
        <v>1005520</v>
      </c>
      <c r="L65" s="286">
        <v>1508280</v>
      </c>
    </row>
    <row r="66" spans="1:12" ht="24.75" customHeight="1">
      <c r="A66" s="301">
        <v>32</v>
      </c>
      <c r="B66" s="278" t="s">
        <v>607</v>
      </c>
      <c r="C66" s="279" t="s">
        <v>34</v>
      </c>
      <c r="E66" s="284"/>
      <c r="F66" s="284"/>
      <c r="G66" s="285"/>
      <c r="H66" s="285"/>
      <c r="I66" s="285"/>
      <c r="J66" s="285"/>
      <c r="K66" s="285"/>
      <c r="L66" s="285"/>
    </row>
    <row r="67" spans="1:12" ht="24.75" customHeight="1">
      <c r="A67" s="301"/>
      <c r="B67" s="278"/>
      <c r="C67" s="279" t="s">
        <v>35</v>
      </c>
      <c r="D67" s="280" t="s">
        <v>530</v>
      </c>
      <c r="E67" s="281">
        <v>60000</v>
      </c>
      <c r="F67" s="281">
        <v>60000</v>
      </c>
      <c r="G67" s="283">
        <v>10</v>
      </c>
      <c r="H67" s="283">
        <v>10</v>
      </c>
      <c r="I67" s="283">
        <v>6000000</v>
      </c>
      <c r="J67" s="283">
        <v>6000000</v>
      </c>
      <c r="K67" s="286">
        <v>240000</v>
      </c>
      <c r="L67" s="286">
        <v>900000</v>
      </c>
    </row>
    <row r="68" spans="1:12" ht="24.75" customHeight="1">
      <c r="A68" s="301">
        <v>33</v>
      </c>
      <c r="B68" s="278" t="s">
        <v>608</v>
      </c>
      <c r="C68" s="279" t="s">
        <v>37</v>
      </c>
      <c r="D68" s="280"/>
      <c r="E68" s="281"/>
      <c r="F68" s="281"/>
      <c r="G68" s="283"/>
      <c r="H68" s="283"/>
      <c r="I68" s="283"/>
      <c r="J68" s="283"/>
      <c r="K68" s="283"/>
      <c r="L68" s="283"/>
    </row>
    <row r="69" spans="1:12" ht="24.75" customHeight="1">
      <c r="A69" s="301"/>
      <c r="C69" s="279" t="s">
        <v>38</v>
      </c>
      <c r="D69" s="280" t="s">
        <v>530</v>
      </c>
      <c r="E69" s="281">
        <v>126000</v>
      </c>
      <c r="F69" s="281">
        <v>126000</v>
      </c>
      <c r="G69" s="283">
        <v>14.75</v>
      </c>
      <c r="H69" s="283">
        <v>14.75</v>
      </c>
      <c r="I69" s="283">
        <v>19202504.36</v>
      </c>
      <c r="J69" s="283">
        <v>19202504.36</v>
      </c>
      <c r="K69" s="283">
        <v>0</v>
      </c>
      <c r="L69" s="283">
        <v>0</v>
      </c>
    </row>
    <row r="70" spans="1:12" ht="24.75" customHeight="1">
      <c r="A70" s="301">
        <v>34</v>
      </c>
      <c r="B70" s="278" t="s">
        <v>609</v>
      </c>
      <c r="C70" s="279"/>
      <c r="D70" s="280"/>
      <c r="E70" s="281"/>
      <c r="F70" s="281"/>
      <c r="G70" s="283"/>
      <c r="H70" s="283"/>
      <c r="I70" s="283"/>
      <c r="J70" s="283"/>
      <c r="K70" s="283"/>
      <c r="L70" s="283"/>
    </row>
    <row r="71" spans="1:12" ht="24.75" customHeight="1">
      <c r="A71" s="301"/>
      <c r="B71" s="278" t="s">
        <v>39</v>
      </c>
      <c r="C71" s="279" t="s">
        <v>40</v>
      </c>
      <c r="D71" s="280" t="s">
        <v>530</v>
      </c>
      <c r="E71" s="281">
        <v>324000</v>
      </c>
      <c r="F71" s="281">
        <v>324000</v>
      </c>
      <c r="G71" s="283">
        <v>19.71</v>
      </c>
      <c r="H71" s="283">
        <v>19.71</v>
      </c>
      <c r="I71" s="283">
        <v>76609202.82</v>
      </c>
      <c r="J71" s="283">
        <v>76609202.82</v>
      </c>
      <c r="K71" s="283">
        <v>2873326.5</v>
      </c>
      <c r="L71" s="283">
        <v>2554068</v>
      </c>
    </row>
    <row r="72" spans="1:12" ht="24.75" customHeight="1">
      <c r="A72" s="301">
        <v>35</v>
      </c>
      <c r="B72" s="278" t="s">
        <v>610</v>
      </c>
      <c r="C72" s="279" t="s">
        <v>41</v>
      </c>
      <c r="D72" s="280" t="s">
        <v>525</v>
      </c>
      <c r="E72" s="281">
        <v>16500</v>
      </c>
      <c r="F72" s="281">
        <v>16500</v>
      </c>
      <c r="G72" s="283">
        <v>6</v>
      </c>
      <c r="H72" s="283">
        <v>6</v>
      </c>
      <c r="I72" s="283">
        <v>3000000</v>
      </c>
      <c r="J72" s="283">
        <v>3000000</v>
      </c>
      <c r="K72" s="286">
        <v>0</v>
      </c>
      <c r="L72" s="286">
        <v>0</v>
      </c>
    </row>
    <row r="73" spans="1:12" ht="24.75" customHeight="1">
      <c r="A73" s="301">
        <v>36</v>
      </c>
      <c r="B73" s="278" t="s">
        <v>611</v>
      </c>
      <c r="C73" s="279" t="s">
        <v>42</v>
      </c>
      <c r="D73" s="280"/>
      <c r="E73" s="281"/>
      <c r="F73" s="281"/>
      <c r="G73" s="283"/>
      <c r="H73" s="283"/>
      <c r="I73" s="283"/>
      <c r="J73" s="283"/>
      <c r="K73" s="283"/>
      <c r="L73" s="283"/>
    </row>
    <row r="74" spans="1:12" ht="24.75" customHeight="1">
      <c r="A74" s="301"/>
      <c r="C74" s="279" t="s">
        <v>43</v>
      </c>
      <c r="D74" s="280" t="s">
        <v>471</v>
      </c>
      <c r="E74" s="281">
        <v>40000</v>
      </c>
      <c r="F74" s="281">
        <v>40000</v>
      </c>
      <c r="G74" s="283">
        <v>10</v>
      </c>
      <c r="H74" s="283">
        <v>10</v>
      </c>
      <c r="I74" s="283">
        <v>4000000</v>
      </c>
      <c r="J74" s="283">
        <v>4000000</v>
      </c>
      <c r="K74" s="286">
        <v>2000000</v>
      </c>
      <c r="L74" s="286">
        <v>2000000</v>
      </c>
    </row>
    <row r="75" spans="1:12" ht="24.75" customHeight="1">
      <c r="A75" s="301">
        <v>37</v>
      </c>
      <c r="B75" s="278" t="s">
        <v>612</v>
      </c>
      <c r="C75" s="279" t="s">
        <v>44</v>
      </c>
      <c r="D75" s="280" t="s">
        <v>525</v>
      </c>
      <c r="E75" s="281">
        <v>3013000</v>
      </c>
      <c r="F75" s="281">
        <v>3013000</v>
      </c>
      <c r="G75" s="283">
        <v>0.37</v>
      </c>
      <c r="H75" s="283">
        <v>0.37</v>
      </c>
      <c r="I75" s="283">
        <v>11000000</v>
      </c>
      <c r="J75" s="283">
        <v>11000000</v>
      </c>
      <c r="K75" s="286">
        <v>0</v>
      </c>
      <c r="L75" s="286">
        <v>0</v>
      </c>
    </row>
    <row r="76" spans="1:12" ht="24.75" customHeight="1">
      <c r="A76" s="301">
        <v>38</v>
      </c>
      <c r="B76" s="278" t="s">
        <v>613</v>
      </c>
      <c r="C76" s="279" t="s">
        <v>45</v>
      </c>
      <c r="D76" s="280"/>
      <c r="E76" s="311"/>
      <c r="F76" s="311"/>
      <c r="G76" s="312"/>
      <c r="H76" s="312"/>
      <c r="I76" s="311"/>
      <c r="J76" s="311"/>
      <c r="K76" s="311"/>
      <c r="L76" s="311"/>
    </row>
    <row r="77" spans="1:12" s="296" customFormat="1" ht="24.75" customHeight="1">
      <c r="A77" s="284"/>
      <c r="B77" s="241"/>
      <c r="C77" s="279" t="s">
        <v>46</v>
      </c>
      <c r="D77" s="280" t="s">
        <v>527</v>
      </c>
      <c r="E77" s="281">
        <v>60000</v>
      </c>
      <c r="F77" s="281">
        <v>60000</v>
      </c>
      <c r="G77" s="282">
        <v>5</v>
      </c>
      <c r="H77" s="282">
        <v>5</v>
      </c>
      <c r="I77" s="283">
        <v>3000000</v>
      </c>
      <c r="J77" s="283">
        <v>3000000</v>
      </c>
      <c r="K77" s="286">
        <v>0</v>
      </c>
      <c r="L77" s="286">
        <v>0</v>
      </c>
    </row>
    <row r="78" spans="1:12" ht="24.75" customHeight="1">
      <c r="A78" s="301">
        <v>39</v>
      </c>
      <c r="B78" s="278" t="s">
        <v>614</v>
      </c>
      <c r="C78" s="279" t="s">
        <v>47</v>
      </c>
      <c r="D78" s="313"/>
      <c r="E78" s="314"/>
      <c r="F78" s="314"/>
      <c r="G78" s="315"/>
      <c r="H78" s="315"/>
      <c r="I78" s="316"/>
      <c r="J78" s="316"/>
      <c r="K78" s="316"/>
      <c r="L78" s="316"/>
    </row>
    <row r="79" spans="1:12" ht="24.75" customHeight="1">
      <c r="A79" s="284"/>
      <c r="C79" s="279" t="s">
        <v>2</v>
      </c>
      <c r="D79" s="280" t="s">
        <v>472</v>
      </c>
      <c r="E79" s="281">
        <v>100000</v>
      </c>
      <c r="F79" s="281">
        <v>100000</v>
      </c>
      <c r="G79" s="282">
        <v>12.8</v>
      </c>
      <c r="H79" s="282">
        <v>12.8</v>
      </c>
      <c r="I79" s="283">
        <v>14528000</v>
      </c>
      <c r="J79" s="283">
        <v>14528000</v>
      </c>
      <c r="K79" s="286">
        <v>0</v>
      </c>
      <c r="L79" s="286">
        <v>768000</v>
      </c>
    </row>
    <row r="80" spans="1:12" ht="24.75" customHeight="1">
      <c r="A80" s="301">
        <v>40</v>
      </c>
      <c r="B80" s="278" t="s">
        <v>615</v>
      </c>
      <c r="C80" s="279" t="s">
        <v>48</v>
      </c>
      <c r="D80" s="280"/>
      <c r="E80" s="281"/>
      <c r="F80" s="281"/>
      <c r="G80" s="282"/>
      <c r="H80" s="282"/>
      <c r="I80" s="283"/>
      <c r="J80" s="283"/>
      <c r="K80" s="283"/>
      <c r="L80" s="283"/>
    </row>
    <row r="81" spans="1:12" ht="24.75" customHeight="1">
      <c r="A81" s="301"/>
      <c r="B81" s="278" t="s">
        <v>49</v>
      </c>
      <c r="C81" s="279"/>
      <c r="D81" s="280" t="s">
        <v>467</v>
      </c>
      <c r="E81" s="281">
        <v>600000</v>
      </c>
      <c r="F81" s="281">
        <v>600000</v>
      </c>
      <c r="G81" s="282">
        <v>9</v>
      </c>
      <c r="H81" s="282">
        <v>9</v>
      </c>
      <c r="I81" s="283">
        <v>54937500</v>
      </c>
      <c r="J81" s="283">
        <v>54937500</v>
      </c>
      <c r="K81" s="286">
        <v>0</v>
      </c>
      <c r="L81" s="286">
        <v>0</v>
      </c>
    </row>
    <row r="85" spans="1:12" ht="24.75" customHeight="1">
      <c r="A85" s="273" t="s">
        <v>318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</row>
    <row r="86" spans="1:12" ht="24.75" customHeight="1">
      <c r="A86" s="709" t="s">
        <v>974</v>
      </c>
      <c r="B86" s="141"/>
      <c r="C86" s="141"/>
      <c r="D86" s="141"/>
      <c r="E86" s="141"/>
      <c r="F86" s="141"/>
      <c r="G86" s="141"/>
      <c r="H86" s="143"/>
      <c r="I86" s="141"/>
      <c r="J86" s="274"/>
      <c r="K86" s="274"/>
      <c r="L86" s="274" t="s">
        <v>108</v>
      </c>
    </row>
    <row r="87" spans="1:12" ht="24.75" customHeight="1">
      <c r="A87" s="451" t="s">
        <v>818</v>
      </c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</row>
    <row r="88" spans="1:12" ht="24.75" customHeight="1">
      <c r="A88" s="452"/>
      <c r="B88" s="452"/>
      <c r="C88" s="452"/>
      <c r="D88" s="452"/>
      <c r="E88" s="452"/>
      <c r="F88" s="452"/>
      <c r="G88" s="452"/>
      <c r="H88" s="452"/>
      <c r="I88" s="452"/>
      <c r="J88" s="452"/>
      <c r="K88" s="452"/>
      <c r="L88" s="452"/>
    </row>
    <row r="89" spans="1:12" s="296" customFormat="1" ht="24.75" customHeight="1">
      <c r="A89" s="249" t="s">
        <v>758</v>
      </c>
      <c r="B89" s="297"/>
      <c r="C89" s="309"/>
      <c r="D89" s="309"/>
      <c r="E89" s="297"/>
      <c r="F89" s="297"/>
      <c r="G89" s="298"/>
      <c r="H89" s="298"/>
      <c r="I89" s="298"/>
      <c r="J89" s="298"/>
      <c r="K89" s="297"/>
      <c r="L89" s="297"/>
    </row>
    <row r="90" spans="1:12" s="296" customFormat="1" ht="24.75" customHeight="1">
      <c r="A90" s="299" t="s">
        <v>518</v>
      </c>
      <c r="B90" s="299" t="s">
        <v>580</v>
      </c>
      <c r="C90" s="299" t="s">
        <v>536</v>
      </c>
      <c r="D90" s="299" t="s">
        <v>515</v>
      </c>
      <c r="E90" s="720" t="s">
        <v>519</v>
      </c>
      <c r="F90" s="720"/>
      <c r="G90" s="720" t="s">
        <v>581</v>
      </c>
      <c r="H90" s="720"/>
      <c r="I90" s="720" t="s">
        <v>520</v>
      </c>
      <c r="J90" s="720"/>
      <c r="K90" s="721" t="s">
        <v>521</v>
      </c>
      <c r="L90" s="721"/>
    </row>
    <row r="91" spans="1:12" s="296" customFormat="1" ht="24.75" customHeight="1">
      <c r="A91" s="299" t="s">
        <v>582</v>
      </c>
      <c r="C91" s="299" t="s">
        <v>583</v>
      </c>
      <c r="D91" s="299" t="s">
        <v>516</v>
      </c>
      <c r="E91" s="722" t="s">
        <v>522</v>
      </c>
      <c r="F91" s="722"/>
      <c r="G91" s="723" t="s">
        <v>584</v>
      </c>
      <c r="H91" s="723"/>
      <c r="I91" s="724" t="s">
        <v>523</v>
      </c>
      <c r="J91" s="724"/>
      <c r="K91" s="724" t="s">
        <v>523</v>
      </c>
      <c r="L91" s="724"/>
    </row>
    <row r="92" spans="1:12" s="296" customFormat="1" ht="24.75" customHeight="1">
      <c r="A92" s="299"/>
      <c r="C92" s="299"/>
      <c r="D92" s="299"/>
      <c r="E92" s="484" t="s">
        <v>857</v>
      </c>
      <c r="F92" s="248" t="s">
        <v>202</v>
      </c>
      <c r="G92" s="484" t="s">
        <v>857</v>
      </c>
      <c r="H92" s="248" t="s">
        <v>202</v>
      </c>
      <c r="I92" s="484" t="s">
        <v>857</v>
      </c>
      <c r="J92" s="248" t="s">
        <v>202</v>
      </c>
      <c r="K92" s="484" t="s">
        <v>857</v>
      </c>
      <c r="L92" s="248" t="s">
        <v>202</v>
      </c>
    </row>
    <row r="93" spans="1:12" ht="24.75" customHeight="1">
      <c r="A93" s="249"/>
      <c r="B93" s="249"/>
      <c r="C93" s="250"/>
      <c r="D93" s="250"/>
      <c r="E93" s="300" t="s">
        <v>742</v>
      </c>
      <c r="F93" s="300" t="s">
        <v>277</v>
      </c>
      <c r="G93" s="300" t="s">
        <v>742</v>
      </c>
      <c r="H93" s="300" t="s">
        <v>277</v>
      </c>
      <c r="I93" s="300" t="s">
        <v>742</v>
      </c>
      <c r="J93" s="300" t="s">
        <v>277</v>
      </c>
      <c r="K93" s="300" t="s">
        <v>742</v>
      </c>
      <c r="L93" s="300" t="s">
        <v>277</v>
      </c>
    </row>
    <row r="94" spans="1:12" ht="24.75" customHeight="1">
      <c r="A94" s="301">
        <v>41</v>
      </c>
      <c r="B94" s="278" t="s">
        <v>616</v>
      </c>
      <c r="C94" s="279" t="s">
        <v>50</v>
      </c>
      <c r="D94" s="280" t="s">
        <v>471</v>
      </c>
      <c r="E94" s="281">
        <v>200000</v>
      </c>
      <c r="F94" s="281">
        <v>200000</v>
      </c>
      <c r="G94" s="282">
        <v>6</v>
      </c>
      <c r="H94" s="282">
        <v>6</v>
      </c>
      <c r="I94" s="283">
        <v>10000000</v>
      </c>
      <c r="J94" s="283">
        <v>10000000</v>
      </c>
      <c r="K94" s="286">
        <v>0</v>
      </c>
      <c r="L94" s="283">
        <v>0</v>
      </c>
    </row>
    <row r="95" spans="1:12" ht="24.75" customHeight="1">
      <c r="A95" s="301">
        <v>42</v>
      </c>
      <c r="B95" s="278" t="s">
        <v>105</v>
      </c>
      <c r="C95" s="279"/>
      <c r="D95" s="280"/>
      <c r="E95" s="282"/>
      <c r="F95" s="282"/>
      <c r="G95" s="282"/>
      <c r="H95" s="282"/>
      <c r="I95" s="283"/>
      <c r="J95" s="283"/>
      <c r="K95" s="283"/>
      <c r="L95" s="283"/>
    </row>
    <row r="96" spans="1:12" ht="24.75" customHeight="1">
      <c r="A96" s="301"/>
      <c r="B96" s="278" t="s">
        <v>617</v>
      </c>
      <c r="C96" s="279" t="s">
        <v>51</v>
      </c>
      <c r="D96" s="280" t="s">
        <v>530</v>
      </c>
      <c r="E96" s="281">
        <v>2000000</v>
      </c>
      <c r="F96" s="281">
        <v>1300000</v>
      </c>
      <c r="G96" s="282">
        <v>2.4245</v>
      </c>
      <c r="H96" s="282">
        <v>3.73</v>
      </c>
      <c r="I96" s="283">
        <v>47123280</v>
      </c>
      <c r="J96" s="283">
        <v>47123280</v>
      </c>
      <c r="K96" s="286">
        <v>0</v>
      </c>
      <c r="L96" s="283">
        <v>0</v>
      </c>
    </row>
    <row r="97" spans="1:12" ht="24.75" customHeight="1">
      <c r="A97" s="301">
        <v>43</v>
      </c>
      <c r="B97" s="278" t="s">
        <v>618</v>
      </c>
      <c r="C97" s="279" t="s">
        <v>52</v>
      </c>
      <c r="D97" s="280" t="s">
        <v>527</v>
      </c>
      <c r="E97" s="302">
        <v>12000</v>
      </c>
      <c r="F97" s="302">
        <v>12000</v>
      </c>
      <c r="G97" s="308">
        <v>4.75</v>
      </c>
      <c r="H97" s="308">
        <v>4.75</v>
      </c>
      <c r="I97" s="283">
        <v>570000</v>
      </c>
      <c r="J97" s="283">
        <v>570000</v>
      </c>
      <c r="K97" s="286">
        <v>0</v>
      </c>
      <c r="L97" s="283">
        <v>0</v>
      </c>
    </row>
    <row r="98" spans="1:12" ht="24.75" customHeight="1">
      <c r="A98" s="301">
        <v>44</v>
      </c>
      <c r="B98" s="278" t="s">
        <v>619</v>
      </c>
      <c r="C98" s="280" t="s">
        <v>448</v>
      </c>
      <c r="D98" s="280" t="s">
        <v>471</v>
      </c>
      <c r="E98" s="284">
        <v>260000</v>
      </c>
      <c r="F98" s="284">
        <v>260000</v>
      </c>
      <c r="G98" s="241">
        <v>10</v>
      </c>
      <c r="H98" s="241">
        <v>10</v>
      </c>
      <c r="I98" s="285">
        <v>26000000</v>
      </c>
      <c r="J98" s="285">
        <v>26000000</v>
      </c>
      <c r="K98" s="283">
        <v>3900000</v>
      </c>
      <c r="L98" s="283">
        <v>2834000</v>
      </c>
    </row>
    <row r="99" spans="1:12" ht="24.75" customHeight="1">
      <c r="A99" s="301">
        <v>45</v>
      </c>
      <c r="B99" s="278" t="s">
        <v>620</v>
      </c>
      <c r="C99" s="280" t="s">
        <v>488</v>
      </c>
      <c r="E99" s="284"/>
      <c r="F99" s="284"/>
      <c r="I99" s="285"/>
      <c r="J99" s="285"/>
      <c r="K99" s="285"/>
      <c r="L99" s="285"/>
    </row>
    <row r="100" spans="2:12" ht="24.75" customHeight="1">
      <c r="B100" s="278" t="s">
        <v>110</v>
      </c>
      <c r="C100" s="280" t="s">
        <v>32</v>
      </c>
      <c r="D100" s="280" t="s">
        <v>472</v>
      </c>
      <c r="E100" s="284">
        <v>40000</v>
      </c>
      <c r="F100" s="284">
        <v>40000</v>
      </c>
      <c r="G100" s="241">
        <v>12</v>
      </c>
      <c r="H100" s="241">
        <v>12</v>
      </c>
      <c r="I100" s="285">
        <v>4800000</v>
      </c>
      <c r="J100" s="285">
        <v>4800000</v>
      </c>
      <c r="K100" s="286">
        <v>0</v>
      </c>
      <c r="L100" s="285">
        <v>240000</v>
      </c>
    </row>
    <row r="101" spans="1:12" ht="24.75" customHeight="1">
      <c r="A101" s="301">
        <v>46</v>
      </c>
      <c r="B101" s="317" t="s">
        <v>621</v>
      </c>
      <c r="C101" s="318" t="s">
        <v>489</v>
      </c>
      <c r="D101" s="319"/>
      <c r="E101" s="320"/>
      <c r="F101" s="320"/>
      <c r="G101" s="319"/>
      <c r="H101" s="319"/>
      <c r="I101" s="285"/>
      <c r="J101" s="285"/>
      <c r="K101" s="285"/>
      <c r="L101" s="285"/>
    </row>
    <row r="102" spans="2:12" ht="24.75" customHeight="1">
      <c r="B102" s="317" t="s">
        <v>490</v>
      </c>
      <c r="C102" s="318" t="s">
        <v>80</v>
      </c>
      <c r="D102" s="321" t="s">
        <v>579</v>
      </c>
      <c r="E102" s="320">
        <v>80000</v>
      </c>
      <c r="F102" s="320">
        <v>80000</v>
      </c>
      <c r="G102" s="319">
        <v>16.33</v>
      </c>
      <c r="H102" s="319">
        <v>16.33</v>
      </c>
      <c r="I102" s="285">
        <v>13066600</v>
      </c>
      <c r="J102" s="285">
        <v>13066600</v>
      </c>
      <c r="K102" s="286">
        <v>0</v>
      </c>
      <c r="L102" s="285">
        <v>0</v>
      </c>
    </row>
    <row r="103" spans="1:12" ht="24.75" customHeight="1">
      <c r="A103" s="322">
        <v>47</v>
      </c>
      <c r="B103" s="278" t="s">
        <v>622</v>
      </c>
      <c r="C103" s="280" t="s">
        <v>491</v>
      </c>
      <c r="E103" s="284"/>
      <c r="F103" s="284"/>
      <c r="I103" s="285"/>
      <c r="J103" s="285"/>
      <c r="K103" s="285"/>
      <c r="L103" s="285"/>
    </row>
    <row r="104" spans="2:12" ht="24.75" customHeight="1">
      <c r="B104" s="278" t="s">
        <v>492</v>
      </c>
      <c r="C104" s="280" t="s">
        <v>493</v>
      </c>
      <c r="D104" s="280" t="s">
        <v>525</v>
      </c>
      <c r="E104" s="284">
        <v>1350000</v>
      </c>
      <c r="F104" s="284">
        <v>1350000</v>
      </c>
      <c r="G104" s="241">
        <v>6</v>
      </c>
      <c r="H104" s="241">
        <v>6</v>
      </c>
      <c r="I104" s="285">
        <v>81000000</v>
      </c>
      <c r="J104" s="285">
        <v>81000000</v>
      </c>
      <c r="K104" s="283">
        <v>1651511.4</v>
      </c>
      <c r="L104" s="283">
        <v>0</v>
      </c>
    </row>
    <row r="105" spans="1:12" ht="24.75" customHeight="1">
      <c r="A105" s="301">
        <v>48</v>
      </c>
      <c r="B105" s="241" t="s">
        <v>623</v>
      </c>
      <c r="C105" s="280" t="s">
        <v>81</v>
      </c>
      <c r="E105" s="284"/>
      <c r="F105" s="284"/>
      <c r="I105" s="285"/>
      <c r="J105" s="285"/>
      <c r="K105" s="285"/>
      <c r="L105" s="285"/>
    </row>
    <row r="106" spans="2:12" ht="24.75" customHeight="1">
      <c r="B106" s="241" t="s">
        <v>31</v>
      </c>
      <c r="C106" s="280" t="s">
        <v>82</v>
      </c>
      <c r="D106" s="279" t="s">
        <v>530</v>
      </c>
      <c r="E106" s="284">
        <v>70000</v>
      </c>
      <c r="F106" s="284">
        <v>70000</v>
      </c>
      <c r="G106" s="241">
        <v>15</v>
      </c>
      <c r="H106" s="241">
        <v>15</v>
      </c>
      <c r="I106" s="285">
        <v>10500000</v>
      </c>
      <c r="J106" s="285">
        <v>10500000</v>
      </c>
      <c r="K106" s="286">
        <v>1813350</v>
      </c>
      <c r="L106" s="283">
        <v>1677900</v>
      </c>
    </row>
    <row r="107" spans="1:12" ht="24.75" customHeight="1">
      <c r="A107" s="301">
        <v>49</v>
      </c>
      <c r="B107" s="241" t="s">
        <v>624</v>
      </c>
      <c r="C107" s="280" t="s">
        <v>482</v>
      </c>
      <c r="D107" s="279" t="s">
        <v>473</v>
      </c>
      <c r="E107" s="284">
        <v>25000</v>
      </c>
      <c r="F107" s="284">
        <v>25000</v>
      </c>
      <c r="G107" s="241">
        <v>8</v>
      </c>
      <c r="H107" s="241">
        <v>8</v>
      </c>
      <c r="I107" s="285">
        <v>2000000</v>
      </c>
      <c r="J107" s="285">
        <v>2000000</v>
      </c>
      <c r="K107" s="286">
        <v>0</v>
      </c>
      <c r="L107" s="285">
        <v>0</v>
      </c>
    </row>
    <row r="108" spans="1:12" ht="24.75" customHeight="1">
      <c r="A108" s="301">
        <v>50</v>
      </c>
      <c r="B108" s="241" t="s">
        <v>625</v>
      </c>
      <c r="C108" s="280" t="s">
        <v>509</v>
      </c>
      <c r="D108" s="279" t="s">
        <v>527</v>
      </c>
      <c r="E108" s="284">
        <v>50000</v>
      </c>
      <c r="F108" s="284">
        <v>50000</v>
      </c>
      <c r="G108" s="241">
        <v>19.5</v>
      </c>
      <c r="H108" s="241">
        <v>19.5</v>
      </c>
      <c r="I108" s="285">
        <v>9750000</v>
      </c>
      <c r="J108" s="285">
        <v>9750000</v>
      </c>
      <c r="K108" s="286">
        <v>0</v>
      </c>
      <c r="L108" s="285">
        <v>0</v>
      </c>
    </row>
    <row r="109" spans="1:12" ht="24.75" customHeight="1">
      <c r="A109" s="301">
        <v>51</v>
      </c>
      <c r="B109" s="241" t="s">
        <v>626</v>
      </c>
      <c r="C109" s="280" t="s">
        <v>90</v>
      </c>
      <c r="D109" s="279"/>
      <c r="E109" s="284"/>
      <c r="F109" s="284"/>
      <c r="I109" s="285"/>
      <c r="J109" s="285"/>
      <c r="K109" s="285"/>
      <c r="L109" s="285"/>
    </row>
    <row r="110" spans="1:12" ht="24.75" customHeight="1">
      <c r="A110" s="301"/>
      <c r="B110" s="241" t="s">
        <v>627</v>
      </c>
      <c r="C110" s="280" t="s">
        <v>91</v>
      </c>
      <c r="D110" s="279" t="s">
        <v>530</v>
      </c>
      <c r="E110" s="284">
        <v>90000</v>
      </c>
      <c r="F110" s="284">
        <v>90000</v>
      </c>
      <c r="G110" s="241">
        <v>8.33</v>
      </c>
      <c r="H110" s="241">
        <v>8.33</v>
      </c>
      <c r="I110" s="285">
        <v>7500000</v>
      </c>
      <c r="J110" s="285">
        <v>7500000</v>
      </c>
      <c r="K110" s="286">
        <v>0</v>
      </c>
      <c r="L110" s="285">
        <v>0</v>
      </c>
    </row>
    <row r="111" spans="1:12" ht="24.75" customHeight="1">
      <c r="A111" s="301">
        <v>52</v>
      </c>
      <c r="B111" s="241" t="s">
        <v>628</v>
      </c>
      <c r="C111" s="280" t="s">
        <v>111</v>
      </c>
      <c r="D111" s="279" t="s">
        <v>471</v>
      </c>
      <c r="E111" s="284">
        <v>100000</v>
      </c>
      <c r="F111" s="284">
        <v>100000</v>
      </c>
      <c r="G111" s="241">
        <v>10</v>
      </c>
      <c r="H111" s="241">
        <v>10</v>
      </c>
      <c r="I111" s="285">
        <v>10000000</v>
      </c>
      <c r="J111" s="285">
        <v>10000000</v>
      </c>
      <c r="K111" s="286">
        <v>0</v>
      </c>
      <c r="L111" s="285">
        <v>0</v>
      </c>
    </row>
    <row r="112" spans="1:12" ht="24.75" customHeight="1">
      <c r="A112" s="301">
        <v>53</v>
      </c>
      <c r="B112" s="241" t="s">
        <v>629</v>
      </c>
      <c r="C112" s="280" t="s">
        <v>388</v>
      </c>
      <c r="D112" s="279" t="s">
        <v>530</v>
      </c>
      <c r="E112" s="284">
        <v>465094</v>
      </c>
      <c r="F112" s="284">
        <v>465094</v>
      </c>
      <c r="G112" s="241">
        <v>16.02</v>
      </c>
      <c r="H112" s="241">
        <v>16.02</v>
      </c>
      <c r="I112" s="285">
        <v>110768762.91</v>
      </c>
      <c r="J112" s="285">
        <v>110768762.91</v>
      </c>
      <c r="K112" s="286">
        <v>0</v>
      </c>
      <c r="L112" s="285">
        <v>0</v>
      </c>
    </row>
    <row r="113" spans="1:12" ht="24.75" customHeight="1">
      <c r="A113" s="301">
        <v>54</v>
      </c>
      <c r="B113" s="270" t="s">
        <v>630</v>
      </c>
      <c r="C113" s="253" t="s">
        <v>415</v>
      </c>
      <c r="D113" s="279"/>
      <c r="E113" s="284"/>
      <c r="F113" s="284"/>
      <c r="I113" s="285"/>
      <c r="J113" s="285"/>
      <c r="K113" s="285"/>
      <c r="L113" s="285"/>
    </row>
    <row r="114" spans="1:12" ht="24.75" customHeight="1">
      <c r="A114" s="301"/>
      <c r="B114" s="270"/>
      <c r="C114" s="253" t="s">
        <v>480</v>
      </c>
      <c r="D114" s="279" t="s">
        <v>527</v>
      </c>
      <c r="E114" s="284">
        <v>7813</v>
      </c>
      <c r="F114" s="284">
        <v>7813</v>
      </c>
      <c r="G114" s="241">
        <v>19.5</v>
      </c>
      <c r="H114" s="241">
        <v>19.5</v>
      </c>
      <c r="I114" s="285">
        <v>6998437.5</v>
      </c>
      <c r="J114" s="285">
        <v>6998437.5</v>
      </c>
      <c r="K114" s="286">
        <v>0</v>
      </c>
      <c r="L114" s="285">
        <v>0</v>
      </c>
    </row>
    <row r="115" spans="1:12" ht="24.75" customHeight="1">
      <c r="A115" s="301">
        <v>55</v>
      </c>
      <c r="B115" s="270" t="s">
        <v>631</v>
      </c>
      <c r="C115" s="253" t="s">
        <v>5</v>
      </c>
      <c r="D115" s="279" t="s">
        <v>530</v>
      </c>
      <c r="E115" s="284">
        <v>30000</v>
      </c>
      <c r="F115" s="284">
        <v>30000</v>
      </c>
      <c r="G115" s="241">
        <v>15</v>
      </c>
      <c r="H115" s="241">
        <v>15</v>
      </c>
      <c r="I115" s="285">
        <v>4500000</v>
      </c>
      <c r="J115" s="285">
        <v>4500000</v>
      </c>
      <c r="K115" s="286">
        <v>0</v>
      </c>
      <c r="L115" s="285">
        <v>0</v>
      </c>
    </row>
    <row r="116" spans="1:12" ht="24.75" customHeight="1">
      <c r="A116" s="301">
        <v>56</v>
      </c>
      <c r="B116" s="270" t="s">
        <v>632</v>
      </c>
      <c r="C116" s="253" t="s">
        <v>74</v>
      </c>
      <c r="D116" s="279" t="s">
        <v>475</v>
      </c>
      <c r="E116" s="284">
        <v>300000</v>
      </c>
      <c r="F116" s="284">
        <v>300000</v>
      </c>
      <c r="G116" s="241">
        <v>19.33</v>
      </c>
      <c r="H116" s="241">
        <v>19.33</v>
      </c>
      <c r="I116" s="285">
        <v>58000000</v>
      </c>
      <c r="J116" s="285">
        <v>58000000</v>
      </c>
      <c r="K116" s="286">
        <v>0</v>
      </c>
      <c r="L116" s="285">
        <v>0</v>
      </c>
    </row>
    <row r="117" spans="1:12" ht="24.75" customHeight="1">
      <c r="A117" s="301">
        <v>57</v>
      </c>
      <c r="B117" s="266" t="s">
        <v>633</v>
      </c>
      <c r="C117" s="267" t="s">
        <v>75</v>
      </c>
      <c r="D117" s="279" t="s">
        <v>475</v>
      </c>
      <c r="E117" s="284">
        <v>30000</v>
      </c>
      <c r="F117" s="284">
        <v>30000</v>
      </c>
      <c r="G117" s="241">
        <v>15</v>
      </c>
      <c r="H117" s="241">
        <v>15</v>
      </c>
      <c r="I117" s="285">
        <v>4500000</v>
      </c>
      <c r="J117" s="285">
        <v>4500000</v>
      </c>
      <c r="K117" s="286">
        <v>0</v>
      </c>
      <c r="L117" s="285">
        <v>0</v>
      </c>
    </row>
    <row r="118" spans="1:12" ht="24.75" customHeight="1">
      <c r="A118" s="301">
        <v>58</v>
      </c>
      <c r="B118" s="266" t="s">
        <v>634</v>
      </c>
      <c r="C118" s="267" t="s">
        <v>408</v>
      </c>
      <c r="D118" s="279" t="s">
        <v>530</v>
      </c>
      <c r="E118" s="284">
        <v>28000</v>
      </c>
      <c r="F118" s="284">
        <v>28000</v>
      </c>
      <c r="G118" s="241">
        <v>9</v>
      </c>
      <c r="H118" s="241">
        <v>9</v>
      </c>
      <c r="I118" s="285">
        <v>2521000</v>
      </c>
      <c r="J118" s="285">
        <v>2521000</v>
      </c>
      <c r="K118" s="283">
        <v>378150</v>
      </c>
      <c r="L118" s="283">
        <v>378150</v>
      </c>
    </row>
    <row r="119" spans="1:12" ht="24.75" customHeight="1">
      <c r="A119" s="301">
        <v>59</v>
      </c>
      <c r="B119" s="266" t="s">
        <v>635</v>
      </c>
      <c r="C119" s="243"/>
      <c r="D119" s="279"/>
      <c r="E119" s="284"/>
      <c r="F119" s="284"/>
      <c r="I119" s="285"/>
      <c r="J119" s="285"/>
      <c r="K119" s="285"/>
      <c r="L119" s="285"/>
    </row>
    <row r="120" spans="1:12" ht="24.75" customHeight="1">
      <c r="A120" s="301"/>
      <c r="B120" s="252" t="s">
        <v>409</v>
      </c>
      <c r="C120" s="267" t="s">
        <v>441</v>
      </c>
      <c r="D120" s="279" t="s">
        <v>472</v>
      </c>
      <c r="E120" s="284">
        <v>50000</v>
      </c>
      <c r="F120" s="284">
        <v>50000</v>
      </c>
      <c r="G120" s="241">
        <v>14</v>
      </c>
      <c r="H120" s="241">
        <v>14</v>
      </c>
      <c r="I120" s="285">
        <v>7000000</v>
      </c>
      <c r="J120" s="285">
        <v>7000000</v>
      </c>
      <c r="K120" s="286">
        <v>560000</v>
      </c>
      <c r="L120" s="283">
        <v>1750000</v>
      </c>
    </row>
    <row r="121" spans="1:12" ht="24.75" customHeight="1">
      <c r="A121" s="301">
        <v>60</v>
      </c>
      <c r="B121" s="266" t="s">
        <v>636</v>
      </c>
      <c r="C121" s="267" t="s">
        <v>416</v>
      </c>
      <c r="D121" s="279"/>
      <c r="E121" s="284"/>
      <c r="F121" s="284"/>
      <c r="I121" s="285"/>
      <c r="J121" s="285"/>
      <c r="K121" s="285"/>
      <c r="L121" s="285"/>
    </row>
    <row r="122" spans="1:12" ht="24.75" customHeight="1">
      <c r="A122" s="301"/>
      <c r="B122" s="266"/>
      <c r="C122" s="267" t="s">
        <v>480</v>
      </c>
      <c r="D122" s="279" t="s">
        <v>527</v>
      </c>
      <c r="E122" s="284">
        <v>180000</v>
      </c>
      <c r="F122" s="284">
        <v>180000</v>
      </c>
      <c r="G122" s="241">
        <v>12.5</v>
      </c>
      <c r="H122" s="241">
        <v>12.5</v>
      </c>
      <c r="I122" s="285">
        <v>22500000</v>
      </c>
      <c r="J122" s="285">
        <v>22500000</v>
      </c>
      <c r="K122" s="286">
        <v>0</v>
      </c>
      <c r="L122" s="285">
        <v>0</v>
      </c>
    </row>
    <row r="123" spans="1:12" ht="24.75" customHeight="1">
      <c r="A123" s="301">
        <v>61</v>
      </c>
      <c r="B123" s="266" t="s">
        <v>637</v>
      </c>
      <c r="C123" s="267" t="s">
        <v>442</v>
      </c>
      <c r="D123" s="279" t="s">
        <v>530</v>
      </c>
      <c r="E123" s="284">
        <v>180000</v>
      </c>
      <c r="F123" s="284">
        <v>180000</v>
      </c>
      <c r="G123" s="241">
        <v>11</v>
      </c>
      <c r="H123" s="241">
        <v>11</v>
      </c>
      <c r="I123" s="285">
        <v>19800000</v>
      </c>
      <c r="J123" s="285">
        <v>19800000</v>
      </c>
      <c r="K123" s="286">
        <v>0</v>
      </c>
      <c r="L123" s="283">
        <v>0</v>
      </c>
    </row>
    <row r="124" spans="1:12" ht="24.75" customHeight="1">
      <c r="A124" s="301">
        <v>62</v>
      </c>
      <c r="B124" s="266" t="s">
        <v>638</v>
      </c>
      <c r="C124" s="243"/>
      <c r="D124" s="279"/>
      <c r="E124" s="284"/>
      <c r="F124" s="284"/>
      <c r="I124" s="285"/>
      <c r="J124" s="285"/>
      <c r="K124" s="285"/>
      <c r="L124" s="285"/>
    </row>
    <row r="125" spans="1:12" ht="24.75" customHeight="1">
      <c r="A125" s="301"/>
      <c r="B125" s="252" t="s">
        <v>443</v>
      </c>
      <c r="C125" s="267" t="s">
        <v>544</v>
      </c>
      <c r="D125" s="279" t="s">
        <v>471</v>
      </c>
      <c r="E125" s="284">
        <v>50000</v>
      </c>
      <c r="F125" s="284">
        <v>50000</v>
      </c>
      <c r="G125" s="241">
        <v>10</v>
      </c>
      <c r="H125" s="241">
        <v>10</v>
      </c>
      <c r="I125" s="285">
        <v>5150406.14</v>
      </c>
      <c r="J125" s="285">
        <v>5150406.14</v>
      </c>
      <c r="K125" s="283">
        <v>500000</v>
      </c>
      <c r="L125" s="283">
        <v>500000</v>
      </c>
    </row>
    <row r="126" spans="1:12" ht="24.75" customHeight="1">
      <c r="A126" s="301"/>
      <c r="B126" s="252"/>
      <c r="C126" s="267"/>
      <c r="D126" s="279"/>
      <c r="E126" s="284"/>
      <c r="F126" s="284"/>
      <c r="I126" s="285"/>
      <c r="J126" s="285"/>
      <c r="K126" s="286"/>
      <c r="L126" s="283"/>
    </row>
    <row r="127" spans="1:12" ht="24.75" customHeight="1">
      <c r="A127" s="301"/>
      <c r="B127" s="270"/>
      <c r="C127" s="253"/>
      <c r="D127" s="279"/>
      <c r="E127" s="284"/>
      <c r="F127" s="284"/>
      <c r="I127" s="285"/>
      <c r="J127" s="285"/>
      <c r="K127" s="286"/>
      <c r="L127" s="285"/>
    </row>
    <row r="128" spans="1:12" ht="24.75" customHeight="1">
      <c r="A128" s="273" t="s">
        <v>318</v>
      </c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</row>
    <row r="129" spans="1:12" ht="24.75" customHeight="1">
      <c r="A129" s="709" t="s">
        <v>974</v>
      </c>
      <c r="B129" s="141"/>
      <c r="C129" s="141"/>
      <c r="D129" s="141"/>
      <c r="E129" s="141"/>
      <c r="F129" s="141"/>
      <c r="G129" s="141"/>
      <c r="H129" s="143"/>
      <c r="I129" s="141"/>
      <c r="J129" s="274"/>
      <c r="K129" s="274"/>
      <c r="L129" s="274" t="s">
        <v>108</v>
      </c>
    </row>
    <row r="130" spans="1:12" ht="24.75" customHeight="1">
      <c r="A130" s="451" t="s">
        <v>782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</row>
    <row r="131" spans="1:12" ht="24.75" customHeight="1">
      <c r="A131" s="452"/>
      <c r="B131" s="452"/>
      <c r="C131" s="452"/>
      <c r="D131" s="452"/>
      <c r="E131" s="452"/>
      <c r="F131" s="452"/>
      <c r="G131" s="453"/>
      <c r="H131" s="453"/>
      <c r="I131" s="452"/>
      <c r="J131" s="452"/>
      <c r="K131" s="452"/>
      <c r="L131" s="452"/>
    </row>
    <row r="132" spans="1:12" ht="24.75" customHeight="1">
      <c r="A132" s="249" t="s">
        <v>759</v>
      </c>
      <c r="B132" s="297"/>
      <c r="C132" s="309"/>
      <c r="D132" s="309"/>
      <c r="E132" s="297"/>
      <c r="F132" s="297"/>
      <c r="G132" s="298"/>
      <c r="H132" s="298"/>
      <c r="I132" s="298"/>
      <c r="J132" s="298"/>
      <c r="K132" s="297"/>
      <c r="L132" s="297"/>
    </row>
    <row r="133" spans="1:12" s="296" customFormat="1" ht="24.75" customHeight="1">
      <c r="A133" s="299" t="s">
        <v>518</v>
      </c>
      <c r="B133" s="299" t="s">
        <v>580</v>
      </c>
      <c r="C133" s="299" t="s">
        <v>536</v>
      </c>
      <c r="D133" s="299" t="s">
        <v>515</v>
      </c>
      <c r="E133" s="720" t="s">
        <v>519</v>
      </c>
      <c r="F133" s="720"/>
      <c r="G133" s="720" t="s">
        <v>581</v>
      </c>
      <c r="H133" s="720"/>
      <c r="I133" s="720" t="s">
        <v>520</v>
      </c>
      <c r="J133" s="720"/>
      <c r="K133" s="721" t="s">
        <v>521</v>
      </c>
      <c r="L133" s="721"/>
    </row>
    <row r="134" spans="1:12" s="296" customFormat="1" ht="24.75" customHeight="1">
      <c r="A134" s="299" t="s">
        <v>582</v>
      </c>
      <c r="C134" s="299" t="s">
        <v>583</v>
      </c>
      <c r="D134" s="299" t="s">
        <v>516</v>
      </c>
      <c r="E134" s="722" t="s">
        <v>522</v>
      </c>
      <c r="F134" s="722"/>
      <c r="G134" s="723" t="s">
        <v>584</v>
      </c>
      <c r="H134" s="723"/>
      <c r="I134" s="724" t="s">
        <v>523</v>
      </c>
      <c r="J134" s="724"/>
      <c r="K134" s="724" t="s">
        <v>523</v>
      </c>
      <c r="L134" s="724"/>
    </row>
    <row r="135" spans="1:12" s="296" customFormat="1" ht="24.75" customHeight="1">
      <c r="A135" s="299"/>
      <c r="C135" s="299"/>
      <c r="D135" s="299"/>
      <c r="E135" s="484" t="s">
        <v>857</v>
      </c>
      <c r="F135" s="248" t="s">
        <v>202</v>
      </c>
      <c r="G135" s="484" t="s">
        <v>857</v>
      </c>
      <c r="H135" s="248" t="s">
        <v>202</v>
      </c>
      <c r="I135" s="484" t="s">
        <v>857</v>
      </c>
      <c r="J135" s="248" t="s">
        <v>202</v>
      </c>
      <c r="K135" s="484" t="s">
        <v>857</v>
      </c>
      <c r="L135" s="248" t="s">
        <v>202</v>
      </c>
    </row>
    <row r="136" spans="1:12" ht="24.75" customHeight="1">
      <c r="A136" s="249"/>
      <c r="B136" s="249"/>
      <c r="C136" s="250"/>
      <c r="D136" s="250"/>
      <c r="E136" s="300" t="s">
        <v>742</v>
      </c>
      <c r="F136" s="300" t="s">
        <v>277</v>
      </c>
      <c r="G136" s="300" t="s">
        <v>742</v>
      </c>
      <c r="H136" s="300" t="s">
        <v>277</v>
      </c>
      <c r="I136" s="300" t="s">
        <v>742</v>
      </c>
      <c r="J136" s="300" t="s">
        <v>277</v>
      </c>
      <c r="K136" s="300" t="s">
        <v>742</v>
      </c>
      <c r="L136" s="300" t="s">
        <v>277</v>
      </c>
    </row>
    <row r="137" spans="1:12" ht="24.75" customHeight="1">
      <c r="A137" s="301">
        <v>63</v>
      </c>
      <c r="B137" s="266" t="s">
        <v>639</v>
      </c>
      <c r="C137" s="267" t="s">
        <v>445</v>
      </c>
      <c r="D137" s="279" t="s">
        <v>417</v>
      </c>
      <c r="E137" s="284">
        <v>30000</v>
      </c>
      <c r="F137" s="284">
        <v>30000</v>
      </c>
      <c r="G137" s="241">
        <v>1.67</v>
      </c>
      <c r="H137" s="241">
        <v>1.67</v>
      </c>
      <c r="I137" s="285">
        <v>500000</v>
      </c>
      <c r="J137" s="285">
        <v>500000</v>
      </c>
      <c r="K137" s="286">
        <v>0</v>
      </c>
      <c r="L137" s="285">
        <v>0</v>
      </c>
    </row>
    <row r="138" spans="1:12" ht="24.75" customHeight="1">
      <c r="A138" s="301">
        <v>64</v>
      </c>
      <c r="B138" s="266" t="s">
        <v>640</v>
      </c>
      <c r="C138" s="267" t="s">
        <v>524</v>
      </c>
      <c r="D138" s="279" t="s">
        <v>471</v>
      </c>
      <c r="E138" s="284">
        <v>30000</v>
      </c>
      <c r="F138" s="284">
        <v>30000</v>
      </c>
      <c r="G138" s="241">
        <v>10</v>
      </c>
      <c r="H138" s="241">
        <v>10</v>
      </c>
      <c r="I138" s="285">
        <v>3000000</v>
      </c>
      <c r="J138" s="285">
        <v>3000000</v>
      </c>
      <c r="K138" s="286">
        <v>0</v>
      </c>
      <c r="L138" s="285">
        <v>120000</v>
      </c>
    </row>
    <row r="139" spans="1:12" ht="24.75" customHeight="1">
      <c r="A139" s="301">
        <v>65</v>
      </c>
      <c r="B139" s="266" t="s">
        <v>641</v>
      </c>
      <c r="C139" s="267" t="s">
        <v>447</v>
      </c>
      <c r="D139" s="279" t="s">
        <v>579</v>
      </c>
      <c r="E139" s="284">
        <v>18125</v>
      </c>
      <c r="F139" s="284">
        <v>18125</v>
      </c>
      <c r="G139" s="241">
        <v>9</v>
      </c>
      <c r="H139" s="241">
        <v>9</v>
      </c>
      <c r="I139" s="285">
        <v>13050000</v>
      </c>
      <c r="J139" s="285">
        <v>13050000</v>
      </c>
      <c r="K139" s="286">
        <v>0</v>
      </c>
      <c r="L139" s="285">
        <v>0</v>
      </c>
    </row>
    <row r="140" spans="1:12" ht="24.75" customHeight="1">
      <c r="A140" s="301">
        <v>66</v>
      </c>
      <c r="B140" s="266" t="s">
        <v>642</v>
      </c>
      <c r="C140" s="267" t="s">
        <v>418</v>
      </c>
      <c r="D140" s="279" t="s">
        <v>471</v>
      </c>
      <c r="E140" s="284">
        <v>20000</v>
      </c>
      <c r="F140" s="284">
        <v>20000</v>
      </c>
      <c r="G140" s="241">
        <v>3.38</v>
      </c>
      <c r="H140" s="241">
        <v>3.38</v>
      </c>
      <c r="I140" s="285">
        <v>2700000</v>
      </c>
      <c r="J140" s="285">
        <v>2700000</v>
      </c>
      <c r="K140" s="286">
        <v>168750</v>
      </c>
      <c r="L140" s="283">
        <v>111375</v>
      </c>
    </row>
    <row r="141" spans="1:12" ht="24.75" customHeight="1">
      <c r="A141" s="301">
        <v>67</v>
      </c>
      <c r="B141" s="266" t="s">
        <v>643</v>
      </c>
      <c r="C141" s="267" t="s">
        <v>449</v>
      </c>
      <c r="D141" s="279"/>
      <c r="E141" s="284"/>
      <c r="F141" s="284"/>
      <c r="I141" s="285"/>
      <c r="J141" s="285"/>
      <c r="K141" s="285"/>
      <c r="L141" s="285"/>
    </row>
    <row r="142" spans="1:12" ht="24.75" customHeight="1">
      <c r="A142" s="301"/>
      <c r="B142" s="252" t="s">
        <v>450</v>
      </c>
      <c r="C142" s="267" t="s">
        <v>451</v>
      </c>
      <c r="D142" s="279" t="s">
        <v>472</v>
      </c>
      <c r="E142" s="284">
        <v>120000</v>
      </c>
      <c r="F142" s="284">
        <v>120000</v>
      </c>
      <c r="G142" s="241">
        <v>15.6</v>
      </c>
      <c r="H142" s="241">
        <v>15.6</v>
      </c>
      <c r="I142" s="285">
        <v>18720000</v>
      </c>
      <c r="J142" s="285">
        <v>18720000</v>
      </c>
      <c r="K142" s="286">
        <v>1872000</v>
      </c>
      <c r="L142" s="283">
        <v>3744000</v>
      </c>
    </row>
    <row r="143" spans="1:12" ht="24.75" customHeight="1">
      <c r="A143" s="301">
        <v>68</v>
      </c>
      <c r="B143" s="266" t="s">
        <v>644</v>
      </c>
      <c r="C143" s="267" t="s">
        <v>528</v>
      </c>
      <c r="D143" s="279" t="s">
        <v>530</v>
      </c>
      <c r="E143" s="284">
        <v>350000</v>
      </c>
      <c r="F143" s="284">
        <v>350000</v>
      </c>
      <c r="G143" s="241">
        <v>9.24</v>
      </c>
      <c r="H143" s="241">
        <v>9.24</v>
      </c>
      <c r="I143" s="285">
        <v>39574300</v>
      </c>
      <c r="J143" s="285">
        <v>39574300</v>
      </c>
      <c r="K143" s="285">
        <v>1617845</v>
      </c>
      <c r="L143" s="285">
        <v>1617845</v>
      </c>
    </row>
    <row r="144" spans="1:12" ht="24.75" customHeight="1">
      <c r="A144" s="301">
        <v>69</v>
      </c>
      <c r="B144" s="266" t="s">
        <v>645</v>
      </c>
      <c r="C144" s="267" t="s">
        <v>452</v>
      </c>
      <c r="D144" s="279" t="s">
        <v>472</v>
      </c>
      <c r="E144" s="284">
        <v>100000</v>
      </c>
      <c r="F144" s="284">
        <v>100000</v>
      </c>
      <c r="G144" s="241">
        <v>12</v>
      </c>
      <c r="H144" s="241">
        <v>12</v>
      </c>
      <c r="I144" s="285">
        <v>12000000</v>
      </c>
      <c r="J144" s="285">
        <v>12000000</v>
      </c>
      <c r="K144" s="286">
        <v>2400000</v>
      </c>
      <c r="L144" s="285">
        <v>4799960</v>
      </c>
    </row>
    <row r="145" spans="1:12" ht="24.75" customHeight="1">
      <c r="A145" s="301">
        <v>70</v>
      </c>
      <c r="B145" s="266" t="s">
        <v>646</v>
      </c>
      <c r="C145" s="267" t="s">
        <v>453</v>
      </c>
      <c r="D145" s="279" t="s">
        <v>475</v>
      </c>
      <c r="E145" s="284">
        <v>5000</v>
      </c>
      <c r="F145" s="284">
        <v>5000</v>
      </c>
      <c r="G145" s="241">
        <v>5.42</v>
      </c>
      <c r="H145" s="241">
        <v>5.42</v>
      </c>
      <c r="I145" s="285">
        <v>270800</v>
      </c>
      <c r="J145" s="285">
        <v>270800</v>
      </c>
      <c r="K145" s="286">
        <v>13540</v>
      </c>
      <c r="L145" s="285">
        <v>0</v>
      </c>
    </row>
    <row r="146" spans="1:12" ht="24.75" customHeight="1">
      <c r="A146" s="301">
        <v>71</v>
      </c>
      <c r="B146" s="266" t="s">
        <v>647</v>
      </c>
      <c r="C146" s="267" t="s">
        <v>456</v>
      </c>
      <c r="D146" s="279"/>
      <c r="E146" s="284"/>
      <c r="F146" s="284"/>
      <c r="I146" s="285"/>
      <c r="J146" s="285"/>
      <c r="K146" s="285"/>
      <c r="L146" s="285"/>
    </row>
    <row r="147" spans="1:12" ht="24.75" customHeight="1">
      <c r="A147" s="301"/>
      <c r="B147" s="266" t="s">
        <v>229</v>
      </c>
      <c r="C147" s="267" t="s">
        <v>236</v>
      </c>
      <c r="D147" s="279" t="s">
        <v>471</v>
      </c>
      <c r="E147" s="284">
        <v>40000</v>
      </c>
      <c r="F147" s="284">
        <v>40000</v>
      </c>
      <c r="G147" s="241">
        <v>19</v>
      </c>
      <c r="H147" s="241">
        <v>19</v>
      </c>
      <c r="I147" s="285">
        <v>7600000</v>
      </c>
      <c r="J147" s="285">
        <v>7600000</v>
      </c>
      <c r="K147" s="286">
        <v>760000</v>
      </c>
      <c r="L147" s="285">
        <v>1064000</v>
      </c>
    </row>
    <row r="148" spans="1:12" ht="24.75" customHeight="1">
      <c r="A148" s="301">
        <v>72</v>
      </c>
      <c r="B148" s="266" t="s">
        <v>648</v>
      </c>
      <c r="C148" s="253" t="s">
        <v>22</v>
      </c>
      <c r="D148" s="279" t="s">
        <v>471</v>
      </c>
      <c r="E148" s="284">
        <v>30000</v>
      </c>
      <c r="F148" s="284">
        <v>30000</v>
      </c>
      <c r="G148" s="241">
        <v>12</v>
      </c>
      <c r="H148" s="241">
        <v>12</v>
      </c>
      <c r="I148" s="285">
        <v>3600000</v>
      </c>
      <c r="J148" s="285">
        <v>3600000</v>
      </c>
      <c r="K148" s="286">
        <v>450000</v>
      </c>
      <c r="L148" s="283">
        <v>900000</v>
      </c>
    </row>
    <row r="149" spans="1:12" ht="24.75" customHeight="1">
      <c r="A149" s="301">
        <v>73</v>
      </c>
      <c r="B149" s="266" t="s">
        <v>649</v>
      </c>
      <c r="C149" s="253" t="s">
        <v>455</v>
      </c>
      <c r="D149" s="279" t="s">
        <v>530</v>
      </c>
      <c r="E149" s="284">
        <v>145000</v>
      </c>
      <c r="F149" s="284">
        <v>145000</v>
      </c>
      <c r="G149" s="241">
        <v>10.52</v>
      </c>
      <c r="H149" s="241">
        <v>10.52</v>
      </c>
      <c r="I149" s="285">
        <v>15250000</v>
      </c>
      <c r="J149" s="285">
        <v>15250000</v>
      </c>
      <c r="K149" s="286">
        <v>0</v>
      </c>
      <c r="L149" s="285">
        <v>0</v>
      </c>
    </row>
    <row r="150" spans="1:12" ht="24.75" customHeight="1">
      <c r="A150" s="301">
        <v>74</v>
      </c>
      <c r="B150" s="266" t="s">
        <v>650</v>
      </c>
      <c r="C150" s="253" t="s">
        <v>456</v>
      </c>
      <c r="D150" s="279"/>
      <c r="E150" s="284"/>
      <c r="F150" s="284"/>
      <c r="I150" s="285"/>
      <c r="J150" s="285"/>
      <c r="K150" s="285"/>
      <c r="L150" s="285"/>
    </row>
    <row r="151" spans="1:12" ht="24.75" customHeight="1">
      <c r="A151" s="301"/>
      <c r="B151" s="252" t="s">
        <v>28</v>
      </c>
      <c r="C151" s="253" t="s">
        <v>457</v>
      </c>
      <c r="D151" s="279" t="s">
        <v>530</v>
      </c>
      <c r="E151" s="284">
        <v>15000</v>
      </c>
      <c r="F151" s="284">
        <v>15000</v>
      </c>
      <c r="G151" s="241">
        <v>10</v>
      </c>
      <c r="H151" s="241">
        <v>10</v>
      </c>
      <c r="I151" s="285">
        <v>1500000</v>
      </c>
      <c r="J151" s="285">
        <v>1500000</v>
      </c>
      <c r="K151" s="286">
        <v>0</v>
      </c>
      <c r="L151" s="285">
        <v>0</v>
      </c>
    </row>
    <row r="152" spans="1:12" ht="24.75" customHeight="1">
      <c r="A152" s="301">
        <v>75</v>
      </c>
      <c r="B152" s="266" t="s">
        <v>651</v>
      </c>
      <c r="C152" s="253" t="s">
        <v>458</v>
      </c>
      <c r="D152" s="279"/>
      <c r="E152" s="284"/>
      <c r="F152" s="284"/>
      <c r="G152" s="308"/>
      <c r="H152" s="308"/>
      <c r="I152" s="308"/>
      <c r="J152" s="308"/>
      <c r="K152" s="323"/>
      <c r="L152" s="323"/>
    </row>
    <row r="153" spans="1:12" ht="24.75" customHeight="1">
      <c r="A153" s="301"/>
      <c r="B153" s="252" t="s">
        <v>459</v>
      </c>
      <c r="C153" s="253" t="s">
        <v>460</v>
      </c>
      <c r="D153" s="279" t="s">
        <v>475</v>
      </c>
      <c r="E153" s="284">
        <v>2000</v>
      </c>
      <c r="F153" s="284">
        <v>2000</v>
      </c>
      <c r="G153" s="308">
        <v>15</v>
      </c>
      <c r="H153" s="308">
        <v>15</v>
      </c>
      <c r="I153" s="283">
        <v>300000</v>
      </c>
      <c r="J153" s="283">
        <v>300000</v>
      </c>
      <c r="K153" s="286">
        <v>0</v>
      </c>
      <c r="L153" s="286">
        <v>0</v>
      </c>
    </row>
    <row r="154" spans="1:12" ht="24.75" customHeight="1">
      <c r="A154" s="301">
        <v>76</v>
      </c>
      <c r="B154" s="266" t="s">
        <v>652</v>
      </c>
      <c r="C154" s="253"/>
      <c r="D154" s="279"/>
      <c r="E154" s="284"/>
      <c r="F154" s="284"/>
      <c r="G154" s="308"/>
      <c r="H154" s="308"/>
      <c r="I154" s="283"/>
      <c r="J154" s="283"/>
      <c r="K154" s="324"/>
      <c r="L154" s="324"/>
    </row>
    <row r="155" spans="1:12" ht="24.75" customHeight="1">
      <c r="A155" s="301"/>
      <c r="B155" s="252" t="s">
        <v>31</v>
      </c>
      <c r="C155" s="253" t="s">
        <v>461</v>
      </c>
      <c r="D155" s="279" t="s">
        <v>530</v>
      </c>
      <c r="E155" s="284">
        <v>30000</v>
      </c>
      <c r="F155" s="284">
        <v>30000</v>
      </c>
      <c r="G155" s="308">
        <v>6.67</v>
      </c>
      <c r="H155" s="308">
        <v>6.67</v>
      </c>
      <c r="I155" s="283">
        <v>2000000</v>
      </c>
      <c r="J155" s="283">
        <v>2000000</v>
      </c>
      <c r="K155" s="286">
        <v>373408</v>
      </c>
      <c r="L155" s="286">
        <v>400000</v>
      </c>
    </row>
    <row r="156" spans="1:12" ht="24.75" customHeight="1">
      <c r="A156" s="301">
        <v>77</v>
      </c>
      <c r="B156" s="266" t="s">
        <v>653</v>
      </c>
      <c r="C156" s="253" t="s">
        <v>462</v>
      </c>
      <c r="D156" s="279"/>
      <c r="E156" s="284"/>
      <c r="F156" s="284"/>
      <c r="G156" s="308"/>
      <c r="H156" s="308"/>
      <c r="I156" s="283"/>
      <c r="J156" s="283"/>
      <c r="K156" s="324"/>
      <c r="L156" s="324"/>
    </row>
    <row r="157" spans="1:12" ht="24.75" customHeight="1">
      <c r="A157" s="301"/>
      <c r="B157" s="252" t="s">
        <v>463</v>
      </c>
      <c r="C157" s="253" t="s">
        <v>51</v>
      </c>
      <c r="D157" s="279" t="s">
        <v>419</v>
      </c>
      <c r="E157" s="284">
        <v>5000</v>
      </c>
      <c r="F157" s="284">
        <v>5000</v>
      </c>
      <c r="G157" s="308">
        <v>19.99</v>
      </c>
      <c r="H157" s="308">
        <v>19.99</v>
      </c>
      <c r="I157" s="283">
        <v>999500</v>
      </c>
      <c r="J157" s="283">
        <v>999500</v>
      </c>
      <c r="K157" s="286">
        <v>2398800</v>
      </c>
      <c r="L157" s="286">
        <v>1599200</v>
      </c>
    </row>
    <row r="158" spans="1:12" ht="24.75" customHeight="1">
      <c r="A158" s="301">
        <v>78</v>
      </c>
      <c r="B158" s="266" t="s">
        <v>654</v>
      </c>
      <c r="C158" s="253"/>
      <c r="D158" s="279"/>
      <c r="E158" s="284"/>
      <c r="F158" s="284"/>
      <c r="G158" s="308"/>
      <c r="H158" s="308"/>
      <c r="I158" s="283"/>
      <c r="J158" s="283"/>
      <c r="K158" s="324"/>
      <c r="L158" s="548"/>
    </row>
    <row r="159" spans="1:12" ht="24.75" customHeight="1">
      <c r="A159" s="301"/>
      <c r="B159" s="252" t="s">
        <v>477</v>
      </c>
      <c r="C159" s="253" t="s">
        <v>727</v>
      </c>
      <c r="D159" s="279" t="s">
        <v>579</v>
      </c>
      <c r="E159" s="284">
        <v>350000</v>
      </c>
      <c r="F159" s="284">
        <v>350000</v>
      </c>
      <c r="G159" s="308">
        <v>2</v>
      </c>
      <c r="H159" s="308">
        <v>2</v>
      </c>
      <c r="I159" s="283">
        <v>7000000</v>
      </c>
      <c r="J159" s="283">
        <v>7000000</v>
      </c>
      <c r="K159" s="286">
        <v>0</v>
      </c>
      <c r="L159" s="286">
        <v>1001000</v>
      </c>
    </row>
    <row r="160" spans="1:12" ht="24.75" customHeight="1">
      <c r="A160" s="301">
        <v>79</v>
      </c>
      <c r="B160" s="266" t="s">
        <v>655</v>
      </c>
      <c r="C160" s="253" t="s">
        <v>727</v>
      </c>
      <c r="D160" s="279" t="s">
        <v>579</v>
      </c>
      <c r="E160" s="284">
        <v>50000</v>
      </c>
      <c r="F160" s="284">
        <v>50000</v>
      </c>
      <c r="G160" s="308">
        <v>2</v>
      </c>
      <c r="H160" s="308">
        <v>2</v>
      </c>
      <c r="I160" s="283">
        <v>1000000</v>
      </c>
      <c r="J160" s="283">
        <v>1000000</v>
      </c>
      <c r="K160" s="286">
        <v>0</v>
      </c>
      <c r="L160" s="286">
        <v>3000000</v>
      </c>
    </row>
    <row r="161" spans="1:12" ht="24.75" customHeight="1">
      <c r="A161" s="301">
        <v>80</v>
      </c>
      <c r="B161" s="266" t="s">
        <v>656</v>
      </c>
      <c r="C161" s="267" t="s">
        <v>483</v>
      </c>
      <c r="D161" s="279" t="s">
        <v>471</v>
      </c>
      <c r="E161" s="302">
        <v>55000</v>
      </c>
      <c r="F161" s="302">
        <v>55000</v>
      </c>
      <c r="G161" s="308">
        <v>5.45</v>
      </c>
      <c r="H161" s="308">
        <v>5.45</v>
      </c>
      <c r="I161" s="283">
        <v>3000000</v>
      </c>
      <c r="J161" s="283">
        <v>3000000</v>
      </c>
      <c r="K161" s="286">
        <v>0</v>
      </c>
      <c r="L161" s="286">
        <v>0</v>
      </c>
    </row>
    <row r="162" spans="1:12" ht="24.75" customHeight="1">
      <c r="A162" s="301">
        <v>81</v>
      </c>
      <c r="B162" s="266" t="s">
        <v>657</v>
      </c>
      <c r="C162" s="267" t="s">
        <v>484</v>
      </c>
      <c r="D162" s="279"/>
      <c r="E162" s="302"/>
      <c r="F162" s="302"/>
      <c r="G162" s="308"/>
      <c r="H162" s="308"/>
      <c r="I162" s="283"/>
      <c r="J162" s="283"/>
      <c r="K162" s="324"/>
      <c r="L162" s="324"/>
    </row>
    <row r="163" spans="1:12" ht="24.75" customHeight="1">
      <c r="A163" s="301"/>
      <c r="B163" s="252" t="s">
        <v>31</v>
      </c>
      <c r="C163" s="267" t="s">
        <v>485</v>
      </c>
      <c r="D163" s="279" t="s">
        <v>471</v>
      </c>
      <c r="E163" s="302">
        <v>56000</v>
      </c>
      <c r="F163" s="302">
        <v>56000</v>
      </c>
      <c r="G163" s="308">
        <v>7.14</v>
      </c>
      <c r="H163" s="308">
        <v>7.14</v>
      </c>
      <c r="I163" s="283">
        <v>4000000</v>
      </c>
      <c r="J163" s="283">
        <v>4000000</v>
      </c>
      <c r="K163" s="286">
        <v>0</v>
      </c>
      <c r="L163" s="286">
        <v>0</v>
      </c>
    </row>
    <row r="164" spans="1:12" ht="24.75" customHeight="1">
      <c r="A164" s="301">
        <v>82</v>
      </c>
      <c r="B164" s="266" t="s">
        <v>658</v>
      </c>
      <c r="C164" s="288" t="s">
        <v>420</v>
      </c>
      <c r="D164" s="279"/>
      <c r="E164" s="302"/>
      <c r="F164" s="302"/>
      <c r="G164" s="308"/>
      <c r="H164" s="308"/>
      <c r="I164" s="283"/>
      <c r="J164" s="283"/>
      <c r="K164" s="324"/>
      <c r="L164" s="324"/>
    </row>
    <row r="165" spans="1:12" ht="24.75" customHeight="1">
      <c r="A165" s="301"/>
      <c r="B165" s="252" t="s">
        <v>410</v>
      </c>
      <c r="C165" s="288" t="s">
        <v>478</v>
      </c>
      <c r="D165" s="279" t="s">
        <v>471</v>
      </c>
      <c r="E165" s="302">
        <v>20000</v>
      </c>
      <c r="F165" s="302">
        <v>20000</v>
      </c>
      <c r="G165" s="308">
        <v>15</v>
      </c>
      <c r="H165" s="308">
        <v>15</v>
      </c>
      <c r="I165" s="283">
        <v>8427000</v>
      </c>
      <c r="J165" s="283">
        <v>8427000</v>
      </c>
      <c r="K165" s="286">
        <v>1350000</v>
      </c>
      <c r="L165" s="286">
        <v>1125000</v>
      </c>
    </row>
    <row r="166" spans="1:12" ht="24.75" customHeight="1">
      <c r="A166" s="301">
        <v>83</v>
      </c>
      <c r="B166" s="269" t="s">
        <v>659</v>
      </c>
      <c r="C166" s="288" t="s">
        <v>421</v>
      </c>
      <c r="D166" s="279" t="s">
        <v>579</v>
      </c>
      <c r="E166" s="302">
        <v>100000</v>
      </c>
      <c r="F166" s="302">
        <v>100000</v>
      </c>
      <c r="G166" s="308">
        <v>3.5</v>
      </c>
      <c r="H166" s="308">
        <v>3.5</v>
      </c>
      <c r="I166" s="283">
        <v>3500000</v>
      </c>
      <c r="J166" s="283">
        <v>3500000</v>
      </c>
      <c r="K166" s="286">
        <v>0</v>
      </c>
      <c r="L166" s="286">
        <v>105000</v>
      </c>
    </row>
    <row r="167" spans="1:12" ht="24.75" customHeight="1">
      <c r="A167" s="301"/>
      <c r="B167" s="252"/>
      <c r="C167" s="253"/>
      <c r="D167" s="279"/>
      <c r="E167" s="284"/>
      <c r="F167" s="284"/>
      <c r="G167" s="308"/>
      <c r="H167" s="308"/>
      <c r="I167" s="308"/>
      <c r="J167" s="308"/>
      <c r="K167" s="325"/>
      <c r="L167" s="280"/>
    </row>
    <row r="168" spans="1:12" ht="24.75" customHeight="1">
      <c r="A168" s="301"/>
      <c r="B168" s="252"/>
      <c r="C168" s="253"/>
      <c r="D168" s="279"/>
      <c r="E168" s="284"/>
      <c r="F168" s="284"/>
      <c r="G168" s="308"/>
      <c r="H168" s="308"/>
      <c r="I168" s="308"/>
      <c r="J168" s="308"/>
      <c r="K168" s="325"/>
      <c r="L168" s="280"/>
    </row>
    <row r="169" spans="1:12" ht="24.75" customHeight="1">
      <c r="A169" s="301"/>
      <c r="B169" s="252"/>
      <c r="C169" s="253"/>
      <c r="D169" s="279"/>
      <c r="E169" s="284"/>
      <c r="F169" s="284"/>
      <c r="G169" s="308"/>
      <c r="H169" s="308"/>
      <c r="I169" s="308"/>
      <c r="J169" s="308"/>
      <c r="K169" s="325"/>
      <c r="L169" s="280"/>
    </row>
    <row r="170" spans="1:12" ht="24.75" customHeight="1">
      <c r="A170" s="301"/>
      <c r="B170" s="252"/>
      <c r="C170" s="253"/>
      <c r="D170" s="279"/>
      <c r="E170" s="284"/>
      <c r="F170" s="284"/>
      <c r="G170" s="308"/>
      <c r="H170" s="308"/>
      <c r="I170" s="308"/>
      <c r="J170" s="308"/>
      <c r="K170" s="325"/>
      <c r="L170" s="280"/>
    </row>
    <row r="171" spans="1:12" ht="24.75" customHeight="1">
      <c r="A171" s="273" t="s">
        <v>318</v>
      </c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</row>
    <row r="172" spans="1:12" ht="24.75" customHeight="1">
      <c r="A172" s="709" t="s">
        <v>974</v>
      </c>
      <c r="B172" s="141"/>
      <c r="C172" s="141"/>
      <c r="D172" s="141"/>
      <c r="E172" s="141"/>
      <c r="F172" s="141"/>
      <c r="G172" s="141"/>
      <c r="H172" s="143"/>
      <c r="I172" s="141"/>
      <c r="J172" s="274"/>
      <c r="K172" s="274"/>
      <c r="L172" s="274" t="s">
        <v>108</v>
      </c>
    </row>
    <row r="173" spans="1:12" ht="24.75" customHeight="1">
      <c r="A173" s="451" t="s">
        <v>783</v>
      </c>
      <c r="B173" s="451"/>
      <c r="C173" s="451"/>
      <c r="D173" s="451"/>
      <c r="E173" s="451"/>
      <c r="F173" s="451"/>
      <c r="G173" s="451"/>
      <c r="H173" s="451"/>
      <c r="I173" s="451"/>
      <c r="J173" s="451"/>
      <c r="K173" s="451"/>
      <c r="L173" s="451"/>
    </row>
    <row r="174" spans="1:12" ht="24.75" customHeight="1">
      <c r="A174" s="452"/>
      <c r="B174" s="452"/>
      <c r="C174" s="452"/>
      <c r="D174" s="452"/>
      <c r="E174" s="452"/>
      <c r="F174" s="452"/>
      <c r="G174" s="452"/>
      <c r="H174" s="452"/>
      <c r="I174" s="452"/>
      <c r="J174" s="452"/>
      <c r="K174" s="452"/>
      <c r="L174" s="452"/>
    </row>
    <row r="175" spans="1:12" ht="24.75" customHeight="1">
      <c r="A175" s="249" t="s">
        <v>760</v>
      </c>
      <c r="B175" s="297"/>
      <c r="C175" s="309"/>
      <c r="D175" s="309"/>
      <c r="E175" s="297"/>
      <c r="F175" s="297"/>
      <c r="G175" s="298"/>
      <c r="H175" s="298"/>
      <c r="I175" s="298"/>
      <c r="J175" s="298"/>
      <c r="K175" s="297"/>
      <c r="L175" s="297"/>
    </row>
    <row r="176" spans="1:12" s="296" customFormat="1" ht="24.75" customHeight="1">
      <c r="A176" s="299" t="s">
        <v>518</v>
      </c>
      <c r="B176" s="299" t="s">
        <v>580</v>
      </c>
      <c r="C176" s="299" t="s">
        <v>536</v>
      </c>
      <c r="D176" s="299" t="s">
        <v>515</v>
      </c>
      <c r="E176" s="719" t="s">
        <v>519</v>
      </c>
      <c r="F176" s="719"/>
      <c r="G176" s="720" t="s">
        <v>581</v>
      </c>
      <c r="H176" s="720"/>
      <c r="I176" s="720" t="s">
        <v>520</v>
      </c>
      <c r="J176" s="720"/>
      <c r="K176" s="721" t="s">
        <v>521</v>
      </c>
      <c r="L176" s="721"/>
    </row>
    <row r="177" spans="1:12" s="296" customFormat="1" ht="24.75" customHeight="1">
      <c r="A177" s="299" t="s">
        <v>582</v>
      </c>
      <c r="C177" s="299" t="s">
        <v>583</v>
      </c>
      <c r="D177" s="299" t="s">
        <v>516</v>
      </c>
      <c r="E177" s="722" t="s">
        <v>522</v>
      </c>
      <c r="F177" s="722"/>
      <c r="G177" s="723" t="s">
        <v>584</v>
      </c>
      <c r="H177" s="723"/>
      <c r="I177" s="724" t="s">
        <v>523</v>
      </c>
      <c r="J177" s="724"/>
      <c r="K177" s="724" t="s">
        <v>523</v>
      </c>
      <c r="L177" s="724"/>
    </row>
    <row r="178" spans="1:12" s="296" customFormat="1" ht="24.75" customHeight="1">
      <c r="A178" s="299"/>
      <c r="C178" s="299"/>
      <c r="D178" s="299"/>
      <c r="E178" s="484" t="s">
        <v>857</v>
      </c>
      <c r="F178" s="248" t="s">
        <v>202</v>
      </c>
      <c r="G178" s="484" t="s">
        <v>857</v>
      </c>
      <c r="H178" s="248" t="s">
        <v>202</v>
      </c>
      <c r="I178" s="484" t="s">
        <v>857</v>
      </c>
      <c r="J178" s="248" t="s">
        <v>202</v>
      </c>
      <c r="K178" s="484" t="s">
        <v>857</v>
      </c>
      <c r="L178" s="248" t="s">
        <v>202</v>
      </c>
    </row>
    <row r="179" spans="1:12" ht="24.75" customHeight="1">
      <c r="A179" s="249"/>
      <c r="B179" s="249"/>
      <c r="C179" s="250"/>
      <c r="D179" s="250"/>
      <c r="E179" s="300" t="s">
        <v>742</v>
      </c>
      <c r="F179" s="300" t="s">
        <v>277</v>
      </c>
      <c r="G179" s="300" t="s">
        <v>742</v>
      </c>
      <c r="H179" s="300" t="s">
        <v>277</v>
      </c>
      <c r="I179" s="300" t="s">
        <v>742</v>
      </c>
      <c r="J179" s="300" t="s">
        <v>277</v>
      </c>
      <c r="K179" s="300" t="s">
        <v>742</v>
      </c>
      <c r="L179" s="300" t="s">
        <v>277</v>
      </c>
    </row>
    <row r="180" spans="1:12" ht="24.75" customHeight="1">
      <c r="A180" s="301">
        <v>84</v>
      </c>
      <c r="B180" s="269" t="s">
        <v>660</v>
      </c>
      <c r="E180" s="302"/>
      <c r="F180" s="302"/>
      <c r="G180" s="308"/>
      <c r="H180" s="308"/>
      <c r="I180" s="283"/>
      <c r="J180" s="283"/>
      <c r="K180" s="286"/>
      <c r="L180" s="286"/>
    </row>
    <row r="181" spans="1:12" ht="24.75" customHeight="1">
      <c r="A181" s="301"/>
      <c r="B181" s="269" t="s">
        <v>140</v>
      </c>
      <c r="C181" s="288" t="s">
        <v>4</v>
      </c>
      <c r="D181" s="279" t="s">
        <v>473</v>
      </c>
      <c r="E181" s="302">
        <v>100000</v>
      </c>
      <c r="F181" s="302">
        <v>50000</v>
      </c>
      <c r="G181" s="308">
        <v>3.5</v>
      </c>
      <c r="H181" s="308">
        <v>7</v>
      </c>
      <c r="I181" s="283">
        <v>3500000</v>
      </c>
      <c r="J181" s="283">
        <v>3500000</v>
      </c>
      <c r="K181" s="286">
        <v>0</v>
      </c>
      <c r="L181" s="286">
        <v>0</v>
      </c>
    </row>
    <row r="182" spans="1:12" s="243" customFormat="1" ht="24.75" customHeight="1">
      <c r="A182" s="251">
        <v>85</v>
      </c>
      <c r="B182" s="266" t="s">
        <v>661</v>
      </c>
      <c r="C182" s="267" t="s">
        <v>76</v>
      </c>
      <c r="D182" s="279" t="s">
        <v>472</v>
      </c>
      <c r="E182" s="302">
        <v>100000</v>
      </c>
      <c r="F182" s="302">
        <v>100000</v>
      </c>
      <c r="G182" s="255">
        <v>15</v>
      </c>
      <c r="H182" s="255">
        <v>15</v>
      </c>
      <c r="I182" s="256">
        <v>15000000</v>
      </c>
      <c r="J182" s="256">
        <v>15000000</v>
      </c>
      <c r="K182" s="286">
        <v>0</v>
      </c>
      <c r="L182" s="286">
        <v>0</v>
      </c>
    </row>
    <row r="183" spans="1:12" s="243" customFormat="1" ht="24.75" customHeight="1">
      <c r="A183" s="251">
        <v>86</v>
      </c>
      <c r="B183" s="266" t="s">
        <v>662</v>
      </c>
      <c r="C183" s="267" t="s">
        <v>227</v>
      </c>
      <c r="D183" s="279" t="s">
        <v>527</v>
      </c>
      <c r="E183" s="302">
        <v>100000</v>
      </c>
      <c r="F183" s="302">
        <v>100000</v>
      </c>
      <c r="G183" s="255">
        <v>9</v>
      </c>
      <c r="H183" s="255">
        <v>9</v>
      </c>
      <c r="I183" s="256">
        <v>9000000</v>
      </c>
      <c r="J183" s="256">
        <v>9000000</v>
      </c>
      <c r="K183" s="286">
        <v>0</v>
      </c>
      <c r="L183" s="286">
        <v>0</v>
      </c>
    </row>
    <row r="184" spans="1:12" s="243" customFormat="1" ht="24.75" customHeight="1">
      <c r="A184" s="251">
        <v>87</v>
      </c>
      <c r="B184" s="266" t="s">
        <v>663</v>
      </c>
      <c r="C184" s="267" t="s">
        <v>444</v>
      </c>
      <c r="D184" s="279" t="s">
        <v>525</v>
      </c>
      <c r="E184" s="302">
        <v>10000</v>
      </c>
      <c r="F184" s="302">
        <v>10000</v>
      </c>
      <c r="G184" s="255">
        <v>10</v>
      </c>
      <c r="H184" s="255">
        <v>10</v>
      </c>
      <c r="I184" s="256">
        <v>1000000</v>
      </c>
      <c r="J184" s="256">
        <v>1000000</v>
      </c>
      <c r="K184" s="286">
        <v>0</v>
      </c>
      <c r="L184" s="286">
        <v>0</v>
      </c>
    </row>
    <row r="185" spans="1:12" s="243" customFormat="1" ht="24.75" customHeight="1">
      <c r="A185" s="251">
        <v>88</v>
      </c>
      <c r="B185" s="266" t="s">
        <v>664</v>
      </c>
      <c r="C185" s="288" t="s">
        <v>486</v>
      </c>
      <c r="D185" s="279" t="s">
        <v>527</v>
      </c>
      <c r="E185" s="326" t="s">
        <v>77</v>
      </c>
      <c r="F185" s="326" t="s">
        <v>77</v>
      </c>
      <c r="G185" s="255">
        <v>18.33</v>
      </c>
      <c r="H185" s="255">
        <v>18.33</v>
      </c>
      <c r="I185" s="256">
        <v>1997600</v>
      </c>
      <c r="J185" s="256">
        <v>1997600</v>
      </c>
      <c r="K185" s="286">
        <v>0</v>
      </c>
      <c r="L185" s="286">
        <v>0</v>
      </c>
    </row>
    <row r="186" spans="1:12" s="243" customFormat="1" ht="24.75" customHeight="1">
      <c r="A186" s="251">
        <v>89</v>
      </c>
      <c r="B186" s="266" t="s">
        <v>665</v>
      </c>
      <c r="C186" s="288" t="s">
        <v>238</v>
      </c>
      <c r="D186" s="253"/>
      <c r="E186" s="302"/>
      <c r="F186" s="302"/>
      <c r="G186" s="255"/>
      <c r="H186" s="255"/>
      <c r="I186" s="256"/>
      <c r="J186" s="256"/>
      <c r="K186" s="256"/>
      <c r="L186" s="256"/>
    </row>
    <row r="187" spans="1:12" s="243" customFormat="1" ht="24.75" customHeight="1">
      <c r="A187" s="251"/>
      <c r="B187" s="266"/>
      <c r="C187" s="288" t="s">
        <v>237</v>
      </c>
      <c r="D187" s="253" t="s">
        <v>239</v>
      </c>
      <c r="E187" s="302">
        <v>39900</v>
      </c>
      <c r="F187" s="302">
        <v>39900</v>
      </c>
      <c r="G187" s="255">
        <v>12.53</v>
      </c>
      <c r="H187" s="255">
        <v>12.53</v>
      </c>
      <c r="I187" s="256">
        <v>5000000</v>
      </c>
      <c r="J187" s="256">
        <v>5000000</v>
      </c>
      <c r="K187" s="286">
        <v>0</v>
      </c>
      <c r="L187" s="286">
        <v>0</v>
      </c>
    </row>
    <row r="188" spans="1:12" s="243" customFormat="1" ht="24.75" customHeight="1">
      <c r="A188" s="251">
        <v>90</v>
      </c>
      <c r="B188" s="266" t="s">
        <v>666</v>
      </c>
      <c r="C188" s="267" t="s">
        <v>454</v>
      </c>
      <c r="D188" s="253" t="s">
        <v>417</v>
      </c>
      <c r="E188" s="302">
        <v>20000</v>
      </c>
      <c r="F188" s="302">
        <v>20000</v>
      </c>
      <c r="G188" s="255">
        <v>10</v>
      </c>
      <c r="H188" s="255">
        <v>10</v>
      </c>
      <c r="I188" s="256">
        <v>2000000</v>
      </c>
      <c r="J188" s="256">
        <v>2000000</v>
      </c>
      <c r="K188" s="286">
        <v>0</v>
      </c>
      <c r="L188" s="286">
        <v>0</v>
      </c>
    </row>
    <row r="189" spans="1:12" s="243" customFormat="1" ht="24.75" customHeight="1">
      <c r="A189" s="251">
        <v>91</v>
      </c>
      <c r="B189" s="266" t="s">
        <v>667</v>
      </c>
      <c r="C189" s="267"/>
      <c r="D189" s="253"/>
      <c r="E189" s="302"/>
      <c r="F189" s="302"/>
      <c r="G189" s="255"/>
      <c r="H189" s="255"/>
      <c r="I189" s="256"/>
      <c r="J189" s="256"/>
      <c r="K189" s="253"/>
      <c r="L189" s="253"/>
    </row>
    <row r="190" spans="1:12" s="243" customFormat="1" ht="24.75" customHeight="1">
      <c r="A190" s="251"/>
      <c r="B190" s="266" t="s">
        <v>376</v>
      </c>
      <c r="C190" s="267" t="s">
        <v>228</v>
      </c>
      <c r="D190" s="253" t="s">
        <v>530</v>
      </c>
      <c r="E190" s="302">
        <v>1600000</v>
      </c>
      <c r="F190" s="302">
        <v>900000</v>
      </c>
      <c r="G190" s="255">
        <v>5.75</v>
      </c>
      <c r="H190" s="255">
        <v>4</v>
      </c>
      <c r="I190" s="256">
        <v>50009900</v>
      </c>
      <c r="J190" s="256">
        <v>36009900</v>
      </c>
      <c r="K190" s="286">
        <v>0</v>
      </c>
      <c r="L190" s="286">
        <v>0</v>
      </c>
    </row>
    <row r="191" spans="1:12" s="243" customFormat="1" ht="24.75" customHeight="1">
      <c r="A191" s="251">
        <v>92</v>
      </c>
      <c r="B191" s="266" t="s">
        <v>668</v>
      </c>
      <c r="C191" s="267" t="s">
        <v>106</v>
      </c>
      <c r="D191" s="279" t="s">
        <v>476</v>
      </c>
      <c r="E191" s="302">
        <v>200000</v>
      </c>
      <c r="F191" s="302">
        <v>200000</v>
      </c>
      <c r="G191" s="255">
        <v>15</v>
      </c>
      <c r="H191" s="255">
        <v>15</v>
      </c>
      <c r="I191" s="256">
        <v>30000000</v>
      </c>
      <c r="J191" s="256">
        <v>30000000</v>
      </c>
      <c r="K191" s="286">
        <v>0</v>
      </c>
      <c r="L191" s="286">
        <v>0</v>
      </c>
    </row>
    <row r="192" spans="1:12" ht="24.75" customHeight="1">
      <c r="A192" s="251">
        <v>93</v>
      </c>
      <c r="B192" s="266" t="s">
        <v>669</v>
      </c>
      <c r="C192" s="267"/>
      <c r="D192" s="279"/>
      <c r="E192" s="302"/>
      <c r="F192" s="302"/>
      <c r="G192" s="255"/>
      <c r="H192" s="255"/>
      <c r="I192" s="256"/>
      <c r="J192" s="256"/>
      <c r="K192" s="286"/>
      <c r="L192" s="286"/>
    </row>
    <row r="193" spans="1:12" ht="24.75" customHeight="1">
      <c r="A193" s="251"/>
      <c r="B193" s="266" t="s">
        <v>272</v>
      </c>
      <c r="C193" s="267" t="s">
        <v>273</v>
      </c>
      <c r="D193" s="279" t="s">
        <v>527</v>
      </c>
      <c r="E193" s="326" t="s">
        <v>274</v>
      </c>
      <c r="F193" s="326" t="s">
        <v>274</v>
      </c>
      <c r="G193" s="255">
        <v>3.75</v>
      </c>
      <c r="H193" s="255">
        <v>3.75</v>
      </c>
      <c r="I193" s="256">
        <v>7655579.46</v>
      </c>
      <c r="J193" s="256">
        <v>7655579.46</v>
      </c>
      <c r="K193" s="286">
        <v>0</v>
      </c>
      <c r="L193" s="286">
        <v>0</v>
      </c>
    </row>
    <row r="194" spans="1:12" ht="24.75" customHeight="1">
      <c r="A194" s="251">
        <v>94</v>
      </c>
      <c r="B194" s="266" t="s">
        <v>670</v>
      </c>
      <c r="C194" s="267" t="s">
        <v>275</v>
      </c>
      <c r="D194" s="279" t="s">
        <v>471</v>
      </c>
      <c r="E194" s="302">
        <v>697000</v>
      </c>
      <c r="F194" s="302">
        <v>697000</v>
      </c>
      <c r="G194" s="255">
        <v>9</v>
      </c>
      <c r="H194" s="255">
        <v>9</v>
      </c>
      <c r="I194" s="256">
        <v>62730000</v>
      </c>
      <c r="J194" s="256">
        <v>62730000</v>
      </c>
      <c r="K194" s="286">
        <v>0</v>
      </c>
      <c r="L194" s="286">
        <v>0</v>
      </c>
    </row>
    <row r="195" spans="1:12" ht="24.75" customHeight="1">
      <c r="A195" s="251">
        <v>95</v>
      </c>
      <c r="B195" s="266" t="s">
        <v>693</v>
      </c>
      <c r="C195" s="267" t="s">
        <v>421</v>
      </c>
      <c r="D195" s="279" t="s">
        <v>579</v>
      </c>
      <c r="E195" s="302">
        <v>77000</v>
      </c>
      <c r="F195" s="302">
        <v>54000</v>
      </c>
      <c r="G195" s="255">
        <v>9</v>
      </c>
      <c r="H195" s="255">
        <v>9</v>
      </c>
      <c r="I195" s="256">
        <v>6930000</v>
      </c>
      <c r="J195" s="256">
        <v>4860000</v>
      </c>
      <c r="K195" s="286">
        <v>0</v>
      </c>
      <c r="L195" s="286">
        <v>0</v>
      </c>
    </row>
    <row r="196" spans="1:12" ht="24.75" customHeight="1">
      <c r="A196" s="251">
        <v>96</v>
      </c>
      <c r="B196" s="266" t="s">
        <v>728</v>
      </c>
      <c r="C196" s="267" t="s">
        <v>729</v>
      </c>
      <c r="D196" s="279" t="s">
        <v>525</v>
      </c>
      <c r="E196" s="302">
        <v>60000</v>
      </c>
      <c r="F196" s="302">
        <v>50000</v>
      </c>
      <c r="G196" s="255">
        <v>7.5</v>
      </c>
      <c r="H196" s="255">
        <v>9</v>
      </c>
      <c r="I196" s="256">
        <v>4500000</v>
      </c>
      <c r="J196" s="256">
        <v>4500000</v>
      </c>
      <c r="K196" s="286">
        <v>0</v>
      </c>
      <c r="L196" s="286">
        <v>0</v>
      </c>
    </row>
    <row r="197" spans="1:12" ht="24.75" customHeight="1">
      <c r="A197" s="251">
        <v>97</v>
      </c>
      <c r="B197" s="266" t="s">
        <v>730</v>
      </c>
      <c r="C197" s="267" t="s">
        <v>731</v>
      </c>
      <c r="D197" s="279" t="s">
        <v>527</v>
      </c>
      <c r="E197" s="302">
        <v>36000</v>
      </c>
      <c r="F197" s="302">
        <v>36000</v>
      </c>
      <c r="G197" s="255">
        <v>18</v>
      </c>
      <c r="H197" s="255">
        <v>18</v>
      </c>
      <c r="I197" s="256">
        <v>7747488</v>
      </c>
      <c r="J197" s="256">
        <v>7747488</v>
      </c>
      <c r="K197" s="286">
        <v>64800</v>
      </c>
      <c r="L197" s="286">
        <v>0</v>
      </c>
    </row>
    <row r="198" spans="1:12" ht="24.75" customHeight="1">
      <c r="A198" s="251">
        <v>98</v>
      </c>
      <c r="B198" s="266" t="s">
        <v>732</v>
      </c>
      <c r="C198" s="267" t="s">
        <v>733</v>
      </c>
      <c r="D198" s="279"/>
      <c r="E198" s="302"/>
      <c r="F198" s="302"/>
      <c r="G198" s="255"/>
      <c r="H198" s="255"/>
      <c r="I198" s="256"/>
      <c r="J198" s="256"/>
      <c r="K198" s="286"/>
      <c r="L198" s="286"/>
    </row>
    <row r="199" spans="1:12" ht="24.75" customHeight="1">
      <c r="A199" s="251"/>
      <c r="B199" s="266" t="s">
        <v>734</v>
      </c>
      <c r="C199" s="267" t="s">
        <v>446</v>
      </c>
      <c r="D199" s="279" t="s">
        <v>527</v>
      </c>
      <c r="E199" s="326" t="s">
        <v>735</v>
      </c>
      <c r="F199" s="326" t="s">
        <v>735</v>
      </c>
      <c r="G199" s="255">
        <v>10</v>
      </c>
      <c r="H199" s="255">
        <v>10</v>
      </c>
      <c r="I199" s="256">
        <v>32182363.55</v>
      </c>
      <c r="J199" s="256">
        <v>32182363.55</v>
      </c>
      <c r="K199" s="286">
        <v>0</v>
      </c>
      <c r="L199" s="286">
        <v>0</v>
      </c>
    </row>
    <row r="200" spans="1:12" ht="24.75" customHeight="1">
      <c r="A200" s="251">
        <v>99</v>
      </c>
      <c r="B200" s="266" t="s">
        <v>761</v>
      </c>
      <c r="C200" s="267" t="s">
        <v>791</v>
      </c>
      <c r="D200" s="279" t="s">
        <v>828</v>
      </c>
      <c r="E200" s="302">
        <v>60000000</v>
      </c>
      <c r="F200" s="286">
        <v>0</v>
      </c>
      <c r="G200" s="255">
        <v>16.67</v>
      </c>
      <c r="H200" s="286">
        <v>0</v>
      </c>
      <c r="I200" s="256">
        <v>10000000</v>
      </c>
      <c r="J200" s="286">
        <v>0</v>
      </c>
      <c r="K200" s="286">
        <v>0</v>
      </c>
      <c r="L200" s="286">
        <v>0</v>
      </c>
    </row>
    <row r="201" spans="1:12" ht="24.75" customHeight="1">
      <c r="A201" s="251">
        <v>100</v>
      </c>
      <c r="B201" s="266" t="s">
        <v>762</v>
      </c>
      <c r="C201" s="267" t="s">
        <v>487</v>
      </c>
      <c r="D201" s="279" t="s">
        <v>579</v>
      </c>
      <c r="E201" s="706">
        <v>5000000</v>
      </c>
      <c r="F201" s="454">
        <v>0</v>
      </c>
      <c r="G201" s="454">
        <v>19</v>
      </c>
      <c r="H201" s="454">
        <v>0</v>
      </c>
      <c r="I201" s="454">
        <v>950000</v>
      </c>
      <c r="J201" s="454">
        <v>0</v>
      </c>
      <c r="K201" s="454">
        <v>0</v>
      </c>
      <c r="L201" s="454">
        <v>0</v>
      </c>
    </row>
    <row r="202" spans="1:12" ht="24.75" customHeight="1">
      <c r="A202" s="251">
        <v>101</v>
      </c>
      <c r="B202" s="266" t="s">
        <v>789</v>
      </c>
      <c r="C202" s="267" t="s">
        <v>792</v>
      </c>
      <c r="D202" s="279" t="s">
        <v>527</v>
      </c>
      <c r="E202" s="326" t="s">
        <v>929</v>
      </c>
      <c r="F202" s="286">
        <v>0</v>
      </c>
      <c r="G202" s="255">
        <v>15</v>
      </c>
      <c r="H202" s="286">
        <v>0</v>
      </c>
      <c r="I202" s="256">
        <f>5860350+1350</f>
        <v>5861700</v>
      </c>
      <c r="J202" s="286">
        <v>0</v>
      </c>
      <c r="K202" s="286">
        <v>0</v>
      </c>
      <c r="L202" s="286">
        <v>0</v>
      </c>
    </row>
    <row r="203" spans="1:3" ht="24.75" customHeight="1">
      <c r="A203" s="251">
        <v>102</v>
      </c>
      <c r="B203" s="266" t="s">
        <v>763</v>
      </c>
      <c r="C203" s="267" t="s">
        <v>487</v>
      </c>
    </row>
    <row r="204" spans="1:12" ht="24.75" customHeight="1">
      <c r="A204" s="251"/>
      <c r="B204" s="266"/>
      <c r="C204" s="267" t="s">
        <v>793</v>
      </c>
      <c r="D204" s="279" t="s">
        <v>527</v>
      </c>
      <c r="E204" s="326" t="s">
        <v>930</v>
      </c>
      <c r="F204" s="286">
        <v>0</v>
      </c>
      <c r="G204" s="255">
        <v>9</v>
      </c>
      <c r="H204" s="286">
        <v>0</v>
      </c>
      <c r="I204" s="256">
        <v>2410150</v>
      </c>
      <c r="J204" s="286">
        <v>0</v>
      </c>
      <c r="K204" s="286">
        <v>0</v>
      </c>
      <c r="L204" s="286">
        <v>0</v>
      </c>
    </row>
    <row r="205" spans="1:12" ht="24.75" customHeight="1">
      <c r="A205" s="251">
        <v>103</v>
      </c>
      <c r="B205" s="266" t="s">
        <v>931</v>
      </c>
      <c r="C205" s="267" t="s">
        <v>456</v>
      </c>
      <c r="D205" s="279"/>
      <c r="E205" s="326"/>
      <c r="F205" s="286"/>
      <c r="G205" s="255"/>
      <c r="H205" s="286"/>
      <c r="I205" s="286"/>
      <c r="J205" s="286"/>
      <c r="K205" s="286"/>
      <c r="L205" s="286"/>
    </row>
    <row r="206" spans="1:12" ht="24.75" customHeight="1">
      <c r="A206" s="251"/>
      <c r="B206" s="266"/>
      <c r="C206" s="267" t="s">
        <v>955</v>
      </c>
      <c r="D206" s="279" t="s">
        <v>527</v>
      </c>
      <c r="E206" s="326" t="s">
        <v>932</v>
      </c>
      <c r="F206" s="286">
        <v>0</v>
      </c>
      <c r="G206" s="255">
        <v>5</v>
      </c>
      <c r="H206" s="286">
        <v>0</v>
      </c>
      <c r="I206" s="286">
        <v>8151350</v>
      </c>
      <c r="J206" s="286">
        <v>0</v>
      </c>
      <c r="K206" s="286">
        <v>0</v>
      </c>
      <c r="L206" s="286">
        <v>0</v>
      </c>
    </row>
    <row r="207" spans="1:12" ht="24.75" customHeight="1">
      <c r="A207" s="279"/>
      <c r="B207" s="327" t="s">
        <v>276</v>
      </c>
      <c r="D207" s="279"/>
      <c r="E207" s="279"/>
      <c r="F207" s="279"/>
      <c r="I207" s="328">
        <f>SUM(I31:I206)</f>
        <v>1440913283.37</v>
      </c>
      <c r="J207" s="328">
        <f>SUM(J31:J206)</f>
        <v>1397470083.37</v>
      </c>
      <c r="K207" s="328">
        <f>SUM(K31:K206)</f>
        <v>76411934.07</v>
      </c>
      <c r="L207" s="328">
        <f>SUM(L31:L206)</f>
        <v>115191301.17</v>
      </c>
    </row>
    <row r="208" spans="2:12" ht="24.75" customHeight="1">
      <c r="B208" s="282" t="s">
        <v>54</v>
      </c>
      <c r="D208" s="279"/>
      <c r="E208" s="279"/>
      <c r="F208" s="279"/>
      <c r="I208" s="297">
        <f>-241977626.4-45048535.93+-6018750.02+-20531102.61-1972748.33+3291696.28</f>
        <v>-312257067.01</v>
      </c>
      <c r="J208" s="297">
        <v>-293044912.34999996</v>
      </c>
      <c r="K208" s="286" t="s">
        <v>508</v>
      </c>
      <c r="L208" s="286" t="s">
        <v>508</v>
      </c>
    </row>
    <row r="209" spans="2:12" ht="24.75" customHeight="1" thickBot="1">
      <c r="B209" s="241" t="s">
        <v>86</v>
      </c>
      <c r="D209" s="279"/>
      <c r="E209" s="279"/>
      <c r="F209" s="279"/>
      <c r="I209" s="306">
        <f>SUM(I207:I208)</f>
        <v>1128656216.36</v>
      </c>
      <c r="J209" s="306">
        <f>SUM(J207:J208)</f>
        <v>1104425171.02</v>
      </c>
      <c r="K209" s="306">
        <f>SUM(K207:K208)</f>
        <v>76411934.07</v>
      </c>
      <c r="L209" s="306">
        <f>SUM(L207:L208)</f>
        <v>115191301.17</v>
      </c>
    </row>
    <row r="210" spans="2:12" ht="24.75" customHeight="1" thickBot="1" thickTop="1">
      <c r="B210" s="329" t="s">
        <v>55</v>
      </c>
      <c r="E210" s="299"/>
      <c r="F210" s="299"/>
      <c r="I210" s="330">
        <f>+I29+I209</f>
        <v>3849318270.7200003</v>
      </c>
      <c r="J210" s="330">
        <f>+J29+J209</f>
        <v>3551794607.96</v>
      </c>
      <c r="K210" s="330">
        <f>+K29+K209</f>
        <v>163959095.92000002</v>
      </c>
      <c r="L210" s="330">
        <f>+L29+L209</f>
        <v>210934107.49</v>
      </c>
    </row>
    <row r="211" ht="24.75" customHeight="1" thickTop="1">
      <c r="C211" s="241" t="s">
        <v>574</v>
      </c>
    </row>
    <row r="212" spans="3:7" ht="24.75" customHeight="1">
      <c r="C212" s="241" t="s">
        <v>221</v>
      </c>
      <c r="G212" s="241" t="s">
        <v>575</v>
      </c>
    </row>
    <row r="213" spans="3:7" ht="24.75" customHeight="1">
      <c r="C213" s="241" t="s">
        <v>497</v>
      </c>
      <c r="G213" s="241" t="s">
        <v>577</v>
      </c>
    </row>
    <row r="214" spans="3:7" ht="24.75" customHeight="1">
      <c r="C214" s="241" t="s">
        <v>576</v>
      </c>
      <c r="G214" s="241" t="s">
        <v>469</v>
      </c>
    </row>
    <row r="216" ht="23.25">
      <c r="G216" s="48"/>
    </row>
    <row r="217" spans="1:12" s="275" customFormat="1" ht="24.75" customHeight="1">
      <c r="A217" s="273" t="s">
        <v>318</v>
      </c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</row>
    <row r="218" spans="1:12" ht="24.75" customHeight="1">
      <c r="A218" s="709" t="s">
        <v>974</v>
      </c>
      <c r="B218" s="141"/>
      <c r="C218" s="141"/>
      <c r="D218" s="141"/>
      <c r="E218" s="141"/>
      <c r="F218" s="141"/>
      <c r="G218" s="141"/>
      <c r="H218" s="143"/>
      <c r="I218" s="141"/>
      <c r="J218" s="274"/>
      <c r="K218" s="274"/>
      <c r="L218" s="274" t="s">
        <v>108</v>
      </c>
    </row>
    <row r="219" ht="24.75" customHeight="1">
      <c r="A219" s="279"/>
    </row>
    <row r="220" ht="24.75" customHeight="1">
      <c r="A220" s="279"/>
    </row>
    <row r="221" ht="24.75" customHeight="1">
      <c r="A221" s="279"/>
    </row>
    <row r="222" ht="24.75" customHeight="1">
      <c r="A222" s="279"/>
    </row>
    <row r="223" ht="24.75" customHeight="1">
      <c r="A223" s="279"/>
    </row>
    <row r="224" ht="24.75" customHeight="1">
      <c r="A224" s="279"/>
    </row>
    <row r="225" ht="24.75" customHeight="1">
      <c r="A225" s="279"/>
    </row>
    <row r="226" ht="24.75" customHeight="1">
      <c r="A226" s="279"/>
    </row>
    <row r="227" ht="24.75" customHeight="1">
      <c r="A227" s="279"/>
    </row>
    <row r="228" ht="24.75" customHeight="1">
      <c r="A228" s="279"/>
    </row>
    <row r="229" ht="24.75" customHeight="1">
      <c r="A229" s="279"/>
    </row>
    <row r="230" ht="24.75" customHeight="1">
      <c r="A230" s="279"/>
    </row>
    <row r="231" ht="24.75" customHeight="1">
      <c r="A231" s="279"/>
    </row>
    <row r="232" ht="24.75" customHeight="1">
      <c r="A232" s="279"/>
    </row>
    <row r="233" ht="24.75" customHeight="1">
      <c r="A233" s="279"/>
    </row>
    <row r="234" ht="24.75" customHeight="1">
      <c r="A234" s="279"/>
    </row>
    <row r="235" ht="24.75" customHeight="1">
      <c r="A235" s="279"/>
    </row>
    <row r="236" ht="24.75" customHeight="1">
      <c r="A236" s="279"/>
    </row>
    <row r="237" ht="24.75" customHeight="1">
      <c r="A237" s="279"/>
    </row>
    <row r="238" ht="24.75" customHeight="1">
      <c r="A238" s="279"/>
    </row>
    <row r="239" ht="24.75" customHeight="1">
      <c r="A239" s="279"/>
    </row>
    <row r="240" ht="24.75" customHeight="1">
      <c r="A240" s="279"/>
    </row>
    <row r="241" ht="24.75" customHeight="1">
      <c r="A241" s="279"/>
    </row>
    <row r="242" ht="24.75" customHeight="1">
      <c r="A242" s="279"/>
    </row>
    <row r="243" ht="24.75" customHeight="1">
      <c r="A243" s="279"/>
    </row>
    <row r="244" ht="24.75" customHeight="1">
      <c r="A244" s="279"/>
    </row>
    <row r="245" ht="24.75" customHeight="1">
      <c r="A245" s="279"/>
    </row>
    <row r="246" ht="24.75" customHeight="1">
      <c r="A246" s="279"/>
    </row>
    <row r="247" ht="24.75" customHeight="1">
      <c r="A247" s="279"/>
    </row>
    <row r="248" ht="24.75" customHeight="1">
      <c r="A248" s="279"/>
    </row>
    <row r="249" ht="24.75" customHeight="1">
      <c r="A249" s="279"/>
    </row>
    <row r="250" ht="24.75" customHeight="1">
      <c r="A250" s="279"/>
    </row>
    <row r="251" ht="24.75" customHeight="1">
      <c r="A251" s="279"/>
    </row>
    <row r="252" ht="24.75" customHeight="1">
      <c r="A252" s="279"/>
    </row>
    <row r="253" ht="24.75" customHeight="1">
      <c r="A253" s="279"/>
    </row>
    <row r="254" ht="24.75" customHeight="1">
      <c r="A254" s="279"/>
    </row>
    <row r="255" ht="24.75" customHeight="1">
      <c r="A255" s="279"/>
    </row>
    <row r="256" ht="24.75" customHeight="1">
      <c r="A256" s="279"/>
    </row>
    <row r="257" ht="24.75" customHeight="1">
      <c r="A257" s="279"/>
    </row>
    <row r="258" ht="24.75" customHeight="1">
      <c r="A258" s="279"/>
    </row>
    <row r="259" ht="24.75" customHeight="1">
      <c r="A259" s="279"/>
    </row>
    <row r="260" ht="24.75" customHeight="1">
      <c r="A260" s="279"/>
    </row>
    <row r="261" ht="24.75" customHeight="1">
      <c r="A261" s="279"/>
    </row>
    <row r="262" ht="24.75" customHeight="1">
      <c r="A262" s="279"/>
    </row>
    <row r="263" ht="24.75" customHeight="1">
      <c r="A263" s="279"/>
    </row>
    <row r="264" ht="24.75" customHeight="1">
      <c r="A264" s="279"/>
    </row>
    <row r="265" ht="24.75" customHeight="1">
      <c r="A265" s="279"/>
    </row>
    <row r="266" ht="24.75" customHeight="1">
      <c r="A266" s="279"/>
    </row>
    <row r="267" ht="24.75" customHeight="1">
      <c r="A267" s="279"/>
    </row>
    <row r="268" ht="24.75" customHeight="1">
      <c r="A268" s="279"/>
    </row>
    <row r="269" ht="24.75" customHeight="1">
      <c r="A269" s="279"/>
    </row>
    <row r="270" ht="24.75" customHeight="1">
      <c r="A270" s="279"/>
    </row>
    <row r="271" ht="24.75" customHeight="1">
      <c r="A271" s="279"/>
    </row>
    <row r="272" ht="24.75" customHeight="1">
      <c r="A272" s="279"/>
    </row>
    <row r="273" ht="24.75" customHeight="1">
      <c r="A273" s="279"/>
    </row>
    <row r="274" ht="24.75" customHeight="1">
      <c r="A274" s="279"/>
    </row>
    <row r="275" ht="24.75" customHeight="1">
      <c r="A275" s="279"/>
    </row>
    <row r="276" ht="24.75" customHeight="1">
      <c r="A276" s="279"/>
    </row>
    <row r="277" ht="24.75" customHeight="1">
      <c r="A277" s="279"/>
    </row>
    <row r="278" ht="24.75" customHeight="1">
      <c r="A278" s="279"/>
    </row>
    <row r="279" ht="24.75" customHeight="1">
      <c r="A279" s="279"/>
    </row>
    <row r="280" ht="24.75" customHeight="1">
      <c r="A280" s="279"/>
    </row>
    <row r="281" ht="24.75" customHeight="1">
      <c r="A281" s="279"/>
    </row>
    <row r="282" ht="24.75" customHeight="1">
      <c r="A282" s="279"/>
    </row>
    <row r="283" ht="24.75" customHeight="1">
      <c r="A283" s="279"/>
    </row>
    <row r="284" ht="24.75" customHeight="1">
      <c r="A284" s="279"/>
    </row>
    <row r="285" ht="24.75" customHeight="1">
      <c r="A285" s="279"/>
    </row>
    <row r="286" ht="24.75" customHeight="1">
      <c r="A286" s="279"/>
    </row>
    <row r="287" ht="24.75" customHeight="1">
      <c r="A287" s="279"/>
    </row>
    <row r="288" ht="24.75" customHeight="1">
      <c r="A288" s="279"/>
    </row>
    <row r="289" ht="24.75" customHeight="1">
      <c r="A289" s="279"/>
    </row>
    <row r="290" ht="24.75" customHeight="1">
      <c r="A290" s="279"/>
    </row>
    <row r="291" ht="24.75" customHeight="1">
      <c r="A291" s="279"/>
    </row>
    <row r="292" ht="24.75" customHeight="1">
      <c r="A292" s="279"/>
    </row>
    <row r="293" ht="24.75" customHeight="1">
      <c r="A293" s="279"/>
    </row>
    <row r="294" ht="24.75" customHeight="1">
      <c r="A294" s="279"/>
    </row>
    <row r="295" ht="24.75" customHeight="1">
      <c r="A295" s="279"/>
    </row>
    <row r="296" ht="24.75" customHeight="1">
      <c r="A296" s="279"/>
    </row>
    <row r="297" ht="24.75" customHeight="1">
      <c r="A297" s="279"/>
    </row>
    <row r="298" ht="24.75" customHeight="1">
      <c r="A298" s="279"/>
    </row>
    <row r="299" ht="24.75" customHeight="1">
      <c r="A299" s="279"/>
    </row>
    <row r="300" ht="24.75" customHeight="1">
      <c r="A300" s="279"/>
    </row>
    <row r="301" ht="24.75" customHeight="1">
      <c r="A301" s="279"/>
    </row>
    <row r="302" ht="24.75" customHeight="1">
      <c r="A302" s="279"/>
    </row>
    <row r="303" ht="24.75" customHeight="1">
      <c r="A303" s="279"/>
    </row>
    <row r="304" ht="24.75" customHeight="1">
      <c r="A304" s="279"/>
    </row>
    <row r="305" ht="24.75" customHeight="1">
      <c r="A305" s="279"/>
    </row>
    <row r="306" ht="24.75" customHeight="1">
      <c r="A306" s="279"/>
    </row>
    <row r="307" ht="24.75" customHeight="1">
      <c r="A307" s="279"/>
    </row>
    <row r="308" ht="24.75" customHeight="1">
      <c r="A308" s="279"/>
    </row>
    <row r="309" ht="24.75" customHeight="1">
      <c r="A309" s="279"/>
    </row>
    <row r="310" ht="24.75" customHeight="1">
      <c r="A310" s="279"/>
    </row>
    <row r="311" ht="24.75" customHeight="1">
      <c r="A311" s="279"/>
    </row>
    <row r="312" ht="24.75" customHeight="1">
      <c r="A312" s="279"/>
    </row>
    <row r="313" ht="24.75" customHeight="1">
      <c r="A313" s="279"/>
    </row>
    <row r="314" ht="24.75" customHeight="1">
      <c r="A314" s="279"/>
    </row>
    <row r="315" ht="24.75" customHeight="1">
      <c r="A315" s="279"/>
    </row>
    <row r="316" ht="24.75" customHeight="1">
      <c r="A316" s="279"/>
    </row>
    <row r="317" ht="24.75" customHeight="1">
      <c r="A317" s="279"/>
    </row>
    <row r="318" ht="24.75" customHeight="1">
      <c r="A318" s="279"/>
    </row>
    <row r="319" ht="24.75" customHeight="1">
      <c r="A319" s="279"/>
    </row>
    <row r="320" ht="24.75" customHeight="1">
      <c r="A320" s="279"/>
    </row>
    <row r="321" ht="24.75" customHeight="1">
      <c r="A321" s="279"/>
    </row>
    <row r="322" ht="24.75" customHeight="1">
      <c r="A322" s="279"/>
    </row>
    <row r="323" ht="24.75" customHeight="1">
      <c r="A323" s="279"/>
    </row>
    <row r="324" ht="24.75" customHeight="1">
      <c r="A324" s="279"/>
    </row>
    <row r="325" ht="24.75" customHeight="1">
      <c r="A325" s="279"/>
    </row>
    <row r="326" ht="24.75" customHeight="1">
      <c r="A326" s="279"/>
    </row>
    <row r="327" ht="24.75" customHeight="1">
      <c r="A327" s="279"/>
    </row>
    <row r="328" ht="24.75" customHeight="1">
      <c r="A328" s="279"/>
    </row>
    <row r="329" ht="24.75" customHeight="1">
      <c r="A329" s="279"/>
    </row>
    <row r="330" ht="24.75" customHeight="1">
      <c r="A330" s="279"/>
    </row>
    <row r="331" ht="24.75" customHeight="1">
      <c r="A331" s="279"/>
    </row>
    <row r="332" ht="24.75" customHeight="1">
      <c r="A332" s="279"/>
    </row>
    <row r="333" ht="24.75" customHeight="1">
      <c r="A333" s="279"/>
    </row>
    <row r="334" ht="24.75" customHeight="1">
      <c r="A334" s="279"/>
    </row>
    <row r="335" ht="24.75" customHeight="1">
      <c r="A335" s="279"/>
    </row>
    <row r="336" ht="24.75" customHeight="1">
      <c r="A336" s="279"/>
    </row>
    <row r="337" ht="24.75" customHeight="1">
      <c r="A337" s="279"/>
    </row>
    <row r="338" ht="24.75" customHeight="1">
      <c r="A338" s="279"/>
    </row>
    <row r="339" ht="24.75" customHeight="1">
      <c r="A339" s="279"/>
    </row>
    <row r="340" ht="24.75" customHeight="1">
      <c r="A340" s="279"/>
    </row>
    <row r="341" ht="24.75" customHeight="1">
      <c r="A341" s="279"/>
    </row>
    <row r="342" ht="24.75" customHeight="1">
      <c r="A342" s="279"/>
    </row>
    <row r="343" ht="24.75" customHeight="1">
      <c r="A343" s="279"/>
    </row>
    <row r="344" ht="24.75" customHeight="1">
      <c r="A344" s="279"/>
    </row>
    <row r="345" ht="24.75" customHeight="1">
      <c r="A345" s="279"/>
    </row>
    <row r="346" ht="24.75" customHeight="1">
      <c r="A346" s="279"/>
    </row>
    <row r="347" ht="24.75" customHeight="1">
      <c r="A347" s="279"/>
    </row>
    <row r="348" ht="24.75" customHeight="1">
      <c r="A348" s="279"/>
    </row>
    <row r="349" ht="24.75" customHeight="1">
      <c r="A349" s="279"/>
    </row>
    <row r="350" ht="24.75" customHeight="1">
      <c r="A350" s="279"/>
    </row>
    <row r="351" ht="24.75" customHeight="1">
      <c r="A351" s="279"/>
    </row>
    <row r="352" ht="24.75" customHeight="1">
      <c r="A352" s="279"/>
    </row>
    <row r="353" ht="24.75" customHeight="1">
      <c r="A353" s="279"/>
    </row>
    <row r="354" ht="24.75" customHeight="1">
      <c r="A354" s="279"/>
    </row>
    <row r="355" ht="24.75" customHeight="1">
      <c r="A355" s="279"/>
    </row>
    <row r="356" ht="24.75" customHeight="1">
      <c r="A356" s="279"/>
    </row>
    <row r="357" ht="24.75" customHeight="1">
      <c r="A357" s="279"/>
    </row>
    <row r="358" ht="24.75" customHeight="1">
      <c r="A358" s="279"/>
    </row>
    <row r="359" ht="24.75" customHeight="1">
      <c r="A359" s="279"/>
    </row>
    <row r="360" ht="24.75" customHeight="1">
      <c r="A360" s="279"/>
    </row>
    <row r="361" ht="24.75" customHeight="1">
      <c r="A361" s="279"/>
    </row>
    <row r="362" ht="24.75" customHeight="1">
      <c r="A362" s="279"/>
    </row>
    <row r="363" ht="24.75" customHeight="1">
      <c r="A363" s="279"/>
    </row>
    <row r="364" ht="24.75" customHeight="1">
      <c r="A364" s="279"/>
    </row>
    <row r="365" ht="24.75" customHeight="1">
      <c r="A365" s="279"/>
    </row>
    <row r="366" ht="24.75" customHeight="1">
      <c r="A366" s="279"/>
    </row>
    <row r="367" ht="24.75" customHeight="1">
      <c r="A367" s="279"/>
    </row>
    <row r="368" ht="24.75" customHeight="1">
      <c r="A368" s="279"/>
    </row>
    <row r="369" ht="24.75" customHeight="1">
      <c r="A369" s="279"/>
    </row>
    <row r="370" ht="24.75" customHeight="1">
      <c r="A370" s="279"/>
    </row>
    <row r="371" ht="24.75" customHeight="1">
      <c r="A371" s="279"/>
    </row>
    <row r="372" ht="24.75" customHeight="1">
      <c r="A372" s="279"/>
    </row>
    <row r="373" ht="24.75" customHeight="1">
      <c r="A373" s="279"/>
    </row>
    <row r="374" ht="24.75" customHeight="1">
      <c r="A374" s="279"/>
    </row>
    <row r="375" ht="24.75" customHeight="1">
      <c r="A375" s="279"/>
    </row>
    <row r="376" ht="24.75" customHeight="1">
      <c r="A376" s="279"/>
    </row>
    <row r="377" ht="24.75" customHeight="1">
      <c r="A377" s="279"/>
    </row>
    <row r="378" ht="24.75" customHeight="1">
      <c r="A378" s="279"/>
    </row>
    <row r="379" ht="24.75" customHeight="1">
      <c r="A379" s="279"/>
    </row>
    <row r="380" ht="24.75" customHeight="1">
      <c r="A380" s="279"/>
    </row>
    <row r="381" ht="24.75" customHeight="1">
      <c r="A381" s="279"/>
    </row>
    <row r="382" ht="24.75" customHeight="1">
      <c r="A382" s="279"/>
    </row>
    <row r="383" ht="24.75" customHeight="1">
      <c r="A383" s="279"/>
    </row>
    <row r="384" ht="24.75" customHeight="1">
      <c r="A384" s="279"/>
    </row>
    <row r="385" ht="24.75" customHeight="1">
      <c r="A385" s="279"/>
    </row>
    <row r="386" ht="24.75" customHeight="1">
      <c r="A386" s="279"/>
    </row>
    <row r="387" ht="24.75" customHeight="1">
      <c r="A387" s="279"/>
    </row>
    <row r="388" ht="24.75" customHeight="1">
      <c r="A388" s="279"/>
    </row>
    <row r="389" ht="24.75" customHeight="1">
      <c r="A389" s="279"/>
    </row>
    <row r="390" ht="24.75" customHeight="1">
      <c r="A390" s="279"/>
    </row>
    <row r="391" ht="24.75" customHeight="1">
      <c r="A391" s="279"/>
    </row>
    <row r="392" ht="24.75" customHeight="1">
      <c r="A392" s="279"/>
    </row>
    <row r="393" ht="24.75" customHeight="1">
      <c r="A393" s="279"/>
    </row>
    <row r="394" ht="24.75" customHeight="1">
      <c r="A394" s="279"/>
    </row>
  </sheetData>
  <sheetProtection/>
  <mergeCells count="40">
    <mergeCell ref="E5:F5"/>
    <mergeCell ref="G5:H5"/>
    <mergeCell ref="I5:J5"/>
    <mergeCell ref="K5:L5"/>
    <mergeCell ref="E6:F6"/>
    <mergeCell ref="G6:H6"/>
    <mergeCell ref="I6:J6"/>
    <mergeCell ref="K6:L6"/>
    <mergeCell ref="E47:F47"/>
    <mergeCell ref="G47:H47"/>
    <mergeCell ref="I47:J47"/>
    <mergeCell ref="K47:L47"/>
    <mergeCell ref="E48:F48"/>
    <mergeCell ref="G48:H48"/>
    <mergeCell ref="I48:J48"/>
    <mergeCell ref="K48:L48"/>
    <mergeCell ref="E90:F90"/>
    <mergeCell ref="G90:H90"/>
    <mergeCell ref="I90:J90"/>
    <mergeCell ref="K90:L90"/>
    <mergeCell ref="E91:F91"/>
    <mergeCell ref="G91:H91"/>
    <mergeCell ref="I91:J91"/>
    <mergeCell ref="K91:L91"/>
    <mergeCell ref="E133:F133"/>
    <mergeCell ref="G133:H133"/>
    <mergeCell ref="I133:J133"/>
    <mergeCell ref="K133:L133"/>
    <mergeCell ref="E134:F134"/>
    <mergeCell ref="G134:H134"/>
    <mergeCell ref="I134:J134"/>
    <mergeCell ref="K134:L134"/>
    <mergeCell ref="E176:F176"/>
    <mergeCell ref="G176:H176"/>
    <mergeCell ref="I176:J176"/>
    <mergeCell ref="K176:L176"/>
    <mergeCell ref="E177:F177"/>
    <mergeCell ref="G177:H177"/>
    <mergeCell ref="I177:J177"/>
    <mergeCell ref="K177:L177"/>
  </mergeCells>
  <printOptions/>
  <pageMargins left="0.5511811023622047" right="0.1968503937007874" top="0.5905511811023623" bottom="0.1968503937007874" header="0.11811023622047245" footer="0.11811023622047245"/>
  <pageSetup horizontalDpi="600" verticalDpi="600" orientation="portrait" paperSize="9" scale="69" r:id="rId1"/>
  <rowBreaks count="4" manualBreakCount="4">
    <brk id="43" max="255" man="1"/>
    <brk id="86" max="11" man="1"/>
    <brk id="129" max="255" man="1"/>
    <brk id="1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6"/>
  <sheetViews>
    <sheetView zoomScaleSheetLayoutView="100" zoomScalePageLayoutView="0" workbookViewId="0" topLeftCell="A36">
      <selection activeCell="A38" sqref="A38:K38"/>
    </sheetView>
  </sheetViews>
  <sheetFormatPr defaultColWidth="9.140625" defaultRowHeight="25.5" customHeight="1"/>
  <cols>
    <col min="1" max="1" width="4.00390625" style="243" customWidth="1"/>
    <col min="2" max="2" width="25.7109375" style="243" customWidth="1"/>
    <col min="3" max="3" width="10.421875" style="243" customWidth="1"/>
    <col min="4" max="4" width="11.8515625" style="243" customWidth="1"/>
    <col min="5" max="6" width="7.8515625" style="243" customWidth="1"/>
    <col min="7" max="10" width="12.57421875" style="243" customWidth="1"/>
    <col min="11" max="11" width="1.421875" style="243" customWidth="1"/>
    <col min="12" max="16384" width="9.140625" style="243" customWidth="1"/>
  </cols>
  <sheetData>
    <row r="1" spans="1:10" s="241" customFormat="1" ht="24.75" customHeight="1">
      <c r="A1" s="451" t="s">
        <v>819</v>
      </c>
      <c r="B1" s="451"/>
      <c r="C1" s="451"/>
      <c r="D1" s="451"/>
      <c r="E1" s="451"/>
      <c r="F1" s="451"/>
      <c r="G1" s="451"/>
      <c r="H1" s="451"/>
      <c r="I1" s="451"/>
      <c r="J1" s="451"/>
    </row>
    <row r="2" ht="24.75" customHeight="1">
      <c r="A2" s="242" t="s">
        <v>764</v>
      </c>
    </row>
    <row r="3" ht="24.75" customHeight="1">
      <c r="A3" s="242" t="s">
        <v>765</v>
      </c>
    </row>
    <row r="4" spans="1:10" ht="24.75" customHeight="1">
      <c r="A4" s="244"/>
      <c r="B4" s="245" t="s">
        <v>496</v>
      </c>
      <c r="C4" s="245"/>
      <c r="D4" s="245"/>
      <c r="E4" s="245"/>
      <c r="F4" s="245"/>
      <c r="G4" s="245"/>
      <c r="H4" s="245"/>
      <c r="I4" s="245"/>
      <c r="J4" s="245"/>
    </row>
    <row r="5" spans="1:10" s="247" customFormat="1" ht="24.75" customHeight="1">
      <c r="A5" s="246" t="s">
        <v>518</v>
      </c>
      <c r="B5" s="246" t="s">
        <v>580</v>
      </c>
      <c r="C5" s="725" t="s">
        <v>519</v>
      </c>
      <c r="D5" s="725"/>
      <c r="E5" s="725" t="s">
        <v>581</v>
      </c>
      <c r="F5" s="725"/>
      <c r="G5" s="725" t="s">
        <v>520</v>
      </c>
      <c r="H5" s="725"/>
      <c r="I5" s="725" t="s">
        <v>521</v>
      </c>
      <c r="J5" s="725"/>
    </row>
    <row r="6" spans="1:10" s="247" customFormat="1" ht="24.75" customHeight="1">
      <c r="A6" s="246" t="s">
        <v>582</v>
      </c>
      <c r="C6" s="726" t="s">
        <v>522</v>
      </c>
      <c r="D6" s="726"/>
      <c r="E6" s="726" t="s">
        <v>584</v>
      </c>
      <c r="F6" s="726"/>
      <c r="G6" s="727" t="s">
        <v>523</v>
      </c>
      <c r="H6" s="727"/>
      <c r="I6" s="727" t="s">
        <v>523</v>
      </c>
      <c r="J6" s="727"/>
    </row>
    <row r="7" spans="1:10" s="247" customFormat="1" ht="24.75" customHeight="1">
      <c r="A7" s="246"/>
      <c r="C7" s="484" t="s">
        <v>857</v>
      </c>
      <c r="D7" s="248" t="s">
        <v>202</v>
      </c>
      <c r="E7" s="484" t="s">
        <v>857</v>
      </c>
      <c r="F7" s="248" t="s">
        <v>202</v>
      </c>
      <c r="G7" s="484" t="s">
        <v>857</v>
      </c>
      <c r="H7" s="248" t="s">
        <v>202</v>
      </c>
      <c r="I7" s="484" t="s">
        <v>857</v>
      </c>
      <c r="J7" s="248" t="s">
        <v>202</v>
      </c>
    </row>
    <row r="8" spans="1:10" s="241" customFormat="1" ht="24.75" customHeight="1">
      <c r="A8" s="249"/>
      <c r="B8" s="249"/>
      <c r="C8" s="707" t="s">
        <v>742</v>
      </c>
      <c r="D8" s="707" t="s">
        <v>277</v>
      </c>
      <c r="E8" s="707" t="s">
        <v>742</v>
      </c>
      <c r="F8" s="707" t="s">
        <v>277</v>
      </c>
      <c r="G8" s="707" t="s">
        <v>742</v>
      </c>
      <c r="H8" s="707" t="s">
        <v>277</v>
      </c>
      <c r="I8" s="707" t="s">
        <v>742</v>
      </c>
      <c r="J8" s="707" t="s">
        <v>277</v>
      </c>
    </row>
    <row r="9" spans="1:10" ht="24.75" customHeight="1">
      <c r="A9" s="251">
        <v>1</v>
      </c>
      <c r="B9" s="252" t="s">
        <v>433</v>
      </c>
      <c r="C9" s="254">
        <v>60000</v>
      </c>
      <c r="D9" s="254">
        <v>60000</v>
      </c>
      <c r="E9" s="255">
        <v>0.5</v>
      </c>
      <c r="F9" s="255">
        <v>0.5</v>
      </c>
      <c r="G9" s="256">
        <v>265320</v>
      </c>
      <c r="H9" s="256">
        <v>265320</v>
      </c>
      <c r="I9" s="257">
        <v>45000</v>
      </c>
      <c r="J9" s="257">
        <f>135000+45000</f>
        <v>180000</v>
      </c>
    </row>
    <row r="10" spans="1:10" ht="24.75" customHeight="1">
      <c r="A10" s="251">
        <v>2</v>
      </c>
      <c r="B10" s="252" t="s">
        <v>69</v>
      </c>
      <c r="C10" s="254">
        <v>3000000</v>
      </c>
      <c r="D10" s="254">
        <v>3000000</v>
      </c>
      <c r="E10" s="255">
        <v>0.3</v>
      </c>
      <c r="F10" s="255">
        <v>0.3</v>
      </c>
      <c r="G10" s="256">
        <v>16727150</v>
      </c>
      <c r="H10" s="256">
        <v>16727150</v>
      </c>
      <c r="I10" s="257">
        <v>1824780</v>
      </c>
      <c r="J10" s="257">
        <v>1368585</v>
      </c>
    </row>
    <row r="11" spans="1:10" ht="24.75" customHeight="1">
      <c r="A11" s="251">
        <v>3</v>
      </c>
      <c r="B11" s="252" t="s">
        <v>70</v>
      </c>
      <c r="C11" s="254">
        <v>75000</v>
      </c>
      <c r="D11" s="254">
        <v>75000</v>
      </c>
      <c r="E11" s="255">
        <v>0.03</v>
      </c>
      <c r="F11" s="255">
        <v>0.03</v>
      </c>
      <c r="G11" s="256">
        <v>32940</v>
      </c>
      <c r="H11" s="256">
        <v>32940</v>
      </c>
      <c r="I11" s="257">
        <v>6048</v>
      </c>
      <c r="J11" s="257">
        <v>10800</v>
      </c>
    </row>
    <row r="12" spans="1:10" ht="24.75" customHeight="1">
      <c r="A12" s="251">
        <v>4</v>
      </c>
      <c r="B12" s="243" t="s">
        <v>72</v>
      </c>
      <c r="C12" s="254">
        <v>1746605</v>
      </c>
      <c r="D12" s="254">
        <v>1746605</v>
      </c>
      <c r="E12" s="255">
        <v>0.4</v>
      </c>
      <c r="F12" s="255">
        <v>0.4</v>
      </c>
      <c r="G12" s="258">
        <v>15214238.54</v>
      </c>
      <c r="H12" s="258">
        <v>15214238.54</v>
      </c>
      <c r="I12" s="259">
        <v>264196</v>
      </c>
      <c r="J12" s="259">
        <v>0</v>
      </c>
    </row>
    <row r="13" spans="1:10" ht="24.75" customHeight="1">
      <c r="A13" s="251"/>
      <c r="B13" s="260" t="s">
        <v>53</v>
      </c>
      <c r="G13" s="256">
        <f>SUM(G9:G12)</f>
        <v>32239648.54</v>
      </c>
      <c r="H13" s="256">
        <f>SUM(H9:H12)</f>
        <v>32239648.54</v>
      </c>
      <c r="I13" s="261">
        <f>SUM(I9:I12)</f>
        <v>2140024</v>
      </c>
      <c r="J13" s="256">
        <f>SUM(J9:J12)</f>
        <v>1559385</v>
      </c>
    </row>
    <row r="14" spans="1:10" ht="24.75" customHeight="1">
      <c r="A14" s="251"/>
      <c r="B14" s="262" t="s">
        <v>422</v>
      </c>
      <c r="G14" s="263">
        <v>30484912.96000004</v>
      </c>
      <c r="H14" s="263">
        <v>22086608.46000004</v>
      </c>
      <c r="I14" s="257">
        <v>0</v>
      </c>
      <c r="J14" s="259">
        <v>0</v>
      </c>
    </row>
    <row r="15" spans="1:10" ht="24.75" customHeight="1" thickBot="1">
      <c r="A15" s="251"/>
      <c r="B15" s="262" t="s">
        <v>73</v>
      </c>
      <c r="G15" s="264">
        <f>SUM(G13:G14)</f>
        <v>62724561.50000004</v>
      </c>
      <c r="H15" s="264">
        <f>SUM(H13:H14)</f>
        <v>54326257.00000004</v>
      </c>
      <c r="I15" s="265">
        <f>SUM(I13:I14)</f>
        <v>2140024</v>
      </c>
      <c r="J15" s="264">
        <f>SUM(J13:J14)</f>
        <v>1559385</v>
      </c>
    </row>
    <row r="16" ht="24.75" customHeight="1" thickTop="1">
      <c r="A16" s="242" t="s">
        <v>766</v>
      </c>
    </row>
    <row r="17" spans="1:2" ht="24.75" customHeight="1">
      <c r="A17" s="242"/>
      <c r="B17" s="262" t="s">
        <v>496</v>
      </c>
    </row>
    <row r="18" spans="1:10" ht="24.75" customHeight="1">
      <c r="A18" s="251">
        <v>5</v>
      </c>
      <c r="B18" s="266" t="s">
        <v>672</v>
      </c>
      <c r="C18" s="254">
        <v>10000</v>
      </c>
      <c r="D18" s="254">
        <v>10000</v>
      </c>
      <c r="E18" s="255">
        <v>3.5</v>
      </c>
      <c r="F18" s="255">
        <v>3.5</v>
      </c>
      <c r="G18" s="256">
        <v>1435000</v>
      </c>
      <c r="H18" s="256">
        <v>1435000</v>
      </c>
      <c r="I18" s="549" t="s">
        <v>578</v>
      </c>
      <c r="J18" s="549">
        <v>87500</v>
      </c>
    </row>
    <row r="19" spans="1:10" ht="24.75" customHeight="1">
      <c r="A19" s="251">
        <v>6</v>
      </c>
      <c r="B19" s="266" t="s">
        <v>112</v>
      </c>
      <c r="C19" s="254"/>
      <c r="D19" s="254"/>
      <c r="E19" s="255"/>
      <c r="F19" s="255"/>
      <c r="G19" s="256"/>
      <c r="H19" s="256"/>
      <c r="I19" s="549"/>
      <c r="J19" s="549"/>
    </row>
    <row r="20" spans="2:10" ht="24.75" customHeight="1">
      <c r="B20" s="252" t="s">
        <v>28</v>
      </c>
      <c r="C20" s="254">
        <v>130000</v>
      </c>
      <c r="D20" s="254">
        <v>130000</v>
      </c>
      <c r="E20" s="255">
        <v>3.85</v>
      </c>
      <c r="F20" s="255">
        <v>3.85</v>
      </c>
      <c r="G20" s="256">
        <v>5000000</v>
      </c>
      <c r="H20" s="256">
        <v>5000000</v>
      </c>
      <c r="I20" s="549" t="s">
        <v>578</v>
      </c>
      <c r="J20" s="549" t="s">
        <v>578</v>
      </c>
    </row>
    <row r="21" spans="1:10" ht="24.75" customHeight="1">
      <c r="A21" s="251">
        <v>7</v>
      </c>
      <c r="B21" s="266" t="s">
        <v>673</v>
      </c>
      <c r="C21" s="254">
        <v>60000</v>
      </c>
      <c r="D21" s="254">
        <v>60000</v>
      </c>
      <c r="E21" s="268">
        <v>0.004</v>
      </c>
      <c r="F21" s="268">
        <v>0.004</v>
      </c>
      <c r="G21" s="256">
        <v>16251010</v>
      </c>
      <c r="H21" s="256">
        <v>16251010</v>
      </c>
      <c r="I21" s="549" t="s">
        <v>578</v>
      </c>
      <c r="J21" s="549" t="s">
        <v>578</v>
      </c>
    </row>
    <row r="22" spans="1:10" ht="24.75" customHeight="1">
      <c r="A22" s="251">
        <v>8</v>
      </c>
      <c r="B22" s="266" t="s">
        <v>674</v>
      </c>
      <c r="C22" s="254">
        <v>780000</v>
      </c>
      <c r="D22" s="254">
        <v>780000</v>
      </c>
      <c r="E22" s="255">
        <v>0.58</v>
      </c>
      <c r="F22" s="255">
        <v>0.58</v>
      </c>
      <c r="G22" s="256">
        <v>4500000</v>
      </c>
      <c r="H22" s="256">
        <v>4500000</v>
      </c>
      <c r="I22" s="549" t="s">
        <v>578</v>
      </c>
      <c r="J22" s="549">
        <v>675000</v>
      </c>
    </row>
    <row r="23" spans="1:10" ht="24.75" customHeight="1">
      <c r="A23" s="251">
        <v>9</v>
      </c>
      <c r="B23" s="266" t="s">
        <v>675</v>
      </c>
      <c r="C23" s="254"/>
      <c r="D23" s="254"/>
      <c r="I23" s="454"/>
      <c r="J23" s="549"/>
    </row>
    <row r="24" spans="1:10" ht="24.75" customHeight="1">
      <c r="A24" s="251"/>
      <c r="B24" s="252" t="s">
        <v>28</v>
      </c>
      <c r="C24" s="254">
        <v>200000</v>
      </c>
      <c r="D24" s="254">
        <v>200000</v>
      </c>
      <c r="E24" s="255">
        <v>0.98</v>
      </c>
      <c r="F24" s="255">
        <v>0.98</v>
      </c>
      <c r="G24" s="256">
        <v>1950000</v>
      </c>
      <c r="H24" s="256">
        <v>1950000</v>
      </c>
      <c r="I24" s="549" t="s">
        <v>578</v>
      </c>
      <c r="J24" s="549" t="s">
        <v>578</v>
      </c>
    </row>
    <row r="25" spans="1:10" ht="24.75" customHeight="1">
      <c r="A25" s="251">
        <v>10</v>
      </c>
      <c r="B25" s="266" t="s">
        <v>676</v>
      </c>
      <c r="C25" s="254"/>
      <c r="D25" s="254"/>
      <c r="E25" s="255"/>
      <c r="F25" s="255"/>
      <c r="G25" s="256"/>
      <c r="H25" s="256"/>
      <c r="I25" s="454"/>
      <c r="J25" s="549"/>
    </row>
    <row r="26" spans="2:10" ht="24.75" customHeight="1">
      <c r="B26" s="252" t="s">
        <v>464</v>
      </c>
      <c r="C26" s="254">
        <v>35000</v>
      </c>
      <c r="D26" s="254">
        <v>35000</v>
      </c>
      <c r="E26" s="255">
        <v>9.79</v>
      </c>
      <c r="F26" s="255">
        <v>9.79</v>
      </c>
      <c r="G26" s="256">
        <v>3427500</v>
      </c>
      <c r="H26" s="256">
        <v>3427500</v>
      </c>
      <c r="I26" s="549" t="s">
        <v>578</v>
      </c>
      <c r="J26" s="549" t="s">
        <v>578</v>
      </c>
    </row>
    <row r="27" spans="1:10" ht="24.75" customHeight="1">
      <c r="A27" s="251">
        <v>11</v>
      </c>
      <c r="B27" s="266" t="s">
        <v>423</v>
      </c>
      <c r="C27" s="254">
        <v>18000</v>
      </c>
      <c r="D27" s="254">
        <v>18000</v>
      </c>
      <c r="E27" s="255">
        <v>3.78</v>
      </c>
      <c r="F27" s="255">
        <v>3.78</v>
      </c>
      <c r="G27" s="256">
        <v>680000</v>
      </c>
      <c r="H27" s="256">
        <v>680000</v>
      </c>
      <c r="I27" s="549" t="s">
        <v>578</v>
      </c>
      <c r="J27" s="549" t="s">
        <v>578</v>
      </c>
    </row>
    <row r="28" spans="1:10" ht="24.75" customHeight="1">
      <c r="A28" s="251">
        <v>12</v>
      </c>
      <c r="B28" s="266" t="s">
        <v>677</v>
      </c>
      <c r="C28" s="254">
        <v>35000</v>
      </c>
      <c r="D28" s="254">
        <v>35000</v>
      </c>
      <c r="E28" s="255">
        <v>3.83</v>
      </c>
      <c r="F28" s="255">
        <v>3.83</v>
      </c>
      <c r="G28" s="256">
        <v>1340000</v>
      </c>
      <c r="H28" s="256">
        <v>1340000</v>
      </c>
      <c r="I28" s="549">
        <v>536000</v>
      </c>
      <c r="J28" s="549">
        <v>670000</v>
      </c>
    </row>
    <row r="29" spans="1:10" ht="24.75" customHeight="1">
      <c r="A29" s="251">
        <v>13</v>
      </c>
      <c r="B29" s="266" t="s">
        <v>678</v>
      </c>
      <c r="C29" s="254">
        <v>220000</v>
      </c>
      <c r="D29" s="254">
        <v>220000</v>
      </c>
      <c r="E29" s="255">
        <v>3.07</v>
      </c>
      <c r="F29" s="255">
        <v>3.07</v>
      </c>
      <c r="G29" s="256">
        <v>6495300</v>
      </c>
      <c r="H29" s="256">
        <v>6495300</v>
      </c>
      <c r="I29" s="253" t="s">
        <v>578</v>
      </c>
      <c r="J29" s="549" t="s">
        <v>578</v>
      </c>
    </row>
    <row r="30" spans="1:10" ht="24.75" customHeight="1">
      <c r="A30" s="251">
        <v>14</v>
      </c>
      <c r="B30" s="266" t="s">
        <v>424</v>
      </c>
      <c r="C30" s="254">
        <v>200539</v>
      </c>
      <c r="D30" s="254">
        <v>200539</v>
      </c>
      <c r="E30" s="271">
        <v>0.002</v>
      </c>
      <c r="F30" s="271">
        <v>0.002</v>
      </c>
      <c r="G30" s="256">
        <v>4100000</v>
      </c>
      <c r="H30" s="256">
        <v>4100000</v>
      </c>
      <c r="I30" s="253" t="s">
        <v>578</v>
      </c>
      <c r="J30" s="549" t="s">
        <v>578</v>
      </c>
    </row>
    <row r="31" spans="1:10" ht="25.5" customHeight="1">
      <c r="A31" s="251">
        <v>15</v>
      </c>
      <c r="B31" s="266" t="s">
        <v>679</v>
      </c>
      <c r="C31" s="254">
        <v>450000</v>
      </c>
      <c r="D31" s="254">
        <v>450000</v>
      </c>
      <c r="E31" s="255">
        <v>0.44</v>
      </c>
      <c r="F31" s="255">
        <v>0.44</v>
      </c>
      <c r="G31" s="256">
        <v>3000000</v>
      </c>
      <c r="H31" s="256">
        <v>3000000</v>
      </c>
      <c r="I31" s="253" t="s">
        <v>578</v>
      </c>
      <c r="J31" s="549" t="s">
        <v>578</v>
      </c>
    </row>
    <row r="32" spans="1:10" ht="25.5" customHeight="1">
      <c r="A32" s="251">
        <v>16</v>
      </c>
      <c r="B32" s="266" t="s">
        <v>680</v>
      </c>
      <c r="C32" s="254">
        <v>35000</v>
      </c>
      <c r="D32" s="254">
        <v>35000</v>
      </c>
      <c r="E32" s="255">
        <v>4</v>
      </c>
      <c r="F32" s="255">
        <v>4</v>
      </c>
      <c r="G32" s="256">
        <v>8400000</v>
      </c>
      <c r="H32" s="256">
        <v>8400000</v>
      </c>
      <c r="I32" s="256">
        <v>2884000</v>
      </c>
      <c r="J32" s="256">
        <v>3220000</v>
      </c>
    </row>
    <row r="33" spans="1:10" ht="25.5" customHeight="1">
      <c r="A33" s="251">
        <v>17</v>
      </c>
      <c r="B33" s="266" t="s">
        <v>681</v>
      </c>
      <c r="C33" s="254">
        <v>296250</v>
      </c>
      <c r="D33" s="254">
        <v>296250</v>
      </c>
      <c r="E33" s="255">
        <v>0.08</v>
      </c>
      <c r="F33" s="255">
        <v>0.08</v>
      </c>
      <c r="G33" s="256">
        <v>1500000</v>
      </c>
      <c r="H33" s="256">
        <v>1500000</v>
      </c>
      <c r="I33" s="253" t="s">
        <v>578</v>
      </c>
      <c r="J33" s="253" t="s">
        <v>578</v>
      </c>
    </row>
    <row r="34" spans="1:10" ht="25.5" customHeight="1">
      <c r="A34" s="251"/>
      <c r="B34" s="266"/>
      <c r="C34" s="254"/>
      <c r="D34" s="254"/>
      <c r="E34" s="255"/>
      <c r="F34" s="255"/>
      <c r="G34" s="256"/>
      <c r="H34" s="256"/>
      <c r="I34" s="253"/>
      <c r="J34" s="253"/>
    </row>
    <row r="35" spans="1:10" ht="24.75" customHeight="1">
      <c r="A35" s="251"/>
      <c r="B35" s="266"/>
      <c r="C35" s="254"/>
      <c r="D35" s="254"/>
      <c r="E35" s="271"/>
      <c r="F35" s="271"/>
      <c r="G35" s="256"/>
      <c r="H35" s="256"/>
      <c r="I35" s="253"/>
      <c r="J35" s="253"/>
    </row>
    <row r="36" spans="2:10" ht="24.75" customHeight="1">
      <c r="B36" s="270"/>
      <c r="C36" s="256"/>
      <c r="D36" s="272"/>
      <c r="E36" s="256"/>
      <c r="F36" s="255"/>
      <c r="G36" s="256"/>
      <c r="H36" s="256"/>
      <c r="I36" s="253"/>
      <c r="J36" s="253"/>
    </row>
    <row r="37" spans="1:10" ht="24.75" customHeight="1">
      <c r="A37" s="273" t="s">
        <v>318</v>
      </c>
      <c r="B37" s="274"/>
      <c r="C37" s="274"/>
      <c r="D37" s="274"/>
      <c r="E37" s="274"/>
      <c r="F37" s="274"/>
      <c r="G37" s="274"/>
      <c r="H37" s="274"/>
      <c r="I37" s="274"/>
      <c r="J37" s="274"/>
    </row>
    <row r="38" spans="1:11" s="275" customFormat="1" ht="24.75" customHeight="1">
      <c r="A38" s="709" t="s">
        <v>974</v>
      </c>
      <c r="B38" s="141"/>
      <c r="C38" s="141"/>
      <c r="D38" s="141"/>
      <c r="E38" s="141"/>
      <c r="F38" s="141"/>
      <c r="G38" s="141"/>
      <c r="H38" s="143"/>
      <c r="I38" s="141"/>
      <c r="J38" s="274"/>
      <c r="K38" s="273"/>
    </row>
    <row r="39" spans="1:11" s="275" customFormat="1" ht="24.75" customHeight="1">
      <c r="A39" s="273"/>
      <c r="B39" s="273"/>
      <c r="C39" s="273"/>
      <c r="D39" s="276"/>
      <c r="E39" s="273"/>
      <c r="F39" s="277"/>
      <c r="G39" s="277"/>
      <c r="H39" s="277"/>
      <c r="I39" s="273"/>
      <c r="J39" s="273"/>
      <c r="K39" s="273"/>
    </row>
    <row r="40" spans="1:10" s="241" customFormat="1" ht="25.5" customHeight="1">
      <c r="A40" s="451" t="s">
        <v>784</v>
      </c>
      <c r="B40" s="451"/>
      <c r="C40" s="451"/>
      <c r="D40" s="451"/>
      <c r="E40" s="451"/>
      <c r="F40" s="451"/>
      <c r="G40" s="451"/>
      <c r="H40" s="451"/>
      <c r="I40" s="451"/>
      <c r="J40" s="451"/>
    </row>
    <row r="41" ht="15" customHeight="1"/>
    <row r="42" spans="1:10" ht="25.5" customHeight="1">
      <c r="A42" s="244" t="s">
        <v>767</v>
      </c>
      <c r="B42" s="245"/>
      <c r="C42" s="245"/>
      <c r="D42" s="245"/>
      <c r="E42" s="245"/>
      <c r="F42" s="245"/>
      <c r="G42" s="245"/>
      <c r="H42" s="245"/>
      <c r="I42" s="245"/>
      <c r="J42" s="245"/>
    </row>
    <row r="43" spans="1:10" s="247" customFormat="1" ht="25.5" customHeight="1">
      <c r="A43" s="246" t="s">
        <v>518</v>
      </c>
      <c r="B43" s="246" t="s">
        <v>580</v>
      </c>
      <c r="C43" s="725" t="s">
        <v>519</v>
      </c>
      <c r="D43" s="725"/>
      <c r="E43" s="725" t="s">
        <v>581</v>
      </c>
      <c r="F43" s="725"/>
      <c r="G43" s="725" t="s">
        <v>520</v>
      </c>
      <c r="H43" s="725"/>
      <c r="I43" s="725" t="s">
        <v>521</v>
      </c>
      <c r="J43" s="725"/>
    </row>
    <row r="44" spans="1:10" s="247" customFormat="1" ht="25.5" customHeight="1">
      <c r="A44" s="246" t="s">
        <v>582</v>
      </c>
      <c r="C44" s="726" t="s">
        <v>522</v>
      </c>
      <c r="D44" s="726"/>
      <c r="E44" s="726" t="s">
        <v>584</v>
      </c>
      <c r="F44" s="726"/>
      <c r="G44" s="727" t="s">
        <v>523</v>
      </c>
      <c r="H44" s="727"/>
      <c r="I44" s="727" t="s">
        <v>523</v>
      </c>
      <c r="J44" s="727"/>
    </row>
    <row r="45" spans="1:10" s="247" customFormat="1" ht="24.75" customHeight="1">
      <c r="A45" s="246"/>
      <c r="C45" s="484" t="s">
        <v>857</v>
      </c>
      <c r="D45" s="248" t="s">
        <v>202</v>
      </c>
      <c r="E45" s="484" t="s">
        <v>857</v>
      </c>
      <c r="F45" s="248" t="s">
        <v>202</v>
      </c>
      <c r="G45" s="484" t="s">
        <v>857</v>
      </c>
      <c r="H45" s="248" t="s">
        <v>202</v>
      </c>
      <c r="I45" s="484" t="s">
        <v>857</v>
      </c>
      <c r="J45" s="248" t="s">
        <v>202</v>
      </c>
    </row>
    <row r="46" spans="1:10" s="241" customFormat="1" ht="24.75" customHeight="1">
      <c r="A46" s="249"/>
      <c r="B46" s="249"/>
      <c r="C46" s="707" t="s">
        <v>742</v>
      </c>
      <c r="D46" s="707" t="s">
        <v>277</v>
      </c>
      <c r="E46" s="707" t="s">
        <v>742</v>
      </c>
      <c r="F46" s="707" t="s">
        <v>277</v>
      </c>
      <c r="G46" s="707" t="s">
        <v>742</v>
      </c>
      <c r="H46" s="707" t="s">
        <v>277</v>
      </c>
      <c r="I46" s="707" t="s">
        <v>742</v>
      </c>
      <c r="J46" s="707" t="s">
        <v>277</v>
      </c>
    </row>
    <row r="47" spans="1:10" ht="25.5" customHeight="1">
      <c r="A47" s="251">
        <v>18</v>
      </c>
      <c r="B47" s="266" t="s">
        <v>682</v>
      </c>
      <c r="C47" s="254">
        <v>320325</v>
      </c>
      <c r="D47" s="254">
        <v>320325</v>
      </c>
      <c r="E47" s="255">
        <v>0.02</v>
      </c>
      <c r="F47" s="255">
        <v>0.02</v>
      </c>
      <c r="G47" s="256">
        <v>520000</v>
      </c>
      <c r="H47" s="256">
        <v>520000</v>
      </c>
      <c r="I47" s="253" t="s">
        <v>578</v>
      </c>
      <c r="J47" s="253" t="s">
        <v>578</v>
      </c>
    </row>
    <row r="48" spans="1:10" ht="25.5" customHeight="1">
      <c r="A48" s="251">
        <v>19</v>
      </c>
      <c r="B48" s="266" t="s">
        <v>683</v>
      </c>
      <c r="C48" s="254"/>
      <c r="D48" s="254"/>
      <c r="E48" s="255"/>
      <c r="F48" s="255"/>
      <c r="G48" s="256"/>
      <c r="H48" s="256"/>
      <c r="I48" s="256"/>
      <c r="J48" s="256"/>
    </row>
    <row r="49" spans="2:10" ht="25.5" customHeight="1">
      <c r="B49" s="252" t="s">
        <v>479</v>
      </c>
      <c r="C49" s="254">
        <v>80000</v>
      </c>
      <c r="D49" s="254">
        <v>80000</v>
      </c>
      <c r="E49" s="255">
        <v>1.5</v>
      </c>
      <c r="F49" s="255">
        <v>1.5</v>
      </c>
      <c r="G49" s="256">
        <v>1200000</v>
      </c>
      <c r="H49" s="256">
        <v>1200000</v>
      </c>
      <c r="I49" s="549">
        <f>144000+216000</f>
        <v>360000</v>
      </c>
      <c r="J49" s="549">
        <v>141600</v>
      </c>
    </row>
    <row r="50" spans="1:10" ht="25.5" customHeight="1">
      <c r="A50" s="251">
        <v>20</v>
      </c>
      <c r="B50" s="266" t="s">
        <v>684</v>
      </c>
      <c r="C50" s="254">
        <v>450000</v>
      </c>
      <c r="D50" s="254">
        <v>450000</v>
      </c>
      <c r="E50" s="255">
        <v>0.67</v>
      </c>
      <c r="F50" s="255">
        <v>0.67</v>
      </c>
      <c r="G50" s="256">
        <v>3000000</v>
      </c>
      <c r="H50" s="256">
        <v>3000000</v>
      </c>
      <c r="I50" s="549">
        <v>1200000</v>
      </c>
      <c r="J50" s="549">
        <f>1500000+1500000</f>
        <v>3000000</v>
      </c>
    </row>
    <row r="51" spans="1:4" ht="25.5" customHeight="1">
      <c r="A51" s="251">
        <v>21</v>
      </c>
      <c r="B51" s="266" t="s">
        <v>685</v>
      </c>
      <c r="C51" s="254"/>
      <c r="D51" s="254"/>
    </row>
    <row r="52" spans="1:10" ht="25.5" customHeight="1">
      <c r="A52" s="251"/>
      <c r="B52" s="252" t="s">
        <v>481</v>
      </c>
      <c r="C52" s="254">
        <v>887350</v>
      </c>
      <c r="D52" s="254">
        <v>887350</v>
      </c>
      <c r="E52" s="255">
        <v>0.7</v>
      </c>
      <c r="F52" s="255">
        <v>0.7</v>
      </c>
      <c r="G52" s="256">
        <v>6250000</v>
      </c>
      <c r="H52" s="256">
        <v>6250000</v>
      </c>
      <c r="I52" s="253" t="s">
        <v>578</v>
      </c>
      <c r="J52" s="253" t="s">
        <v>578</v>
      </c>
    </row>
    <row r="53" spans="1:10" ht="25.5" customHeight="1">
      <c r="A53" s="251">
        <v>22</v>
      </c>
      <c r="B53" s="266" t="s">
        <v>686</v>
      </c>
      <c r="C53" s="254">
        <v>60000</v>
      </c>
      <c r="D53" s="254">
        <v>60000</v>
      </c>
      <c r="E53" s="255">
        <v>1.67</v>
      </c>
      <c r="F53" s="255">
        <v>1.67</v>
      </c>
      <c r="G53" s="256">
        <v>1000000</v>
      </c>
      <c r="H53" s="256">
        <v>1000000</v>
      </c>
      <c r="I53" s="253" t="s">
        <v>578</v>
      </c>
      <c r="J53" s="549">
        <v>125000</v>
      </c>
    </row>
    <row r="54" spans="1:10" ht="25.5" customHeight="1">
      <c r="A54" s="251">
        <v>23</v>
      </c>
      <c r="B54" s="266" t="s">
        <v>687</v>
      </c>
      <c r="C54" s="254">
        <v>142000</v>
      </c>
      <c r="D54" s="254">
        <v>142000</v>
      </c>
      <c r="E54" s="255">
        <v>0</v>
      </c>
      <c r="F54" s="255">
        <v>1.76</v>
      </c>
      <c r="G54" s="256">
        <v>0</v>
      </c>
      <c r="H54" s="256">
        <v>2500000</v>
      </c>
      <c r="I54" s="253" t="s">
        <v>578</v>
      </c>
      <c r="J54" s="253" t="s">
        <v>578</v>
      </c>
    </row>
    <row r="55" spans="1:10" ht="25.5" customHeight="1">
      <c r="A55" s="251">
        <v>24</v>
      </c>
      <c r="B55" s="266" t="s">
        <v>688</v>
      </c>
      <c r="C55" s="254">
        <v>15000</v>
      </c>
      <c r="D55" s="254">
        <v>15000</v>
      </c>
      <c r="E55" s="255">
        <v>7</v>
      </c>
      <c r="F55" s="255">
        <v>7</v>
      </c>
      <c r="G55" s="256">
        <v>1050000</v>
      </c>
      <c r="H55" s="256">
        <v>1050000</v>
      </c>
      <c r="I55" s="253" t="s">
        <v>578</v>
      </c>
      <c r="J55" s="253" t="s">
        <v>578</v>
      </c>
    </row>
    <row r="56" spans="1:6" ht="25.5" customHeight="1">
      <c r="A56" s="251">
        <v>25</v>
      </c>
      <c r="B56" s="266" t="s">
        <v>689</v>
      </c>
      <c r="C56" s="254"/>
      <c r="D56" s="254"/>
      <c r="E56" s="255"/>
      <c r="F56" s="255"/>
    </row>
    <row r="57" spans="1:10" ht="25.5" customHeight="1">
      <c r="A57" s="251"/>
      <c r="B57" s="252" t="s">
        <v>28</v>
      </c>
      <c r="C57" s="254">
        <v>280000</v>
      </c>
      <c r="D57" s="254">
        <v>280000</v>
      </c>
      <c r="E57" s="255">
        <v>6.45</v>
      </c>
      <c r="F57" s="255">
        <v>6.45</v>
      </c>
      <c r="G57" s="256">
        <v>18052630</v>
      </c>
      <c r="H57" s="256">
        <v>18052630</v>
      </c>
      <c r="I57" s="549">
        <v>902631.5</v>
      </c>
      <c r="J57" s="549">
        <v>523526.27</v>
      </c>
    </row>
    <row r="58" spans="1:10" s="241" customFormat="1" ht="25.5" customHeight="1">
      <c r="A58" s="251">
        <v>26</v>
      </c>
      <c r="B58" s="278" t="s">
        <v>690</v>
      </c>
      <c r="C58" s="281">
        <v>50000</v>
      </c>
      <c r="D58" s="281">
        <v>50000</v>
      </c>
      <c r="E58" s="255">
        <v>0</v>
      </c>
      <c r="F58" s="282">
        <v>10</v>
      </c>
      <c r="G58" s="283">
        <v>0</v>
      </c>
      <c r="H58" s="283">
        <v>5000000</v>
      </c>
      <c r="I58" s="253" t="s">
        <v>578</v>
      </c>
      <c r="J58" s="253" t="s">
        <v>578</v>
      </c>
    </row>
    <row r="59" spans="1:10" s="241" customFormat="1" ht="25.5" customHeight="1">
      <c r="A59" s="251">
        <v>27</v>
      </c>
      <c r="B59" s="278" t="s">
        <v>691</v>
      </c>
      <c r="C59" s="284">
        <v>82500</v>
      </c>
      <c r="D59" s="284">
        <v>82500</v>
      </c>
      <c r="E59" s="241">
        <v>1.52</v>
      </c>
      <c r="F59" s="241">
        <v>1.52</v>
      </c>
      <c r="G59" s="285">
        <v>5000000</v>
      </c>
      <c r="H59" s="285">
        <v>5000000</v>
      </c>
      <c r="I59" s="253" t="s">
        <v>578</v>
      </c>
      <c r="J59" s="253" t="s">
        <v>578</v>
      </c>
    </row>
    <row r="60" spans="1:10" ht="25.5" customHeight="1">
      <c r="A60" s="251">
        <v>28</v>
      </c>
      <c r="B60" s="278" t="s">
        <v>692</v>
      </c>
      <c r="C60" s="284">
        <v>384315</v>
      </c>
      <c r="D60" s="284">
        <v>384315</v>
      </c>
      <c r="E60" s="241">
        <v>1</v>
      </c>
      <c r="F60" s="241">
        <v>1</v>
      </c>
      <c r="G60" s="285">
        <v>3010800</v>
      </c>
      <c r="H60" s="285">
        <v>3010800</v>
      </c>
      <c r="I60" s="632">
        <v>307440</v>
      </c>
      <c r="J60" s="549">
        <v>307440</v>
      </c>
    </row>
    <row r="61" spans="1:11" ht="25.5" customHeight="1">
      <c r="A61" s="251"/>
      <c r="B61" s="266" t="s">
        <v>276</v>
      </c>
      <c r="G61" s="287">
        <f>SUM(G18:G60)</f>
        <v>97162240</v>
      </c>
      <c r="H61" s="287">
        <f>SUM(H18:H60)</f>
        <v>104662240</v>
      </c>
      <c r="I61" s="633">
        <f>SUM(I18:I60)</f>
        <v>6190071.5</v>
      </c>
      <c r="J61" s="287">
        <f>SUM(J18:J60)</f>
        <v>8750066.27</v>
      </c>
      <c r="K61" s="287"/>
    </row>
    <row r="62" spans="1:10" ht="25.5" customHeight="1">
      <c r="A62" s="251"/>
      <c r="B62" s="270" t="s">
        <v>54</v>
      </c>
      <c r="G62" s="289">
        <f>-52898474.17-1754705.53+7500000+-1050000+736250</f>
        <v>-47466929.7</v>
      </c>
      <c r="H62" s="289">
        <f>-52898474.17-1754705.53</f>
        <v>-54653179.7</v>
      </c>
      <c r="I62" s="253" t="s">
        <v>578</v>
      </c>
      <c r="J62" s="253" t="s">
        <v>578</v>
      </c>
    </row>
    <row r="63" spans="1:10" ht="25.5" customHeight="1" thickBot="1">
      <c r="A63" s="251"/>
      <c r="B63" s="270" t="s">
        <v>494</v>
      </c>
      <c r="G63" s="290">
        <f>SUM(G61:G62)</f>
        <v>49695310.3</v>
      </c>
      <c r="H63" s="290">
        <f>SUM(H61:H62)</f>
        <v>50009060.3</v>
      </c>
      <c r="I63" s="599">
        <f>SUM(I61:I62)</f>
        <v>6190071.5</v>
      </c>
      <c r="J63" s="290">
        <f>SUM(J61:J62)</f>
        <v>8750066.27</v>
      </c>
    </row>
    <row r="64" spans="1:10" ht="25.5" customHeight="1" thickBot="1" thickTop="1">
      <c r="A64" s="251"/>
      <c r="B64" s="291" t="s">
        <v>495</v>
      </c>
      <c r="E64" s="243" t="s">
        <v>113</v>
      </c>
      <c r="G64" s="292">
        <f>G15+G63</f>
        <v>112419871.80000004</v>
      </c>
      <c r="H64" s="292">
        <f>H15+H63</f>
        <v>104335317.30000004</v>
      </c>
      <c r="I64" s="600">
        <f>I15+I63</f>
        <v>8330095.5</v>
      </c>
      <c r="J64" s="292">
        <f>J15+J63</f>
        <v>10309451.27</v>
      </c>
    </row>
    <row r="65" spans="1:10" ht="25.5" customHeight="1" thickTop="1">
      <c r="A65" s="251"/>
      <c r="B65" s="291"/>
      <c r="G65" s="293"/>
      <c r="H65" s="293"/>
      <c r="I65" s="294"/>
      <c r="J65" s="293"/>
    </row>
    <row r="66" spans="1:10" ht="25.5" customHeight="1">
      <c r="A66" s="251"/>
      <c r="B66" s="291"/>
      <c r="G66" s="293"/>
      <c r="H66" s="293"/>
      <c r="I66" s="294"/>
      <c r="J66" s="293"/>
    </row>
    <row r="67" spans="1:10" ht="25.5" customHeight="1">
      <c r="A67" s="251"/>
      <c r="B67" s="291"/>
      <c r="G67" s="293"/>
      <c r="H67" s="293"/>
      <c r="I67" s="294"/>
      <c r="J67" s="293"/>
    </row>
    <row r="68" spans="1:10" ht="25.5" customHeight="1">
      <c r="A68" s="251"/>
      <c r="B68" s="291"/>
      <c r="G68" s="293"/>
      <c r="H68" s="293"/>
      <c r="I68" s="294"/>
      <c r="J68" s="293"/>
    </row>
    <row r="69" spans="1:10" ht="25.5" customHeight="1">
      <c r="A69" s="251"/>
      <c r="B69" s="291"/>
      <c r="G69" s="293"/>
      <c r="H69" s="293"/>
      <c r="I69" s="294"/>
      <c r="J69" s="293"/>
    </row>
    <row r="70" spans="1:10" ht="25.5" customHeight="1">
      <c r="A70" s="251"/>
      <c r="B70" s="291"/>
      <c r="G70" s="293"/>
      <c r="H70" s="293"/>
      <c r="I70" s="294"/>
      <c r="J70" s="293"/>
    </row>
    <row r="71" spans="1:10" ht="25.5" customHeight="1">
      <c r="A71" s="251"/>
      <c r="B71" s="291"/>
      <c r="G71" s="293"/>
      <c r="H71" s="293"/>
      <c r="I71" s="294"/>
      <c r="J71" s="293"/>
    </row>
    <row r="72" spans="1:10" ht="25.5" customHeight="1">
      <c r="A72" s="251"/>
      <c r="B72" s="291"/>
      <c r="G72" s="293"/>
      <c r="H72" s="293"/>
      <c r="I72" s="294"/>
      <c r="J72" s="293"/>
    </row>
    <row r="73" spans="1:10" ht="25.5" customHeight="1">
      <c r="A73" s="251"/>
      <c r="B73" s="252"/>
      <c r="C73" s="254"/>
      <c r="D73" s="254"/>
      <c r="E73" s="255"/>
      <c r="F73" s="255"/>
      <c r="G73" s="256"/>
      <c r="H73" s="256"/>
      <c r="I73" s="253"/>
      <c r="J73" s="295"/>
    </row>
    <row r="74" ht="19.5" customHeight="1">
      <c r="A74" s="251"/>
    </row>
    <row r="75" spans="1:11" ht="25.5" customHeight="1">
      <c r="A75" s="273" t="s">
        <v>318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3"/>
    </row>
    <row r="76" spans="1:11" ht="25.5" customHeight="1">
      <c r="A76" s="709" t="s">
        <v>974</v>
      </c>
      <c r="B76" s="141"/>
      <c r="C76" s="141"/>
      <c r="D76" s="141"/>
      <c r="E76" s="141"/>
      <c r="F76" s="141"/>
      <c r="G76" s="141"/>
      <c r="H76" s="143"/>
      <c r="I76" s="141"/>
      <c r="J76" s="274"/>
      <c r="K76" s="273"/>
    </row>
    <row r="77" ht="25.5" customHeight="1">
      <c r="A77" s="251"/>
    </row>
    <row r="78" ht="25.5" customHeight="1">
      <c r="A78" s="251"/>
    </row>
    <row r="79" ht="25.5" customHeight="1">
      <c r="A79" s="251"/>
    </row>
    <row r="80" ht="25.5" customHeight="1">
      <c r="A80" s="251"/>
    </row>
    <row r="81" ht="25.5" customHeight="1">
      <c r="A81" s="251"/>
    </row>
    <row r="82" ht="25.5" customHeight="1">
      <c r="A82" s="251"/>
    </row>
    <row r="83" ht="25.5" customHeight="1">
      <c r="A83" s="251"/>
    </row>
    <row r="84" ht="25.5" customHeight="1">
      <c r="A84" s="251"/>
    </row>
    <row r="85" ht="25.5" customHeight="1">
      <c r="A85" s="251"/>
    </row>
    <row r="86" ht="25.5" customHeight="1">
      <c r="A86" s="251"/>
    </row>
    <row r="87" ht="25.5" customHeight="1">
      <c r="A87" s="251"/>
    </row>
    <row r="88" ht="25.5" customHeight="1">
      <c r="A88" s="251"/>
    </row>
    <row r="89" ht="25.5" customHeight="1">
      <c r="A89" s="251"/>
    </row>
    <row r="90" ht="25.5" customHeight="1">
      <c r="A90" s="251"/>
    </row>
    <row r="91" ht="25.5" customHeight="1">
      <c r="A91" s="251"/>
    </row>
    <row r="92" ht="25.5" customHeight="1">
      <c r="A92" s="251"/>
    </row>
    <row r="93" ht="25.5" customHeight="1">
      <c r="A93" s="251"/>
    </row>
    <row r="94" ht="25.5" customHeight="1">
      <c r="A94" s="251"/>
    </row>
    <row r="95" ht="25.5" customHeight="1">
      <c r="A95" s="251"/>
    </row>
    <row r="96" ht="25.5" customHeight="1">
      <c r="A96" s="251"/>
    </row>
    <row r="97" ht="25.5" customHeight="1">
      <c r="A97" s="251"/>
    </row>
    <row r="98" ht="25.5" customHeight="1">
      <c r="A98" s="251"/>
    </row>
    <row r="99" ht="25.5" customHeight="1">
      <c r="A99" s="251"/>
    </row>
    <row r="100" ht="25.5" customHeight="1">
      <c r="A100" s="251"/>
    </row>
    <row r="101" ht="25.5" customHeight="1">
      <c r="A101" s="251"/>
    </row>
    <row r="102" ht="25.5" customHeight="1">
      <c r="A102" s="251"/>
    </row>
    <row r="103" ht="25.5" customHeight="1">
      <c r="A103" s="251"/>
    </row>
    <row r="104" ht="25.5" customHeight="1">
      <c r="A104" s="251"/>
    </row>
    <row r="105" ht="25.5" customHeight="1">
      <c r="A105" s="251"/>
    </row>
    <row r="106" ht="25.5" customHeight="1">
      <c r="A106" s="251"/>
    </row>
    <row r="107" ht="25.5" customHeight="1">
      <c r="A107" s="251"/>
    </row>
    <row r="108" ht="25.5" customHeight="1">
      <c r="A108" s="251"/>
    </row>
    <row r="109" ht="25.5" customHeight="1">
      <c r="A109" s="251"/>
    </row>
    <row r="110" ht="25.5" customHeight="1">
      <c r="A110" s="251"/>
    </row>
    <row r="111" ht="25.5" customHeight="1">
      <c r="A111" s="251"/>
    </row>
    <row r="112" ht="25.5" customHeight="1">
      <c r="A112" s="251"/>
    </row>
    <row r="113" ht="25.5" customHeight="1">
      <c r="A113" s="251"/>
    </row>
    <row r="114" ht="25.5" customHeight="1">
      <c r="A114" s="251"/>
    </row>
    <row r="115" ht="25.5" customHeight="1">
      <c r="A115" s="251"/>
    </row>
    <row r="116" ht="25.5" customHeight="1">
      <c r="A116" s="251"/>
    </row>
    <row r="117" ht="25.5" customHeight="1">
      <c r="A117" s="251"/>
    </row>
    <row r="118" ht="25.5" customHeight="1">
      <c r="A118" s="251"/>
    </row>
    <row r="119" ht="25.5" customHeight="1">
      <c r="A119" s="251"/>
    </row>
    <row r="120" ht="25.5" customHeight="1">
      <c r="A120" s="251"/>
    </row>
    <row r="121" ht="25.5" customHeight="1">
      <c r="A121" s="251"/>
    </row>
    <row r="122" ht="25.5" customHeight="1">
      <c r="A122" s="251"/>
    </row>
    <row r="123" ht="25.5" customHeight="1">
      <c r="A123" s="251"/>
    </row>
    <row r="124" ht="25.5" customHeight="1">
      <c r="A124" s="251"/>
    </row>
    <row r="125" ht="25.5" customHeight="1">
      <c r="A125" s="251"/>
    </row>
    <row r="126" ht="25.5" customHeight="1">
      <c r="A126" s="251"/>
    </row>
    <row r="127" ht="25.5" customHeight="1">
      <c r="A127" s="251"/>
    </row>
    <row r="128" ht="25.5" customHeight="1">
      <c r="A128" s="251"/>
    </row>
    <row r="129" ht="25.5" customHeight="1">
      <c r="A129" s="251"/>
    </row>
    <row r="130" ht="25.5" customHeight="1">
      <c r="A130" s="251"/>
    </row>
    <row r="131" ht="25.5" customHeight="1">
      <c r="A131" s="251"/>
    </row>
    <row r="132" ht="25.5" customHeight="1">
      <c r="A132" s="251"/>
    </row>
    <row r="133" ht="25.5" customHeight="1">
      <c r="A133" s="251"/>
    </row>
    <row r="134" ht="25.5" customHeight="1">
      <c r="A134" s="251"/>
    </row>
    <row r="135" ht="25.5" customHeight="1">
      <c r="A135" s="251"/>
    </row>
    <row r="136" ht="25.5" customHeight="1">
      <c r="A136" s="251"/>
    </row>
    <row r="137" ht="25.5" customHeight="1">
      <c r="A137" s="251"/>
    </row>
    <row r="138" ht="25.5" customHeight="1">
      <c r="A138" s="251"/>
    </row>
    <row r="139" ht="25.5" customHeight="1">
      <c r="A139" s="251"/>
    </row>
    <row r="140" ht="25.5" customHeight="1">
      <c r="A140" s="251"/>
    </row>
    <row r="141" ht="25.5" customHeight="1">
      <c r="A141" s="251"/>
    </row>
    <row r="142" ht="25.5" customHeight="1">
      <c r="A142" s="251"/>
    </row>
    <row r="143" ht="25.5" customHeight="1">
      <c r="A143" s="251"/>
    </row>
    <row r="144" ht="25.5" customHeight="1">
      <c r="A144" s="251"/>
    </row>
    <row r="145" ht="25.5" customHeight="1">
      <c r="A145" s="251"/>
    </row>
    <row r="146" ht="25.5" customHeight="1">
      <c r="A146" s="251"/>
    </row>
    <row r="147" ht="25.5" customHeight="1">
      <c r="A147" s="251"/>
    </row>
    <row r="148" ht="25.5" customHeight="1">
      <c r="A148" s="251"/>
    </row>
    <row r="149" ht="25.5" customHeight="1">
      <c r="A149" s="251"/>
    </row>
    <row r="150" ht="25.5" customHeight="1">
      <c r="A150" s="251"/>
    </row>
    <row r="151" ht="25.5" customHeight="1">
      <c r="A151" s="251"/>
    </row>
    <row r="152" ht="25.5" customHeight="1">
      <c r="A152" s="251"/>
    </row>
    <row r="153" ht="25.5" customHeight="1">
      <c r="A153" s="251"/>
    </row>
    <row r="154" ht="25.5" customHeight="1">
      <c r="A154" s="251"/>
    </row>
    <row r="155" ht="25.5" customHeight="1">
      <c r="A155" s="251"/>
    </row>
    <row r="156" ht="25.5" customHeight="1">
      <c r="A156" s="251"/>
    </row>
    <row r="157" ht="25.5" customHeight="1">
      <c r="A157" s="251"/>
    </row>
    <row r="158" ht="25.5" customHeight="1">
      <c r="A158" s="251"/>
    </row>
    <row r="159" ht="25.5" customHeight="1">
      <c r="A159" s="251"/>
    </row>
    <row r="160" ht="25.5" customHeight="1">
      <c r="A160" s="251"/>
    </row>
    <row r="161" ht="25.5" customHeight="1">
      <c r="A161" s="251"/>
    </row>
    <row r="162" ht="25.5" customHeight="1">
      <c r="A162" s="251"/>
    </row>
    <row r="163" ht="25.5" customHeight="1">
      <c r="A163" s="251"/>
    </row>
    <row r="164" ht="25.5" customHeight="1">
      <c r="A164" s="251"/>
    </row>
    <row r="165" ht="25.5" customHeight="1">
      <c r="A165" s="251"/>
    </row>
    <row r="166" ht="25.5" customHeight="1">
      <c r="A166" s="251"/>
    </row>
    <row r="167" ht="25.5" customHeight="1">
      <c r="A167" s="251"/>
    </row>
    <row r="168" ht="25.5" customHeight="1">
      <c r="A168" s="251"/>
    </row>
    <row r="169" ht="25.5" customHeight="1">
      <c r="A169" s="251"/>
    </row>
    <row r="170" ht="25.5" customHeight="1">
      <c r="A170" s="251"/>
    </row>
    <row r="171" ht="25.5" customHeight="1">
      <c r="A171" s="251"/>
    </row>
    <row r="172" ht="25.5" customHeight="1">
      <c r="A172" s="251"/>
    </row>
    <row r="173" ht="25.5" customHeight="1">
      <c r="A173" s="251"/>
    </row>
    <row r="174" ht="25.5" customHeight="1">
      <c r="A174" s="251"/>
    </row>
    <row r="175" ht="25.5" customHeight="1">
      <c r="A175" s="251"/>
    </row>
    <row r="176" ht="25.5" customHeight="1">
      <c r="A176" s="251"/>
    </row>
    <row r="177" ht="25.5" customHeight="1">
      <c r="A177" s="251"/>
    </row>
    <row r="178" ht="25.5" customHeight="1">
      <c r="A178" s="251"/>
    </row>
    <row r="179" ht="25.5" customHeight="1">
      <c r="A179" s="251"/>
    </row>
    <row r="180" ht="25.5" customHeight="1">
      <c r="A180" s="251"/>
    </row>
    <row r="181" ht="25.5" customHeight="1">
      <c r="A181" s="251"/>
    </row>
    <row r="182" ht="25.5" customHeight="1">
      <c r="A182" s="251"/>
    </row>
    <row r="183" ht="25.5" customHeight="1">
      <c r="A183" s="251"/>
    </row>
    <row r="184" ht="25.5" customHeight="1">
      <c r="A184" s="251"/>
    </row>
    <row r="185" ht="25.5" customHeight="1">
      <c r="A185" s="251"/>
    </row>
    <row r="186" ht="25.5" customHeight="1">
      <c r="A186" s="251"/>
    </row>
    <row r="187" ht="25.5" customHeight="1">
      <c r="A187" s="251"/>
    </row>
    <row r="188" ht="25.5" customHeight="1">
      <c r="A188" s="251"/>
    </row>
    <row r="189" ht="25.5" customHeight="1">
      <c r="A189" s="251"/>
    </row>
    <row r="190" ht="25.5" customHeight="1">
      <c r="A190" s="251"/>
    </row>
    <row r="191" ht="25.5" customHeight="1">
      <c r="A191" s="251"/>
    </row>
    <row r="192" ht="25.5" customHeight="1">
      <c r="A192" s="251"/>
    </row>
    <row r="193" ht="25.5" customHeight="1">
      <c r="A193" s="251"/>
    </row>
    <row r="194" ht="25.5" customHeight="1">
      <c r="A194" s="251"/>
    </row>
    <row r="195" ht="25.5" customHeight="1">
      <c r="A195" s="251"/>
    </row>
    <row r="196" ht="25.5" customHeight="1">
      <c r="A196" s="251"/>
    </row>
    <row r="197" ht="25.5" customHeight="1">
      <c r="A197" s="251"/>
    </row>
    <row r="198" ht="25.5" customHeight="1">
      <c r="A198" s="251"/>
    </row>
    <row r="199" ht="25.5" customHeight="1">
      <c r="A199" s="251"/>
    </row>
    <row r="200" ht="25.5" customHeight="1">
      <c r="A200" s="251"/>
    </row>
    <row r="201" ht="25.5" customHeight="1">
      <c r="A201" s="251"/>
    </row>
    <row r="202" ht="25.5" customHeight="1">
      <c r="A202" s="251"/>
    </row>
    <row r="203" ht="25.5" customHeight="1">
      <c r="A203" s="251"/>
    </row>
    <row r="204" ht="25.5" customHeight="1">
      <c r="A204" s="251"/>
    </row>
    <row r="205" ht="25.5" customHeight="1">
      <c r="A205" s="251"/>
    </row>
    <row r="206" ht="25.5" customHeight="1">
      <c r="A206" s="251"/>
    </row>
    <row r="207" ht="25.5" customHeight="1">
      <c r="A207" s="251"/>
    </row>
    <row r="208" ht="25.5" customHeight="1">
      <c r="A208" s="251"/>
    </row>
    <row r="209" ht="25.5" customHeight="1">
      <c r="A209" s="251"/>
    </row>
    <row r="210" ht="25.5" customHeight="1">
      <c r="A210" s="251"/>
    </row>
    <row r="211" ht="25.5" customHeight="1">
      <c r="A211" s="251"/>
    </row>
    <row r="212" ht="25.5" customHeight="1">
      <c r="A212" s="251"/>
    </row>
    <row r="213" ht="25.5" customHeight="1">
      <c r="A213" s="251"/>
    </row>
    <row r="214" ht="25.5" customHeight="1">
      <c r="A214" s="251"/>
    </row>
    <row r="215" ht="25.5" customHeight="1">
      <c r="A215" s="251"/>
    </row>
    <row r="216" ht="25.5" customHeight="1">
      <c r="A216" s="251"/>
    </row>
    <row r="217" ht="25.5" customHeight="1">
      <c r="A217" s="251"/>
    </row>
    <row r="218" ht="25.5" customHeight="1">
      <c r="A218" s="251"/>
    </row>
    <row r="219" ht="25.5" customHeight="1">
      <c r="A219" s="251"/>
    </row>
    <row r="220" ht="25.5" customHeight="1">
      <c r="A220" s="251"/>
    </row>
    <row r="221" ht="25.5" customHeight="1">
      <c r="A221" s="251"/>
    </row>
    <row r="222" ht="25.5" customHeight="1">
      <c r="A222" s="251"/>
    </row>
    <row r="223" ht="25.5" customHeight="1">
      <c r="A223" s="251"/>
    </row>
    <row r="224" ht="25.5" customHeight="1">
      <c r="A224" s="251"/>
    </row>
    <row r="225" ht="25.5" customHeight="1">
      <c r="A225" s="251"/>
    </row>
    <row r="226" ht="25.5" customHeight="1">
      <c r="A226" s="251"/>
    </row>
    <row r="227" ht="25.5" customHeight="1">
      <c r="A227" s="251"/>
    </row>
    <row r="228" ht="25.5" customHeight="1">
      <c r="A228" s="251"/>
    </row>
    <row r="229" ht="25.5" customHeight="1">
      <c r="A229" s="251"/>
    </row>
    <row r="230" ht="25.5" customHeight="1">
      <c r="A230" s="251"/>
    </row>
    <row r="231" ht="25.5" customHeight="1">
      <c r="A231" s="251"/>
    </row>
    <row r="232" ht="25.5" customHeight="1">
      <c r="A232" s="251"/>
    </row>
    <row r="233" ht="25.5" customHeight="1">
      <c r="A233" s="251"/>
    </row>
    <row r="234" ht="25.5" customHeight="1">
      <c r="A234" s="251"/>
    </row>
    <row r="235" ht="25.5" customHeight="1">
      <c r="A235" s="251"/>
    </row>
    <row r="236" ht="25.5" customHeight="1">
      <c r="A236" s="251"/>
    </row>
    <row r="237" ht="25.5" customHeight="1">
      <c r="A237" s="251"/>
    </row>
    <row r="238" ht="25.5" customHeight="1">
      <c r="A238" s="251"/>
    </row>
    <row r="239" ht="25.5" customHeight="1">
      <c r="A239" s="251"/>
    </row>
    <row r="240" ht="25.5" customHeight="1">
      <c r="A240" s="251"/>
    </row>
    <row r="241" ht="25.5" customHeight="1">
      <c r="A241" s="251"/>
    </row>
    <row r="242" ht="25.5" customHeight="1">
      <c r="A242" s="251"/>
    </row>
    <row r="243" ht="25.5" customHeight="1">
      <c r="A243" s="251"/>
    </row>
    <row r="244" ht="25.5" customHeight="1">
      <c r="A244" s="251"/>
    </row>
    <row r="245" ht="25.5" customHeight="1">
      <c r="A245" s="251"/>
    </row>
    <row r="246" ht="25.5" customHeight="1">
      <c r="A246" s="251"/>
    </row>
    <row r="247" ht="25.5" customHeight="1">
      <c r="A247" s="251"/>
    </row>
    <row r="248" ht="25.5" customHeight="1">
      <c r="A248" s="251"/>
    </row>
    <row r="249" ht="25.5" customHeight="1">
      <c r="A249" s="251"/>
    </row>
    <row r="250" ht="25.5" customHeight="1">
      <c r="A250" s="251"/>
    </row>
    <row r="251" ht="25.5" customHeight="1">
      <c r="A251" s="251"/>
    </row>
    <row r="252" ht="25.5" customHeight="1">
      <c r="A252" s="251"/>
    </row>
    <row r="253" ht="25.5" customHeight="1">
      <c r="A253" s="251"/>
    </row>
    <row r="254" ht="25.5" customHeight="1">
      <c r="A254" s="251"/>
    </row>
    <row r="255" ht="25.5" customHeight="1">
      <c r="A255" s="251"/>
    </row>
    <row r="256" ht="25.5" customHeight="1">
      <c r="A256" s="251"/>
    </row>
    <row r="257" ht="25.5" customHeight="1">
      <c r="A257" s="251"/>
    </row>
    <row r="258" ht="25.5" customHeight="1">
      <c r="A258" s="251"/>
    </row>
    <row r="259" ht="25.5" customHeight="1">
      <c r="A259" s="251"/>
    </row>
    <row r="260" ht="25.5" customHeight="1">
      <c r="A260" s="251"/>
    </row>
    <row r="261" ht="25.5" customHeight="1">
      <c r="A261" s="251"/>
    </row>
    <row r="262" ht="25.5" customHeight="1">
      <c r="A262" s="251"/>
    </row>
    <row r="263" ht="25.5" customHeight="1">
      <c r="A263" s="251"/>
    </row>
    <row r="264" ht="25.5" customHeight="1">
      <c r="A264" s="251"/>
    </row>
    <row r="265" ht="25.5" customHeight="1">
      <c r="A265" s="251"/>
    </row>
    <row r="266" ht="25.5" customHeight="1">
      <c r="A266" s="251"/>
    </row>
    <row r="267" ht="25.5" customHeight="1">
      <c r="A267" s="251"/>
    </row>
    <row r="268" ht="25.5" customHeight="1">
      <c r="A268" s="251"/>
    </row>
    <row r="269" ht="25.5" customHeight="1">
      <c r="A269" s="251"/>
    </row>
    <row r="270" ht="25.5" customHeight="1">
      <c r="A270" s="251"/>
    </row>
    <row r="271" ht="25.5" customHeight="1">
      <c r="A271" s="251"/>
    </row>
    <row r="272" ht="25.5" customHeight="1">
      <c r="A272" s="251"/>
    </row>
    <row r="273" ht="25.5" customHeight="1">
      <c r="A273" s="251"/>
    </row>
    <row r="274" ht="25.5" customHeight="1">
      <c r="A274" s="251"/>
    </row>
    <row r="275" ht="25.5" customHeight="1">
      <c r="A275" s="251"/>
    </row>
    <row r="276" ht="25.5" customHeight="1">
      <c r="A276" s="251"/>
    </row>
    <row r="277" ht="25.5" customHeight="1">
      <c r="A277" s="251"/>
    </row>
    <row r="278" ht="25.5" customHeight="1">
      <c r="A278" s="251"/>
    </row>
    <row r="279" ht="25.5" customHeight="1">
      <c r="A279" s="251"/>
    </row>
    <row r="280" ht="25.5" customHeight="1">
      <c r="A280" s="251"/>
    </row>
    <row r="281" ht="25.5" customHeight="1">
      <c r="A281" s="251"/>
    </row>
    <row r="282" ht="25.5" customHeight="1">
      <c r="A282" s="251"/>
    </row>
    <row r="283" ht="25.5" customHeight="1">
      <c r="A283" s="251"/>
    </row>
    <row r="284" ht="25.5" customHeight="1">
      <c r="A284" s="251"/>
    </row>
    <row r="285" ht="25.5" customHeight="1">
      <c r="A285" s="251"/>
    </row>
    <row r="286" ht="25.5" customHeight="1">
      <c r="A286" s="251"/>
    </row>
    <row r="287" ht="25.5" customHeight="1">
      <c r="A287" s="251"/>
    </row>
    <row r="288" ht="25.5" customHeight="1">
      <c r="A288" s="251"/>
    </row>
    <row r="289" ht="25.5" customHeight="1">
      <c r="A289" s="251"/>
    </row>
    <row r="290" ht="25.5" customHeight="1">
      <c r="A290" s="251"/>
    </row>
    <row r="291" ht="25.5" customHeight="1">
      <c r="A291" s="251"/>
    </row>
    <row r="292" ht="25.5" customHeight="1">
      <c r="A292" s="251"/>
    </row>
    <row r="293" ht="25.5" customHeight="1">
      <c r="A293" s="251"/>
    </row>
    <row r="294" ht="25.5" customHeight="1">
      <c r="A294" s="251"/>
    </row>
    <row r="295" ht="25.5" customHeight="1">
      <c r="A295" s="251"/>
    </row>
    <row r="296" ht="25.5" customHeight="1">
      <c r="A296" s="251"/>
    </row>
    <row r="297" ht="25.5" customHeight="1">
      <c r="A297" s="251"/>
    </row>
    <row r="298" ht="25.5" customHeight="1">
      <c r="A298" s="251"/>
    </row>
    <row r="299" ht="25.5" customHeight="1">
      <c r="A299" s="251"/>
    </row>
    <row r="300" ht="25.5" customHeight="1">
      <c r="A300" s="251"/>
    </row>
    <row r="301" ht="25.5" customHeight="1">
      <c r="A301" s="251"/>
    </row>
    <row r="302" ht="25.5" customHeight="1">
      <c r="A302" s="251"/>
    </row>
    <row r="303" ht="25.5" customHeight="1">
      <c r="A303" s="251"/>
    </row>
    <row r="304" ht="25.5" customHeight="1">
      <c r="A304" s="251"/>
    </row>
    <row r="305" ht="25.5" customHeight="1">
      <c r="A305" s="251"/>
    </row>
    <row r="306" ht="25.5" customHeight="1">
      <c r="A306" s="251"/>
    </row>
  </sheetData>
  <sheetProtection/>
  <mergeCells count="16">
    <mergeCell ref="C5:D5"/>
    <mergeCell ref="E5:F5"/>
    <mergeCell ref="G5:H5"/>
    <mergeCell ref="I5:J5"/>
    <mergeCell ref="C6:D6"/>
    <mergeCell ref="E6:F6"/>
    <mergeCell ref="G6:H6"/>
    <mergeCell ref="I6:J6"/>
    <mergeCell ref="C43:D43"/>
    <mergeCell ref="E43:F43"/>
    <mergeCell ref="G43:H43"/>
    <mergeCell ref="I43:J43"/>
    <mergeCell ref="C44:D44"/>
    <mergeCell ref="E44:F44"/>
    <mergeCell ref="G44:H44"/>
    <mergeCell ref="I44:J44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77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3"/>
  <sheetViews>
    <sheetView zoomScale="85" zoomScaleNormal="85" zoomScaleSheetLayoutView="100" zoomScalePageLayoutView="0" workbookViewId="0" topLeftCell="A51">
      <selection activeCell="A65" sqref="A65"/>
    </sheetView>
  </sheetViews>
  <sheetFormatPr defaultColWidth="10.421875" defaultRowHeight="24" customHeight="1"/>
  <cols>
    <col min="1" max="1" width="17.8515625" style="234" customWidth="1"/>
    <col min="2" max="2" width="19.140625" style="234" customWidth="1"/>
    <col min="3" max="3" width="2.00390625" style="234" customWidth="1"/>
    <col min="4" max="4" width="19.140625" style="234" customWidth="1"/>
    <col min="5" max="5" width="2.00390625" style="234" customWidth="1"/>
    <col min="6" max="6" width="19.140625" style="234" customWidth="1"/>
    <col min="7" max="7" width="2.00390625" style="234" customWidth="1"/>
    <col min="8" max="8" width="19.140625" style="234" customWidth="1"/>
    <col min="9" max="9" width="2.00390625" style="234" customWidth="1"/>
    <col min="10" max="10" width="19.8515625" style="234" customWidth="1"/>
    <col min="11" max="11" width="2.00390625" style="234" customWidth="1"/>
    <col min="12" max="12" width="20.57421875" style="234" customWidth="1"/>
    <col min="13" max="13" width="1.8515625" style="234" customWidth="1"/>
    <col min="14" max="14" width="3.57421875" style="234" customWidth="1"/>
    <col min="15" max="15" width="21.421875" style="234" bestFit="1" customWidth="1"/>
    <col min="16" max="16" width="10.421875" style="234" customWidth="1"/>
    <col min="17" max="17" width="18.28125" style="234" customWidth="1"/>
    <col min="18" max="16384" width="10.421875" style="234" customWidth="1"/>
  </cols>
  <sheetData>
    <row r="1" spans="1:12" ht="32.25" customHeight="1">
      <c r="A1" s="232" t="s">
        <v>747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32.25" customHeight="1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637" customFormat="1" ht="30" customHeight="1">
      <c r="A3" s="235" t="s">
        <v>796</v>
      </c>
      <c r="B3" s="636"/>
      <c r="C3" s="636"/>
      <c r="D3" s="636"/>
      <c r="E3" s="636"/>
      <c r="F3" s="636"/>
      <c r="G3" s="636"/>
      <c r="L3" s="638"/>
    </row>
    <row r="4" spans="1:12" s="637" customFormat="1" ht="30" customHeight="1">
      <c r="A4" s="235"/>
      <c r="B4" s="636"/>
      <c r="C4" s="636"/>
      <c r="D4" s="636"/>
      <c r="E4" s="636"/>
      <c r="F4" s="636"/>
      <c r="G4" s="636"/>
      <c r="L4" s="639" t="s">
        <v>510</v>
      </c>
    </row>
    <row r="5" spans="2:14" s="637" customFormat="1" ht="30" customHeight="1">
      <c r="B5" s="640"/>
      <c r="C5" s="640"/>
      <c r="D5" s="640"/>
      <c r="E5" s="640"/>
      <c r="F5" s="640"/>
      <c r="G5" s="640"/>
      <c r="J5" s="641" t="s">
        <v>114</v>
      </c>
      <c r="K5" s="641"/>
      <c r="L5" s="641"/>
      <c r="M5" s="642"/>
      <c r="N5" s="642"/>
    </row>
    <row r="6" spans="1:12" s="637" customFormat="1" ht="30" customHeight="1">
      <c r="A6" s="643"/>
      <c r="B6" s="644"/>
      <c r="C6" s="644"/>
      <c r="D6" s="645"/>
      <c r="E6" s="645"/>
      <c r="F6" s="646"/>
      <c r="G6" s="646"/>
      <c r="J6" s="647" t="s">
        <v>398</v>
      </c>
      <c r="K6" s="647"/>
      <c r="L6" s="648"/>
    </row>
    <row r="7" spans="2:12" s="637" customFormat="1" ht="30" customHeight="1">
      <c r="B7" s="649"/>
      <c r="C7" s="649"/>
      <c r="D7" s="649"/>
      <c r="E7" s="649"/>
      <c r="F7" s="649"/>
      <c r="G7" s="649"/>
      <c r="J7" s="418" t="s">
        <v>858</v>
      </c>
      <c r="K7" s="418"/>
      <c r="L7" s="418" t="s">
        <v>586</v>
      </c>
    </row>
    <row r="8" spans="2:12" s="637" customFormat="1" ht="30" customHeight="1">
      <c r="B8" s="650" t="s">
        <v>352</v>
      </c>
      <c r="C8" s="651"/>
      <c r="D8" s="651"/>
      <c r="E8" s="651"/>
      <c r="F8" s="652"/>
      <c r="G8" s="653"/>
      <c r="J8" s="653">
        <v>174171857.04</v>
      </c>
      <c r="L8" s="653">
        <v>175733454.11</v>
      </c>
    </row>
    <row r="9" spans="2:12" s="637" customFormat="1" ht="30" customHeight="1">
      <c r="B9" s="650" t="s">
        <v>353</v>
      </c>
      <c r="C9" s="651"/>
      <c r="D9" s="651"/>
      <c r="E9" s="651"/>
      <c r="F9" s="652"/>
      <c r="G9" s="653"/>
      <c r="J9" s="653">
        <v>103677241.01</v>
      </c>
      <c r="L9" s="653">
        <v>101933491.01</v>
      </c>
    </row>
    <row r="10" spans="2:12" s="637" customFormat="1" ht="30" customHeight="1">
      <c r="B10" s="650" t="s">
        <v>354</v>
      </c>
      <c r="C10" s="654"/>
      <c r="D10" s="653"/>
      <c r="E10" s="654"/>
      <c r="F10" s="652"/>
      <c r="G10" s="653"/>
      <c r="J10" s="655">
        <v>353384082.08</v>
      </c>
      <c r="L10" s="655">
        <v>353384082.08</v>
      </c>
    </row>
    <row r="11" spans="2:12" s="425" customFormat="1" ht="30" customHeight="1" thickBot="1">
      <c r="B11" s="425" t="s">
        <v>539</v>
      </c>
      <c r="C11" s="656"/>
      <c r="D11" s="656"/>
      <c r="E11" s="657"/>
      <c r="F11" s="658"/>
      <c r="G11" s="656"/>
      <c r="J11" s="659">
        <f>SUM(J8:J10)</f>
        <v>631233180.13</v>
      </c>
      <c r="L11" s="659">
        <f>SUM(L8:L10)</f>
        <v>631051027.2</v>
      </c>
    </row>
    <row r="12" spans="3:12" s="425" customFormat="1" ht="30" customHeight="1" thickTop="1">
      <c r="C12" s="656"/>
      <c r="D12" s="656"/>
      <c r="E12" s="657"/>
      <c r="F12" s="658"/>
      <c r="G12" s="656"/>
      <c r="J12" s="656"/>
      <c r="L12" s="656"/>
    </row>
    <row r="13" spans="2:12" s="425" customFormat="1" ht="30" customHeight="1">
      <c r="B13" s="660"/>
      <c r="C13" s="660"/>
      <c r="D13" s="637"/>
      <c r="E13" s="661"/>
      <c r="F13" s="660"/>
      <c r="G13" s="660"/>
      <c r="H13" s="662"/>
      <c r="I13" s="662"/>
      <c r="J13" s="663"/>
      <c r="K13" s="663"/>
      <c r="L13" s="660"/>
    </row>
    <row r="14" spans="1:11" ht="30" customHeight="1">
      <c r="A14" s="236" t="s">
        <v>797</v>
      </c>
      <c r="B14" s="664"/>
      <c r="C14" s="664"/>
      <c r="D14" s="665"/>
      <c r="E14" s="665"/>
      <c r="F14" s="664"/>
      <c r="G14" s="664"/>
      <c r="H14" s="664"/>
      <c r="I14" s="664"/>
      <c r="J14" s="664"/>
      <c r="K14" s="664"/>
    </row>
    <row r="15" spans="1:3" ht="30" customHeight="1">
      <c r="A15" s="419" t="s">
        <v>859</v>
      </c>
      <c r="B15" s="664"/>
      <c r="C15" s="664"/>
    </row>
    <row r="16" spans="1:12" ht="30" customHeight="1">
      <c r="A16" s="235"/>
      <c r="B16" s="636"/>
      <c r="C16" s="636"/>
      <c r="D16" s="636"/>
      <c r="E16" s="636"/>
      <c r="F16" s="636"/>
      <c r="G16" s="636"/>
      <c r="H16" s="637"/>
      <c r="I16" s="637"/>
      <c r="J16" s="637"/>
      <c r="K16" s="637"/>
      <c r="L16" s="639" t="s">
        <v>510</v>
      </c>
    </row>
    <row r="17" spans="1:12" ht="30" customHeight="1">
      <c r="A17" s="637"/>
      <c r="B17" s="666" t="s">
        <v>395</v>
      </c>
      <c r="C17" s="666"/>
      <c r="D17" s="666"/>
      <c r="E17" s="666"/>
      <c r="F17" s="666"/>
      <c r="G17" s="640"/>
      <c r="H17" s="666"/>
      <c r="I17" s="666"/>
      <c r="J17" s="666"/>
      <c r="K17" s="666"/>
      <c r="L17" s="666"/>
    </row>
    <row r="18" spans="1:12" ht="30" customHeight="1">
      <c r="A18" s="643"/>
      <c r="B18" s="667"/>
      <c r="C18" s="667"/>
      <c r="D18" s="420" t="s">
        <v>860</v>
      </c>
      <c r="E18" s="420"/>
      <c r="F18" s="668"/>
      <c r="G18" s="669"/>
      <c r="H18" s="667"/>
      <c r="I18" s="667"/>
      <c r="J18" s="420" t="s">
        <v>587</v>
      </c>
      <c r="K18" s="420"/>
      <c r="L18" s="668"/>
    </row>
    <row r="19" spans="1:12" ht="30" customHeight="1">
      <c r="A19" s="637"/>
      <c r="B19" s="670" t="s">
        <v>537</v>
      </c>
      <c r="C19" s="670"/>
      <c r="D19" s="670" t="s">
        <v>538</v>
      </c>
      <c r="E19" s="670"/>
      <c r="F19" s="670" t="s">
        <v>507</v>
      </c>
      <c r="G19" s="649"/>
      <c r="H19" s="670" t="s">
        <v>537</v>
      </c>
      <c r="I19" s="728" t="s">
        <v>538</v>
      </c>
      <c r="J19" s="728"/>
      <c r="K19" s="670"/>
      <c r="L19" s="670" t="s">
        <v>507</v>
      </c>
    </row>
    <row r="20" spans="1:12" ht="30" customHeight="1">
      <c r="A20" s="637" t="s">
        <v>363</v>
      </c>
      <c r="B20" s="671">
        <v>64565160.44</v>
      </c>
      <c r="C20" s="671"/>
      <c r="D20" s="671">
        <v>12641516.27</v>
      </c>
      <c r="E20" s="671"/>
      <c r="F20" s="671">
        <f>SUM(B20:D20)</f>
        <v>77206676.71</v>
      </c>
      <c r="G20" s="653"/>
      <c r="H20" s="671">
        <v>64565160.44</v>
      </c>
      <c r="I20" s="671"/>
      <c r="J20" s="671">
        <v>12641516.27</v>
      </c>
      <c r="K20" s="671"/>
      <c r="L20" s="671">
        <f>SUM(H20:J20)</f>
        <v>77206676.71</v>
      </c>
    </row>
    <row r="21" spans="1:12" ht="30" customHeight="1">
      <c r="A21" s="637" t="s">
        <v>364</v>
      </c>
      <c r="B21" s="653">
        <v>279756022.87</v>
      </c>
      <c r="C21" s="653"/>
      <c r="D21" s="653">
        <v>5094352.73</v>
      </c>
      <c r="E21" s="653"/>
      <c r="F21" s="653">
        <f>SUM(B21:D21)</f>
        <v>284850375.6</v>
      </c>
      <c r="G21" s="653"/>
      <c r="H21" s="653">
        <v>279756022.87</v>
      </c>
      <c r="I21" s="653"/>
      <c r="J21" s="653">
        <v>5094352.73</v>
      </c>
      <c r="K21" s="653"/>
      <c r="L21" s="653">
        <f>SUM(H21:J21)</f>
        <v>284850375.6</v>
      </c>
    </row>
    <row r="22" spans="1:12" ht="30" customHeight="1">
      <c r="A22" s="637" t="s">
        <v>365</v>
      </c>
      <c r="B22" s="653">
        <v>4028000</v>
      </c>
      <c r="C22" s="653"/>
      <c r="D22" s="653">
        <v>0</v>
      </c>
      <c r="E22" s="653"/>
      <c r="F22" s="653">
        <f>SUM(B22:D22)</f>
        <v>4028000</v>
      </c>
      <c r="G22" s="653"/>
      <c r="H22" s="653">
        <v>4028000</v>
      </c>
      <c r="I22" s="653"/>
      <c r="J22" s="653">
        <v>0</v>
      </c>
      <c r="K22" s="653"/>
      <c r="L22" s="653">
        <f>SUM(H22:J22)</f>
        <v>4028000</v>
      </c>
    </row>
    <row r="23" spans="1:12" ht="30" customHeight="1">
      <c r="A23" s="637" t="s">
        <v>366</v>
      </c>
      <c r="B23" s="653">
        <v>2825500</v>
      </c>
      <c r="C23" s="653"/>
      <c r="D23" s="653">
        <v>0</v>
      </c>
      <c r="E23" s="653"/>
      <c r="F23" s="653">
        <f>SUM(B23:D23)</f>
        <v>2825500</v>
      </c>
      <c r="G23" s="653"/>
      <c r="H23" s="653">
        <v>2825500</v>
      </c>
      <c r="I23" s="653"/>
      <c r="J23" s="653">
        <v>0</v>
      </c>
      <c r="K23" s="653"/>
      <c r="L23" s="653">
        <f>SUM(H23:J23)</f>
        <v>2825500</v>
      </c>
    </row>
    <row r="24" spans="1:12" ht="30" customHeight="1">
      <c r="A24" s="637" t="s">
        <v>243</v>
      </c>
      <c r="B24" s="655">
        <v>5550000</v>
      </c>
      <c r="C24" s="653"/>
      <c r="D24" s="655">
        <v>3993125.78</v>
      </c>
      <c r="E24" s="653"/>
      <c r="F24" s="655">
        <f>SUM(B24:D24)</f>
        <v>9543125.78</v>
      </c>
      <c r="G24" s="653"/>
      <c r="H24" s="655">
        <v>5550000</v>
      </c>
      <c r="I24" s="653"/>
      <c r="J24" s="655">
        <v>3993125.78</v>
      </c>
      <c r="K24" s="653"/>
      <c r="L24" s="655">
        <f>SUM(H24:J24)</f>
        <v>9543125.78</v>
      </c>
    </row>
    <row r="25" spans="1:12" ht="30" customHeight="1">
      <c r="A25" s="637" t="s">
        <v>539</v>
      </c>
      <c r="B25" s="653">
        <f aca="true" t="shared" si="0" ref="B25:L25">SUM(B20:B24)</f>
        <v>356724683.31</v>
      </c>
      <c r="C25" s="672"/>
      <c r="D25" s="653">
        <f t="shared" si="0"/>
        <v>21728994.78</v>
      </c>
      <c r="E25" s="672"/>
      <c r="F25" s="653">
        <f>SUM(F20:F24)</f>
        <v>378453678.09</v>
      </c>
      <c r="G25" s="653"/>
      <c r="H25" s="672">
        <f t="shared" si="0"/>
        <v>356724683.31</v>
      </c>
      <c r="I25" s="672"/>
      <c r="J25" s="672">
        <f t="shared" si="0"/>
        <v>21728994.78</v>
      </c>
      <c r="K25" s="672"/>
      <c r="L25" s="653">
        <f t="shared" si="0"/>
        <v>378453678.09</v>
      </c>
    </row>
    <row r="26" spans="1:12" ht="30" customHeight="1">
      <c r="A26" s="637" t="s">
        <v>426</v>
      </c>
      <c r="B26" s="672"/>
      <c r="C26" s="672"/>
      <c r="D26" s="672"/>
      <c r="E26" s="672"/>
      <c r="F26" s="673">
        <v>-5805140.73</v>
      </c>
      <c r="G26" s="673"/>
      <c r="H26" s="672"/>
      <c r="I26" s="672"/>
      <c r="J26" s="672"/>
      <c r="K26" s="672"/>
      <c r="L26" s="673">
        <v>-5805140.73</v>
      </c>
    </row>
    <row r="27" spans="1:12" ht="30" customHeight="1" thickBot="1">
      <c r="A27" s="637" t="s">
        <v>466</v>
      </c>
      <c r="B27" s="672"/>
      <c r="C27" s="672"/>
      <c r="D27" s="672"/>
      <c r="E27" s="672"/>
      <c r="F27" s="674">
        <f>SUM(F25:F26)</f>
        <v>372648537.35999995</v>
      </c>
      <c r="G27" s="653"/>
      <c r="H27" s="672"/>
      <c r="I27" s="672"/>
      <c r="J27" s="672"/>
      <c r="K27" s="672"/>
      <c r="L27" s="674">
        <f>SUM(L25:L26)</f>
        <v>372648537.35999995</v>
      </c>
    </row>
    <row r="28" spans="1:12" ht="30" customHeight="1" thickTop="1">
      <c r="A28" s="637"/>
      <c r="B28" s="672"/>
      <c r="C28" s="672"/>
      <c r="D28" s="672"/>
      <c r="E28" s="672"/>
      <c r="F28" s="653"/>
      <c r="G28" s="653"/>
      <c r="H28" s="672"/>
      <c r="I28" s="672"/>
      <c r="J28" s="672"/>
      <c r="K28" s="672"/>
      <c r="L28" s="653"/>
    </row>
    <row r="29" spans="1:11" ht="30" customHeight="1">
      <c r="A29" s="421" t="s">
        <v>937</v>
      </c>
      <c r="B29" s="664"/>
      <c r="C29" s="664"/>
      <c r="D29" s="419"/>
      <c r="E29" s="419"/>
      <c r="F29" s="419"/>
      <c r="G29" s="419"/>
      <c r="H29" s="419"/>
      <c r="I29" s="419"/>
      <c r="J29" s="675"/>
      <c r="K29" s="675"/>
    </row>
    <row r="30" spans="1:11" ht="30" customHeight="1">
      <c r="A30" s="423"/>
      <c r="B30" s="664"/>
      <c r="C30" s="664"/>
      <c r="D30" s="419"/>
      <c r="E30" s="419"/>
      <c r="F30" s="419"/>
      <c r="G30" s="419"/>
      <c r="H30" s="419"/>
      <c r="I30" s="419"/>
      <c r="J30" s="675"/>
      <c r="K30" s="675"/>
    </row>
    <row r="31" spans="1:11" ht="18.75" customHeight="1">
      <c r="A31" s="423"/>
      <c r="B31" s="664"/>
      <c r="C31" s="664"/>
      <c r="D31" s="419"/>
      <c r="E31" s="419"/>
      <c r="F31" s="419"/>
      <c r="G31" s="419"/>
      <c r="H31" s="419"/>
      <c r="I31" s="419"/>
      <c r="J31" s="675"/>
      <c r="K31" s="675"/>
    </row>
    <row r="32" spans="1:11" ht="30" customHeight="1">
      <c r="A32" s="664"/>
      <c r="B32" s="664"/>
      <c r="C32" s="664"/>
      <c r="D32" s="419"/>
      <c r="E32" s="419"/>
      <c r="F32" s="419"/>
      <c r="G32" s="419"/>
      <c r="H32" s="419"/>
      <c r="I32" s="419"/>
      <c r="J32" s="676"/>
      <c r="K32" s="676"/>
    </row>
    <row r="33" spans="1:12" ht="30" customHeight="1">
      <c r="A33" s="677"/>
      <c r="B33" s="677"/>
      <c r="C33" s="677"/>
      <c r="D33" s="678"/>
      <c r="E33" s="678"/>
      <c r="F33" s="678"/>
      <c r="G33" s="678"/>
      <c r="H33" s="678"/>
      <c r="I33" s="678"/>
      <c r="J33" s="678"/>
      <c r="K33" s="678"/>
      <c r="L33" s="678"/>
    </row>
    <row r="34" spans="1:12" ht="30" customHeight="1">
      <c r="A34" s="677" t="s">
        <v>319</v>
      </c>
      <c r="B34" s="677"/>
      <c r="C34" s="677"/>
      <c r="D34" s="678"/>
      <c r="E34" s="678"/>
      <c r="F34" s="678"/>
      <c r="G34" s="678"/>
      <c r="H34" s="678"/>
      <c r="I34" s="678"/>
      <c r="J34" s="678"/>
      <c r="K34" s="678"/>
      <c r="L34" s="678"/>
    </row>
    <row r="35" spans="1:12" ht="30" customHeight="1">
      <c r="A35" s="709" t="s">
        <v>976</v>
      </c>
      <c r="B35" s="141"/>
      <c r="C35" s="141"/>
      <c r="D35" s="141"/>
      <c r="E35" s="141"/>
      <c r="F35" s="141"/>
      <c r="G35" s="141"/>
      <c r="H35" s="143"/>
      <c r="I35" s="141"/>
      <c r="J35" s="274"/>
      <c r="K35" s="273"/>
      <c r="L35" s="678"/>
    </row>
    <row r="36" spans="1:12" ht="29.25" customHeight="1">
      <c r="A36" s="232" t="s">
        <v>210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</row>
    <row r="37" spans="1:12" ht="29.25" customHeight="1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</row>
    <row r="38" spans="1:12" ht="29.25" customHeight="1">
      <c r="A38" s="236" t="s">
        <v>798</v>
      </c>
      <c r="B38" s="679"/>
      <c r="C38" s="679"/>
      <c r="D38" s="680"/>
      <c r="E38" s="680"/>
      <c r="F38" s="680"/>
      <c r="G38" s="680"/>
      <c r="H38" s="680"/>
      <c r="I38" s="680"/>
      <c r="J38" s="641"/>
      <c r="K38" s="641"/>
      <c r="L38" s="641"/>
    </row>
    <row r="39" spans="1:11" ht="29.25" customHeight="1">
      <c r="A39" s="419" t="s">
        <v>861</v>
      </c>
      <c r="B39" s="664"/>
      <c r="C39" s="664"/>
      <c r="D39" s="664"/>
      <c r="E39" s="664"/>
      <c r="F39" s="664"/>
      <c r="G39" s="664"/>
      <c r="H39" s="664"/>
      <c r="I39" s="664"/>
      <c r="J39" s="664"/>
      <c r="K39" s="664"/>
    </row>
    <row r="40" spans="1:12" ht="29.25" customHeight="1">
      <c r="A40" s="419"/>
      <c r="B40" s="664"/>
      <c r="C40" s="664"/>
      <c r="D40" s="664"/>
      <c r="E40" s="664"/>
      <c r="F40" s="664"/>
      <c r="G40" s="664"/>
      <c r="H40" s="664"/>
      <c r="I40" s="664"/>
      <c r="J40" s="664"/>
      <c r="K40" s="664"/>
      <c r="L40" s="639" t="s">
        <v>510</v>
      </c>
    </row>
    <row r="41" spans="1:12" ht="29.25" customHeight="1">
      <c r="A41" s="664"/>
      <c r="B41" s="664"/>
      <c r="C41" s="664"/>
      <c r="F41" s="666" t="s">
        <v>395</v>
      </c>
      <c r="G41" s="681"/>
      <c r="H41" s="681"/>
      <c r="I41" s="681"/>
      <c r="J41" s="681"/>
      <c r="K41" s="677"/>
      <c r="L41" s="237"/>
    </row>
    <row r="42" spans="1:12" ht="29.25" customHeight="1">
      <c r="A42" s="682"/>
      <c r="B42" s="682"/>
      <c r="C42" s="682"/>
      <c r="F42" s="683" t="s">
        <v>537</v>
      </c>
      <c r="H42" s="683" t="s">
        <v>209</v>
      </c>
      <c r="J42" s="683" t="s">
        <v>542</v>
      </c>
      <c r="K42" s="684"/>
      <c r="L42" s="684" t="s">
        <v>507</v>
      </c>
    </row>
    <row r="43" spans="1:12" ht="29.25" customHeight="1">
      <c r="A43" s="682"/>
      <c r="B43" s="682"/>
      <c r="C43" s="682"/>
      <c r="F43" s="685" t="s">
        <v>371</v>
      </c>
      <c r="G43" s="685"/>
      <c r="H43" s="685"/>
      <c r="I43" s="729" t="s">
        <v>544</v>
      </c>
      <c r="J43" s="729"/>
      <c r="K43" s="685"/>
      <c r="L43" s="685"/>
    </row>
    <row r="44" spans="1:12" ht="29.25" customHeight="1">
      <c r="A44" s="664" t="s">
        <v>545</v>
      </c>
      <c r="B44" s="664"/>
      <c r="C44" s="664"/>
      <c r="F44" s="686"/>
      <c r="G44" s="686"/>
      <c r="H44" s="686"/>
      <c r="I44" s="686"/>
      <c r="J44" s="686"/>
      <c r="K44" s="686"/>
      <c r="L44" s="664"/>
    </row>
    <row r="45" spans="1:12" ht="29.25" customHeight="1">
      <c r="A45" s="422" t="s">
        <v>588</v>
      </c>
      <c r="B45" s="664"/>
      <c r="C45" s="664"/>
      <c r="F45" s="687">
        <v>1003020313.89</v>
      </c>
      <c r="G45" s="687"/>
      <c r="H45" s="687">
        <v>798381171.9100001</v>
      </c>
      <c r="I45" s="687"/>
      <c r="J45" s="687">
        <v>122862710.04000002</v>
      </c>
      <c r="K45" s="687"/>
      <c r="L45" s="687">
        <f>SUM(F45:J45)</f>
        <v>1924264195.8400002</v>
      </c>
    </row>
    <row r="46" spans="1:12" ht="29.25" customHeight="1">
      <c r="A46" s="664" t="s">
        <v>546</v>
      </c>
      <c r="B46" s="664"/>
      <c r="C46" s="664"/>
      <c r="F46" s="687">
        <v>792549</v>
      </c>
      <c r="G46" s="687"/>
      <c r="H46" s="687">
        <v>5970300.09</v>
      </c>
      <c r="I46" s="687"/>
      <c r="J46" s="687">
        <v>68821106.35</v>
      </c>
      <c r="K46" s="687"/>
      <c r="L46" s="687">
        <f>SUM(F46:J46)</f>
        <v>75583955.44</v>
      </c>
    </row>
    <row r="47" spans="1:12" ht="29.25" customHeight="1">
      <c r="A47" s="688" t="s">
        <v>120</v>
      </c>
      <c r="B47" s="688"/>
      <c r="C47" s="688"/>
      <c r="F47" s="687">
        <f>-570853.92-5123.05-175045.5</f>
        <v>-751022.4700000001</v>
      </c>
      <c r="G47" s="687"/>
      <c r="H47" s="687">
        <v>174650530.39000002</v>
      </c>
      <c r="I47" s="687"/>
      <c r="J47" s="687">
        <v>-166283726.39000002</v>
      </c>
      <c r="K47" s="687"/>
      <c r="L47" s="687">
        <f>SUM(F47:J47)</f>
        <v>7615781.530000001</v>
      </c>
    </row>
    <row r="48" spans="1:15" ht="29.25" customHeight="1">
      <c r="A48" s="422" t="s">
        <v>862</v>
      </c>
      <c r="B48" s="664"/>
      <c r="C48" s="664"/>
      <c r="F48" s="689">
        <f>SUM(F45:F47)</f>
        <v>1003061840.42</v>
      </c>
      <c r="G48" s="687"/>
      <c r="H48" s="689">
        <f>SUM(H45:H47)</f>
        <v>979002002.3900001</v>
      </c>
      <c r="I48" s="687"/>
      <c r="J48" s="689">
        <f>SUM(J45:J47)</f>
        <v>25400090</v>
      </c>
      <c r="K48" s="687"/>
      <c r="L48" s="689">
        <f>SUM(L45:L47)</f>
        <v>2007463932.8100002</v>
      </c>
      <c r="O48" s="690"/>
    </row>
    <row r="49" spans="1:15" ht="29.25" customHeight="1">
      <c r="A49" s="664" t="s">
        <v>548</v>
      </c>
      <c r="B49" s="664"/>
      <c r="C49" s="664"/>
      <c r="F49" s="691"/>
      <c r="G49" s="692"/>
      <c r="H49" s="691"/>
      <c r="I49" s="692"/>
      <c r="J49" s="691"/>
      <c r="K49" s="692"/>
      <c r="L49" s="693"/>
      <c r="O49" s="694"/>
    </row>
    <row r="50" spans="1:15" ht="29.25" customHeight="1">
      <c r="A50" s="422" t="s">
        <v>588</v>
      </c>
      <c r="B50" s="664"/>
      <c r="C50" s="664"/>
      <c r="F50" s="687">
        <v>0</v>
      </c>
      <c r="G50" s="687"/>
      <c r="H50" s="687">
        <v>183748088.93</v>
      </c>
      <c r="I50" s="687"/>
      <c r="J50" s="687">
        <v>0</v>
      </c>
      <c r="K50" s="687"/>
      <c r="L50" s="687">
        <f>SUM(F50:J50)</f>
        <v>183748088.93</v>
      </c>
      <c r="O50" s="694"/>
    </row>
    <row r="51" spans="1:15" ht="29.25" customHeight="1">
      <c r="A51" s="664" t="s">
        <v>549</v>
      </c>
      <c r="B51" s="664"/>
      <c r="C51" s="664"/>
      <c r="F51" s="687">
        <v>0</v>
      </c>
      <c r="G51" s="687"/>
      <c r="H51" s="687">
        <v>19917306.610000003</v>
      </c>
      <c r="I51" s="687"/>
      <c r="J51" s="687">
        <v>0</v>
      </c>
      <c r="K51" s="687"/>
      <c r="L51" s="687">
        <f>SUM(F51:J51)</f>
        <v>19917306.610000003</v>
      </c>
      <c r="O51" s="694"/>
    </row>
    <row r="52" spans="1:15" ht="29.25" customHeight="1">
      <c r="A52" s="664" t="s">
        <v>241</v>
      </c>
      <c r="B52" s="664"/>
      <c r="C52" s="664"/>
      <c r="F52" s="687">
        <v>0</v>
      </c>
      <c r="G52" s="687"/>
      <c r="H52" s="687">
        <v>24840.24</v>
      </c>
      <c r="I52" s="687"/>
      <c r="J52" s="687">
        <v>0</v>
      </c>
      <c r="K52" s="687"/>
      <c r="L52" s="687">
        <f>SUM(F52:J52)</f>
        <v>24840.24</v>
      </c>
      <c r="O52" s="694"/>
    </row>
    <row r="53" spans="1:12" ht="29.25" customHeight="1">
      <c r="A53" s="422" t="s">
        <v>862</v>
      </c>
      <c r="B53" s="664"/>
      <c r="C53" s="664"/>
      <c r="D53" s="238"/>
      <c r="E53" s="238"/>
      <c r="F53" s="695">
        <f>SUM(F50:F52)</f>
        <v>0</v>
      </c>
      <c r="G53" s="687"/>
      <c r="H53" s="695">
        <f>SUM(H50:H52)</f>
        <v>203690235.78000003</v>
      </c>
      <c r="I53" s="687"/>
      <c r="J53" s="695">
        <f>SUM(J50:J52)</f>
        <v>0</v>
      </c>
      <c r="K53" s="687"/>
      <c r="L53" s="695">
        <f>SUM(L50:L52)</f>
        <v>203690235.78000003</v>
      </c>
    </row>
    <row r="54" spans="1:12" ht="29.25" customHeight="1">
      <c r="A54" s="664" t="s">
        <v>551</v>
      </c>
      <c r="B54" s="664"/>
      <c r="C54" s="664"/>
      <c r="F54" s="696"/>
      <c r="G54" s="696"/>
      <c r="H54" s="696"/>
      <c r="I54" s="696"/>
      <c r="J54" s="696"/>
      <c r="K54" s="696"/>
      <c r="L54" s="675"/>
    </row>
    <row r="55" spans="1:12" ht="29.25" customHeight="1">
      <c r="A55" s="422" t="s">
        <v>588</v>
      </c>
      <c r="B55" s="664"/>
      <c r="C55" s="664"/>
      <c r="F55" s="687">
        <v>116049065.7</v>
      </c>
      <c r="G55" s="687"/>
      <c r="H55" s="687">
        <v>0</v>
      </c>
      <c r="I55" s="687"/>
      <c r="J55" s="687">
        <v>0</v>
      </c>
      <c r="K55" s="687"/>
      <c r="L55" s="687">
        <f>SUM(F55:J55)</f>
        <v>116049065.7</v>
      </c>
    </row>
    <row r="56" spans="1:12" ht="29.25" customHeight="1">
      <c r="A56" s="664" t="s">
        <v>552</v>
      </c>
      <c r="B56" s="664"/>
      <c r="C56" s="664"/>
      <c r="F56" s="687">
        <v>0</v>
      </c>
      <c r="G56" s="687"/>
      <c r="H56" s="687">
        <v>0</v>
      </c>
      <c r="I56" s="687"/>
      <c r="J56" s="687">
        <v>0</v>
      </c>
      <c r="K56" s="687"/>
      <c r="L56" s="687">
        <f>SUM(F56:J56)</f>
        <v>0</v>
      </c>
    </row>
    <row r="57" spans="1:12" ht="29.25" customHeight="1">
      <c r="A57" s="422" t="s">
        <v>862</v>
      </c>
      <c r="B57" s="664"/>
      <c r="C57" s="664"/>
      <c r="F57" s="689">
        <f>SUM(F55:F56)</f>
        <v>116049065.7</v>
      </c>
      <c r="G57" s="692"/>
      <c r="H57" s="689">
        <f>SUM(H55:H56)</f>
        <v>0</v>
      </c>
      <c r="I57" s="692"/>
      <c r="J57" s="689">
        <f>SUM(J55:J56)</f>
        <v>0</v>
      </c>
      <c r="K57" s="692"/>
      <c r="L57" s="689">
        <f>SUM(L55:L56)</f>
        <v>116049065.7</v>
      </c>
    </row>
    <row r="58" spans="1:12" ht="29.25" customHeight="1">
      <c r="A58" s="664" t="s">
        <v>553</v>
      </c>
      <c r="B58" s="664"/>
      <c r="C58" s="664"/>
      <c r="F58" s="696"/>
      <c r="G58" s="696"/>
      <c r="H58" s="696"/>
      <c r="I58" s="696"/>
      <c r="J58" s="696"/>
      <c r="K58" s="696"/>
      <c r="L58" s="675"/>
    </row>
    <row r="59" spans="1:12" ht="29.25" customHeight="1" thickBot="1">
      <c r="A59" s="422" t="s">
        <v>588</v>
      </c>
      <c r="B59" s="664"/>
      <c r="C59" s="664"/>
      <c r="D59" s="694"/>
      <c r="F59" s="697">
        <f>SUM(F45-F50-F55)</f>
        <v>886971248.1899999</v>
      </c>
      <c r="G59" s="692"/>
      <c r="H59" s="697">
        <f>SUM(H45-H50-H55)</f>
        <v>614633082.98</v>
      </c>
      <c r="I59" s="692"/>
      <c r="J59" s="697">
        <f>SUM(J45-J50-J55)</f>
        <v>122862710.04000002</v>
      </c>
      <c r="K59" s="692"/>
      <c r="L59" s="697">
        <f>SUM(L45-L50-L55)</f>
        <v>1624467041.21</v>
      </c>
    </row>
    <row r="60" spans="1:12" ht="29.25" customHeight="1" thickBot="1" thickTop="1">
      <c r="A60" s="422" t="s">
        <v>863</v>
      </c>
      <c r="B60" s="664"/>
      <c r="C60" s="664"/>
      <c r="F60" s="697">
        <f>F48-F53-F57</f>
        <v>887012774.7199999</v>
      </c>
      <c r="G60" s="692"/>
      <c r="H60" s="697">
        <f>H48-H53-H57</f>
        <v>775311766.6100001</v>
      </c>
      <c r="I60" s="692"/>
      <c r="J60" s="697">
        <f>J48-J53-J57</f>
        <v>25400090</v>
      </c>
      <c r="K60" s="692"/>
      <c r="L60" s="697">
        <f>L48-L53-L57</f>
        <v>1687724631.3300002</v>
      </c>
    </row>
    <row r="61" spans="1:12" ht="29.25" customHeight="1" thickTop="1">
      <c r="A61" s="664"/>
      <c r="B61" s="664"/>
      <c r="C61" s="664"/>
      <c r="F61" s="692"/>
      <c r="G61" s="692"/>
      <c r="H61" s="692"/>
      <c r="I61" s="692"/>
      <c r="J61" s="692"/>
      <c r="K61" s="692"/>
      <c r="L61" s="692"/>
    </row>
    <row r="62" spans="1:11" ht="29.25" customHeight="1">
      <c r="A62" s="423" t="s">
        <v>936</v>
      </c>
      <c r="B62" s="664"/>
      <c r="C62" s="664"/>
      <c r="D62" s="419"/>
      <c r="E62" s="419"/>
      <c r="F62" s="419"/>
      <c r="G62" s="419"/>
      <c r="H62" s="419"/>
      <c r="I62" s="419"/>
      <c r="J62" s="675"/>
      <c r="K62" s="675"/>
    </row>
    <row r="63" spans="1:11" ht="29.25" customHeight="1">
      <c r="A63" s="423" t="s">
        <v>864</v>
      </c>
      <c r="B63" s="664"/>
      <c r="C63" s="664"/>
      <c r="D63" s="419"/>
      <c r="E63" s="419"/>
      <c r="F63" s="419"/>
      <c r="G63" s="419"/>
      <c r="H63" s="419"/>
      <c r="I63" s="419"/>
      <c r="J63" s="676"/>
      <c r="K63" s="676"/>
    </row>
    <row r="64" spans="1:11" ht="29.25" customHeight="1">
      <c r="A64" s="423" t="s">
        <v>978</v>
      </c>
      <c r="B64" s="664"/>
      <c r="C64" s="664"/>
      <c r="D64" s="419"/>
      <c r="E64" s="419"/>
      <c r="F64" s="419"/>
      <c r="G64" s="419"/>
      <c r="H64" s="419"/>
      <c r="I64" s="419"/>
      <c r="J64" s="675"/>
      <c r="K64" s="675"/>
    </row>
    <row r="65" spans="2:12" ht="29.25" customHeight="1">
      <c r="B65" s="677"/>
      <c r="C65" s="677"/>
      <c r="D65" s="678"/>
      <c r="E65" s="678"/>
      <c r="F65" s="678"/>
      <c r="G65" s="678"/>
      <c r="H65" s="678"/>
      <c r="I65" s="678"/>
      <c r="J65" s="678"/>
      <c r="K65" s="678"/>
      <c r="L65" s="678"/>
    </row>
    <row r="66" spans="2:12" ht="29.25" customHeight="1">
      <c r="B66" s="677"/>
      <c r="C66" s="677"/>
      <c r="D66" s="678"/>
      <c r="E66" s="678"/>
      <c r="F66" s="678"/>
      <c r="G66" s="678"/>
      <c r="H66" s="678"/>
      <c r="I66" s="678"/>
      <c r="J66" s="678"/>
      <c r="K66" s="678"/>
      <c r="L66" s="678"/>
    </row>
    <row r="67" spans="2:12" ht="29.25" customHeight="1">
      <c r="B67" s="677"/>
      <c r="C67" s="677"/>
      <c r="D67" s="678"/>
      <c r="E67" s="678"/>
      <c r="F67" s="678"/>
      <c r="G67" s="678"/>
      <c r="H67" s="678"/>
      <c r="I67" s="678"/>
      <c r="J67" s="678"/>
      <c r="K67" s="678"/>
      <c r="L67" s="678"/>
    </row>
    <row r="68" spans="1:12" ht="29.25" customHeight="1">
      <c r="A68" s="677" t="s">
        <v>319</v>
      </c>
      <c r="B68" s="677"/>
      <c r="C68" s="677"/>
      <c r="D68" s="678"/>
      <c r="E68" s="678"/>
      <c r="F68" s="678"/>
      <c r="G68" s="678"/>
      <c r="H68" s="678"/>
      <c r="I68" s="678"/>
      <c r="J68" s="678"/>
      <c r="K68" s="678"/>
      <c r="L68" s="678"/>
    </row>
    <row r="69" spans="1:12" ht="29.25" customHeight="1">
      <c r="A69" s="709" t="s">
        <v>976</v>
      </c>
      <c r="B69" s="141"/>
      <c r="C69" s="141"/>
      <c r="D69" s="141"/>
      <c r="E69" s="141"/>
      <c r="F69" s="141"/>
      <c r="G69" s="141"/>
      <c r="H69" s="143"/>
      <c r="I69" s="141"/>
      <c r="J69" s="274"/>
      <c r="K69" s="273"/>
      <c r="L69" s="678"/>
    </row>
    <row r="70" spans="1:12" ht="25.5" customHeight="1">
      <c r="A70" s="232" t="s">
        <v>807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</row>
    <row r="71" spans="2:12" ht="25.5" customHeight="1">
      <c r="B71" s="677"/>
      <c r="C71" s="677"/>
      <c r="D71" s="678"/>
      <c r="E71" s="678"/>
      <c r="F71" s="678"/>
      <c r="G71" s="678"/>
      <c r="H71" s="678"/>
      <c r="I71" s="678"/>
      <c r="J71" s="678"/>
      <c r="K71" s="678"/>
      <c r="L71" s="678"/>
    </row>
    <row r="72" spans="1:12" ht="25.5" customHeight="1">
      <c r="A72" s="236" t="s">
        <v>798</v>
      </c>
      <c r="B72" s="679"/>
      <c r="C72" s="679"/>
      <c r="D72" s="680"/>
      <c r="E72" s="680"/>
      <c r="F72" s="680"/>
      <c r="G72" s="680"/>
      <c r="H72" s="680"/>
      <c r="I72" s="680"/>
      <c r="J72" s="641"/>
      <c r="K72" s="641"/>
      <c r="L72" s="639"/>
    </row>
    <row r="73" spans="1:12" ht="25.5" customHeight="1">
      <c r="A73" s="236"/>
      <c r="B73" s="679"/>
      <c r="C73" s="679"/>
      <c r="D73" s="680"/>
      <c r="E73" s="680"/>
      <c r="F73" s="680"/>
      <c r="G73" s="680"/>
      <c r="H73" s="680"/>
      <c r="I73" s="680"/>
      <c r="J73" s="641"/>
      <c r="K73" s="641"/>
      <c r="L73" s="639" t="s">
        <v>510</v>
      </c>
    </row>
    <row r="74" spans="1:12" ht="25.5" customHeight="1">
      <c r="A74" s="236"/>
      <c r="B74" s="679"/>
      <c r="C74" s="679"/>
      <c r="D74" s="680"/>
      <c r="E74" s="680"/>
      <c r="F74" s="680"/>
      <c r="G74" s="680"/>
      <c r="H74" s="680"/>
      <c r="I74" s="680"/>
      <c r="J74" s="641" t="s">
        <v>114</v>
      </c>
      <c r="K74" s="641"/>
      <c r="L74" s="641"/>
    </row>
    <row r="75" spans="1:12" ht="25.5" customHeight="1">
      <c r="A75" s="679"/>
      <c r="B75" s="679"/>
      <c r="C75" s="679"/>
      <c r="D75" s="680"/>
      <c r="E75" s="680"/>
      <c r="F75" s="680"/>
      <c r="G75" s="680"/>
      <c r="H75" s="680"/>
      <c r="I75" s="680"/>
      <c r="J75" s="647" t="s">
        <v>398</v>
      </c>
      <c r="K75" s="647"/>
      <c r="L75" s="648"/>
    </row>
    <row r="76" spans="1:12" ht="25.5" customHeight="1">
      <c r="A76" s="679"/>
      <c r="B76" s="679"/>
      <c r="C76" s="679"/>
      <c r="D76" s="680"/>
      <c r="E76" s="680"/>
      <c r="F76" s="680"/>
      <c r="G76" s="680"/>
      <c r="H76" s="680"/>
      <c r="I76" s="680"/>
      <c r="J76" s="424" t="s">
        <v>858</v>
      </c>
      <c r="K76" s="424"/>
      <c r="L76" s="424" t="s">
        <v>586</v>
      </c>
    </row>
    <row r="77" spans="1:12" ht="25.5" customHeight="1">
      <c r="A77" s="679"/>
      <c r="B77" s="679"/>
      <c r="C77" s="679"/>
      <c r="D77" s="680"/>
      <c r="E77" s="680"/>
      <c r="F77" s="680"/>
      <c r="G77" s="680"/>
      <c r="H77" s="680"/>
      <c r="I77" s="680"/>
      <c r="J77" s="698"/>
      <c r="K77" s="698"/>
      <c r="L77" s="424"/>
    </row>
    <row r="78" spans="1:12" ht="25.5" customHeight="1">
      <c r="A78" s="679"/>
      <c r="B78" s="679" t="s">
        <v>368</v>
      </c>
      <c r="C78" s="679"/>
      <c r="D78" s="680"/>
      <c r="E78" s="680"/>
      <c r="F78" s="680"/>
      <c r="G78" s="680"/>
      <c r="H78" s="680"/>
      <c r="I78" s="680"/>
      <c r="J78" s="651">
        <f>F27</f>
        <v>372648537.35999995</v>
      </c>
      <c r="K78" s="651"/>
      <c r="L78" s="699">
        <f>L27</f>
        <v>372648537.35999995</v>
      </c>
    </row>
    <row r="79" spans="1:12" ht="25.5" customHeight="1">
      <c r="A79" s="679"/>
      <c r="B79" s="679" t="s">
        <v>369</v>
      </c>
      <c r="C79" s="679"/>
      <c r="D79" s="680"/>
      <c r="E79" s="680"/>
      <c r="F79" s="680"/>
      <c r="G79" s="680"/>
      <c r="H79" s="680"/>
      <c r="I79" s="680"/>
      <c r="J79" s="239">
        <f>L60</f>
        <v>1687724631.3300002</v>
      </c>
      <c r="K79" s="680"/>
      <c r="L79" s="700">
        <f>L59</f>
        <v>1624467041.21</v>
      </c>
    </row>
    <row r="80" spans="1:12" ht="25.5" customHeight="1" thickBot="1">
      <c r="A80" s="679"/>
      <c r="B80" s="701" t="s">
        <v>370</v>
      </c>
      <c r="C80" s="701"/>
      <c r="D80" s="702"/>
      <c r="E80" s="702"/>
      <c r="F80" s="702"/>
      <c r="G80" s="702"/>
      <c r="H80" s="702"/>
      <c r="I80" s="702"/>
      <c r="J80" s="703">
        <f>SUM(J78:J79)</f>
        <v>2060373168.69</v>
      </c>
      <c r="K80" s="702"/>
      <c r="L80" s="703">
        <f>SUM(L78:L79)</f>
        <v>1997115578.57</v>
      </c>
    </row>
    <row r="81" spans="1:12" ht="25.5" customHeight="1" thickTop="1">
      <c r="A81" s="677"/>
      <c r="B81" s="677"/>
      <c r="C81" s="677"/>
      <c r="D81" s="678"/>
      <c r="E81" s="678"/>
      <c r="F81" s="678"/>
      <c r="G81" s="678"/>
      <c r="H81" s="678"/>
      <c r="I81" s="678"/>
      <c r="J81" s="680"/>
      <c r="K81" s="678"/>
      <c r="L81" s="678"/>
    </row>
    <row r="82" spans="1:12" ht="25.5" customHeight="1">
      <c r="A82" s="677"/>
      <c r="B82" s="677"/>
      <c r="C82" s="677"/>
      <c r="D82" s="678"/>
      <c r="E82" s="678"/>
      <c r="F82" s="678"/>
      <c r="G82" s="678"/>
      <c r="H82" s="678"/>
      <c r="I82" s="678"/>
      <c r="J82" s="680"/>
      <c r="K82" s="678"/>
      <c r="L82" s="678"/>
    </row>
    <row r="83" spans="1:12" ht="25.5" customHeight="1">
      <c r="A83" s="425" t="s">
        <v>865</v>
      </c>
      <c r="B83" s="425"/>
      <c r="C83" s="425"/>
      <c r="D83" s="637"/>
      <c r="E83" s="637"/>
      <c r="F83" s="425"/>
      <c r="G83" s="425"/>
      <c r="H83" s="425"/>
      <c r="I83" s="425"/>
      <c r="J83" s="425"/>
      <c r="K83" s="425"/>
      <c r="L83" s="425"/>
    </row>
    <row r="84" spans="1:12" ht="25.5" customHeight="1">
      <c r="A84" s="425" t="s">
        <v>866</v>
      </c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</row>
    <row r="85" spans="1:12" s="240" customFormat="1" ht="31.5" customHeight="1">
      <c r="A85" s="425"/>
      <c r="B85" s="425"/>
      <c r="C85" s="425"/>
      <c r="D85" s="425"/>
      <c r="E85" s="425"/>
      <c r="F85" s="603"/>
      <c r="G85" s="603"/>
      <c r="H85" s="603"/>
      <c r="I85" s="606" t="s">
        <v>867</v>
      </c>
      <c r="J85" s="604"/>
      <c r="K85" s="605"/>
      <c r="L85" s="604"/>
    </row>
    <row r="86" spans="1:12" ht="25.5" customHeight="1">
      <c r="A86" s="425"/>
      <c r="B86" s="425"/>
      <c r="C86" s="425"/>
      <c r="D86" s="425"/>
      <c r="E86" s="425"/>
      <c r="F86" s="602"/>
      <c r="G86" s="607" t="s">
        <v>372</v>
      </c>
      <c r="H86" s="602"/>
      <c r="J86" s="485"/>
      <c r="K86" s="486" t="s">
        <v>868</v>
      </c>
      <c r="L86" s="485"/>
    </row>
    <row r="87" spans="1:12" ht="25.5" customHeight="1">
      <c r="A87" s="637"/>
      <c r="B87" s="637"/>
      <c r="C87" s="637"/>
      <c r="D87" s="425"/>
      <c r="E87" s="425"/>
      <c r="F87" s="487" t="s">
        <v>858</v>
      </c>
      <c r="G87" s="487"/>
      <c r="H87" s="487" t="s">
        <v>869</v>
      </c>
      <c r="J87" s="487" t="s">
        <v>858</v>
      </c>
      <c r="K87" s="487"/>
      <c r="L87" s="487" t="s">
        <v>869</v>
      </c>
    </row>
    <row r="88" spans="1:12" ht="25.5" customHeight="1">
      <c r="A88" s="425" t="s">
        <v>357</v>
      </c>
      <c r="B88" s="425"/>
      <c r="C88" s="425"/>
      <c r="D88" s="425"/>
      <c r="E88" s="425"/>
      <c r="F88" s="488"/>
      <c r="G88" s="488"/>
      <c r="H88" s="489"/>
      <c r="J88" s="488"/>
      <c r="K88" s="488"/>
      <c r="L88" s="489"/>
    </row>
    <row r="89" spans="1:12" ht="25.5" customHeight="1">
      <c r="A89" s="425" t="s">
        <v>358</v>
      </c>
      <c r="B89" s="637"/>
      <c r="C89" s="637"/>
      <c r="D89" s="425"/>
      <c r="E89" s="425"/>
      <c r="F89" s="490">
        <v>40113458.66</v>
      </c>
      <c r="G89" s="490"/>
      <c r="H89" s="490">
        <v>31736102.36</v>
      </c>
      <c r="J89" s="490">
        <v>73426841.59</v>
      </c>
      <c r="K89" s="490"/>
      <c r="L89" s="490">
        <v>62189851.16</v>
      </c>
    </row>
    <row r="90" spans="1:15" ht="25.5" customHeight="1">
      <c r="A90" s="425" t="s">
        <v>230</v>
      </c>
      <c r="B90" s="637"/>
      <c r="C90" s="637"/>
      <c r="D90" s="425"/>
      <c r="E90" s="425"/>
      <c r="F90" s="490">
        <v>33173935.58</v>
      </c>
      <c r="G90" s="492"/>
      <c r="H90" s="490">
        <v>24653085</v>
      </c>
      <c r="J90" s="490">
        <v>60686284.58</v>
      </c>
      <c r="K90" s="492"/>
      <c r="L90" s="490">
        <v>45303150</v>
      </c>
      <c r="O90" s="704"/>
    </row>
    <row r="91" spans="1:12" ht="25.5" customHeight="1" thickBot="1">
      <c r="A91" s="425" t="s">
        <v>359</v>
      </c>
      <c r="B91" s="425"/>
      <c r="C91" s="425"/>
      <c r="D91" s="425"/>
      <c r="E91" s="425"/>
      <c r="F91" s="493">
        <f>SUM(F89:F90)</f>
        <v>73287394.24</v>
      </c>
      <c r="G91" s="492"/>
      <c r="H91" s="493">
        <f>SUM(H89:H90)</f>
        <v>56389187.36</v>
      </c>
      <c r="J91" s="493">
        <f>SUM(J89:J90)</f>
        <v>134113126.17</v>
      </c>
      <c r="K91" s="492"/>
      <c r="L91" s="493">
        <f>SUM(L89:L90)</f>
        <v>107493001.16</v>
      </c>
    </row>
    <row r="92" spans="1:12" ht="25.5" customHeight="1" thickTop="1">
      <c r="A92" s="425" t="s">
        <v>234</v>
      </c>
      <c r="B92" s="425"/>
      <c r="C92" s="425"/>
      <c r="D92" s="425"/>
      <c r="E92" s="425"/>
      <c r="F92" s="488"/>
      <c r="G92" s="492"/>
      <c r="H92" s="489"/>
      <c r="J92" s="488"/>
      <c r="K92" s="492"/>
      <c r="L92" s="489"/>
    </row>
    <row r="93" spans="1:12" ht="25.5" customHeight="1">
      <c r="A93" s="425" t="s">
        <v>235</v>
      </c>
      <c r="B93" s="425"/>
      <c r="C93" s="425"/>
      <c r="D93" s="425"/>
      <c r="E93" s="425"/>
      <c r="F93" s="488"/>
      <c r="G93" s="488"/>
      <c r="H93" s="489"/>
      <c r="J93" s="488"/>
      <c r="K93" s="488"/>
      <c r="L93" s="489"/>
    </row>
    <row r="94" spans="1:12" ht="25.5" customHeight="1">
      <c r="A94" s="425" t="s">
        <v>362</v>
      </c>
      <c r="B94" s="637"/>
      <c r="C94" s="637"/>
      <c r="D94" s="425"/>
      <c r="E94" s="425"/>
      <c r="F94" s="596">
        <v>22471525.76</v>
      </c>
      <c r="G94" s="491"/>
      <c r="H94" s="596">
        <v>21505255.67</v>
      </c>
      <c r="J94" s="491">
        <v>41593146.1</v>
      </c>
      <c r="K94" s="491"/>
      <c r="L94" s="596">
        <v>43729066.34</v>
      </c>
    </row>
    <row r="95" spans="1:12" ht="25.5" customHeight="1">
      <c r="A95" s="425" t="s">
        <v>361</v>
      </c>
      <c r="B95" s="637"/>
      <c r="C95" s="637"/>
      <c r="D95" s="425"/>
      <c r="E95" s="425"/>
      <c r="F95" s="491">
        <v>10569029.990000004</v>
      </c>
      <c r="G95" s="492"/>
      <c r="H95" s="596">
        <v>7385712.37</v>
      </c>
      <c r="J95" s="491">
        <f>H51</f>
        <v>19917306.610000003</v>
      </c>
      <c r="K95" s="492"/>
      <c r="L95" s="596">
        <v>11505475.53</v>
      </c>
    </row>
    <row r="96" spans="1:12" ht="25.5" customHeight="1" thickBot="1">
      <c r="A96" s="425" t="s">
        <v>360</v>
      </c>
      <c r="B96" s="425"/>
      <c r="C96" s="425"/>
      <c r="D96" s="636"/>
      <c r="E96" s="636"/>
      <c r="F96" s="494">
        <f>SUM(F94:F95)</f>
        <v>33040555.750000007</v>
      </c>
      <c r="G96" s="492"/>
      <c r="H96" s="494">
        <f>SUM(H94:H95)</f>
        <v>28890968.040000003</v>
      </c>
      <c r="J96" s="494">
        <f>SUM(J94:J95)</f>
        <v>61510452.71000001</v>
      </c>
      <c r="K96" s="492"/>
      <c r="L96" s="494">
        <f>SUM(L94:L95)</f>
        <v>55234541.870000005</v>
      </c>
    </row>
    <row r="97" spans="1:12" ht="25.5" customHeight="1" thickTop="1">
      <c r="A97" s="425"/>
      <c r="B97" s="425"/>
      <c r="C97" s="425"/>
      <c r="D97" s="636"/>
      <c r="E97" s="636"/>
      <c r="F97" s="425"/>
      <c r="G97" s="425"/>
      <c r="H97" s="425"/>
      <c r="I97" s="692"/>
      <c r="J97" s="490"/>
      <c r="K97" s="692"/>
      <c r="L97" s="490"/>
    </row>
    <row r="98" spans="2:12" s="425" customFormat="1" ht="25.5" customHeight="1">
      <c r="B98" s="660"/>
      <c r="C98" s="660"/>
      <c r="D98" s="637"/>
      <c r="E98" s="661"/>
      <c r="F98" s="660"/>
      <c r="G98" s="660"/>
      <c r="H98" s="662"/>
      <c r="I98" s="662"/>
      <c r="J98" s="663"/>
      <c r="K98" s="663"/>
      <c r="L98" s="660"/>
    </row>
    <row r="99" spans="2:12" s="425" customFormat="1" ht="25.5" customHeight="1">
      <c r="B99" s="660"/>
      <c r="C99" s="660"/>
      <c r="D99" s="637"/>
      <c r="E99" s="661"/>
      <c r="F99" s="660"/>
      <c r="G99" s="660"/>
      <c r="H99" s="662"/>
      <c r="I99" s="662"/>
      <c r="J99" s="663"/>
      <c r="K99" s="663"/>
      <c r="L99" s="660"/>
    </row>
    <row r="100" spans="2:12" s="425" customFormat="1" ht="25.5" customHeight="1">
      <c r="B100" s="660"/>
      <c r="C100" s="660"/>
      <c r="D100" s="637"/>
      <c r="E100" s="661"/>
      <c r="F100" s="660"/>
      <c r="G100" s="660"/>
      <c r="H100" s="662"/>
      <c r="I100" s="662"/>
      <c r="J100" s="663"/>
      <c r="K100" s="663"/>
      <c r="L100" s="660"/>
    </row>
    <row r="101" spans="2:12" s="425" customFormat="1" ht="25.5" customHeight="1">
      <c r="B101" s="660"/>
      <c r="C101" s="660"/>
      <c r="D101" s="637"/>
      <c r="E101" s="661"/>
      <c r="F101" s="660"/>
      <c r="G101" s="660"/>
      <c r="H101" s="638"/>
      <c r="I101" s="638"/>
      <c r="J101" s="663"/>
      <c r="K101" s="663"/>
      <c r="L101" s="660"/>
    </row>
    <row r="102" spans="1:13" s="425" customFormat="1" ht="25.5" customHeight="1">
      <c r="A102" s="677" t="s">
        <v>319</v>
      </c>
      <c r="B102" s="677"/>
      <c r="C102" s="677"/>
      <c r="D102" s="678"/>
      <c r="E102" s="678"/>
      <c r="F102" s="678"/>
      <c r="G102" s="678"/>
      <c r="H102" s="678"/>
      <c r="I102" s="678"/>
      <c r="J102" s="678"/>
      <c r="K102" s="678"/>
      <c r="L102" s="678"/>
      <c r="M102" s="678"/>
    </row>
    <row r="103" spans="1:12" ht="24" customHeight="1">
      <c r="A103" s="709" t="s">
        <v>976</v>
      </c>
      <c r="B103" s="677"/>
      <c r="C103" s="677"/>
      <c r="D103" s="678"/>
      <c r="E103" s="678"/>
      <c r="F103" s="678"/>
      <c r="G103" s="678"/>
      <c r="H103" s="678"/>
      <c r="I103" s="678"/>
      <c r="J103" s="678"/>
      <c r="K103" s="678"/>
      <c r="L103" s="678"/>
    </row>
  </sheetData>
  <sheetProtection/>
  <mergeCells count="2">
    <mergeCell ref="I19:J19"/>
    <mergeCell ref="I43:J43"/>
  </mergeCells>
  <printOptions/>
  <pageMargins left="0.5905511811023623" right="0.2755905511811024" top="0.4724409448818898" bottom="0" header="0.1968503937007874" footer="0"/>
  <pageSetup horizontalDpi="600" verticalDpi="600" orientation="portrait" paperSize="9" scale="70" r:id="rId1"/>
  <rowBreaks count="2" manualBreakCount="2">
    <brk id="35" max="255" man="1"/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28"/>
  <sheetViews>
    <sheetView zoomScale="80" zoomScaleNormal="80" workbookViewId="0" topLeftCell="A16">
      <selection activeCell="A28" sqref="A28"/>
    </sheetView>
  </sheetViews>
  <sheetFormatPr defaultColWidth="10.421875" defaultRowHeight="24.75" customHeight="1"/>
  <cols>
    <col min="1" max="1" width="24.8515625" style="575" customWidth="1"/>
    <col min="2" max="2" width="21.8515625" style="575" customWidth="1"/>
    <col min="3" max="4" width="19.421875" style="575" customWidth="1"/>
    <col min="5" max="5" width="20.421875" style="575" customWidth="1"/>
    <col min="6" max="6" width="21.00390625" style="575" customWidth="1"/>
    <col min="7" max="7" width="20.8515625" style="575" customWidth="1"/>
    <col min="8" max="8" width="21.00390625" style="575" customWidth="1"/>
    <col min="9" max="9" width="21.28125" style="575" customWidth="1"/>
    <col min="10" max="16384" width="10.421875" style="575" customWidth="1"/>
  </cols>
  <sheetData>
    <row r="1" spans="1:9" s="231" customFormat="1" ht="24" customHeight="1">
      <c r="A1" s="523" t="s">
        <v>820</v>
      </c>
      <c r="B1" s="523"/>
      <c r="C1" s="523"/>
      <c r="D1" s="523"/>
      <c r="E1" s="523"/>
      <c r="F1" s="523"/>
      <c r="G1" s="523"/>
      <c r="H1" s="523"/>
      <c r="I1" s="523"/>
    </row>
    <row r="2" ht="21"/>
    <row r="3" spans="1:9" ht="24" customHeight="1">
      <c r="A3" s="456" t="s">
        <v>794</v>
      </c>
      <c r="B3" s="457"/>
      <c r="C3" s="458"/>
      <c r="D3" s="458"/>
      <c r="E3" s="457"/>
      <c r="F3" s="457"/>
      <c r="G3" s="459"/>
      <c r="H3" s="457"/>
      <c r="I3" s="457"/>
    </row>
    <row r="4" spans="1:9" ht="24" customHeight="1">
      <c r="A4" s="460" t="s">
        <v>870</v>
      </c>
      <c r="B4" s="457"/>
      <c r="C4" s="457"/>
      <c r="D4" s="457"/>
      <c r="E4" s="457"/>
      <c r="F4" s="457"/>
      <c r="G4" s="457"/>
      <c r="H4" s="457"/>
      <c r="I4" s="457"/>
    </row>
    <row r="5" spans="1:9" ht="24" customHeight="1">
      <c r="A5" s="457"/>
      <c r="B5" s="457"/>
      <c r="C5" s="457"/>
      <c r="D5" s="457"/>
      <c r="E5" s="457"/>
      <c r="F5" s="457"/>
      <c r="G5" s="457"/>
      <c r="H5" s="457"/>
      <c r="I5" s="461" t="s">
        <v>510</v>
      </c>
    </row>
    <row r="6" spans="1:9" ht="24" customHeight="1">
      <c r="A6" s="462"/>
      <c r="B6" s="462"/>
      <c r="C6" s="463" t="s">
        <v>537</v>
      </c>
      <c r="D6" s="463" t="s">
        <v>209</v>
      </c>
      <c r="E6" s="463" t="s">
        <v>540</v>
      </c>
      <c r="F6" s="463" t="s">
        <v>533</v>
      </c>
      <c r="G6" s="463" t="s">
        <v>541</v>
      </c>
      <c r="H6" s="463" t="s">
        <v>542</v>
      </c>
      <c r="I6" s="463" t="s">
        <v>507</v>
      </c>
    </row>
    <row r="7" spans="1:9" ht="24" customHeight="1">
      <c r="A7" s="462"/>
      <c r="B7" s="462"/>
      <c r="C7" s="464"/>
      <c r="D7" s="464"/>
      <c r="E7" s="464"/>
      <c r="F7" s="464"/>
      <c r="G7" s="464" t="s">
        <v>543</v>
      </c>
      <c r="H7" s="464" t="s">
        <v>544</v>
      </c>
      <c r="I7" s="464"/>
    </row>
    <row r="8" spans="1:9" ht="24" customHeight="1">
      <c r="A8" s="457" t="s">
        <v>545</v>
      </c>
      <c r="B8" s="457"/>
      <c r="C8" s="465"/>
      <c r="D8" s="465"/>
      <c r="E8" s="465"/>
      <c r="F8" s="465"/>
      <c r="G8" s="465"/>
      <c r="H8" s="465"/>
      <c r="I8" s="457"/>
    </row>
    <row r="9" spans="1:9" ht="24" customHeight="1">
      <c r="A9" s="457" t="s">
        <v>795</v>
      </c>
      <c r="B9" s="457"/>
      <c r="C9" s="578">
        <v>237476659.3</v>
      </c>
      <c r="D9" s="578">
        <v>1321090795.1599998</v>
      </c>
      <c r="E9" s="578">
        <v>151919237.41</v>
      </c>
      <c r="F9" s="578">
        <v>92181084.42</v>
      </c>
      <c r="G9" s="578">
        <v>487201257.93</v>
      </c>
      <c r="H9" s="578">
        <v>69391861.37</v>
      </c>
      <c r="I9" s="578">
        <f>SUM(C9:H9)</f>
        <v>2359260895.5899997</v>
      </c>
    </row>
    <row r="10" spans="1:9" ht="24" customHeight="1">
      <c r="A10" s="457" t="s">
        <v>546</v>
      </c>
      <c r="B10" s="457"/>
      <c r="C10" s="466">
        <v>1395546.39</v>
      </c>
      <c r="D10" s="466">
        <f>6414509.78+113400</f>
        <v>6527909.78</v>
      </c>
      <c r="E10" s="467">
        <f>57800+3715530</f>
        <v>3773330</v>
      </c>
      <c r="F10" s="467">
        <f>1812842.73</f>
        <v>1812842.73</v>
      </c>
      <c r="G10" s="467">
        <f>11149180.09+39600+138095.21</f>
        <v>11326875.3</v>
      </c>
      <c r="H10" s="467">
        <v>84214420.22</v>
      </c>
      <c r="I10" s="467">
        <f>SUM(C10:H10)</f>
        <v>109050924.42</v>
      </c>
    </row>
    <row r="11" spans="1:9" s="576" customFormat="1" ht="24" customHeight="1">
      <c r="A11" s="468" t="s">
        <v>120</v>
      </c>
      <c r="B11" s="468"/>
      <c r="C11" s="466">
        <f>-1584485.56-10703541.35</f>
        <v>-12288026.91</v>
      </c>
      <c r="D11" s="466">
        <f>17242280.96+2700966.52</f>
        <v>19943247.48</v>
      </c>
      <c r="E11" s="466">
        <v>0</v>
      </c>
      <c r="F11" s="466">
        <f>7360480</f>
        <v>7360480</v>
      </c>
      <c r="G11" s="466">
        <f>34742616.8+18218779.47-7360480</f>
        <v>45600916.269999996</v>
      </c>
      <c r="H11" s="467">
        <f>-60351701.76+-20919745.99</f>
        <v>-81271447.75</v>
      </c>
      <c r="I11" s="467">
        <f>SUM(C11:H11)</f>
        <v>-20654830.910000004</v>
      </c>
    </row>
    <row r="12" spans="1:9" s="577" customFormat="1" ht="24" customHeight="1">
      <c r="A12" s="469" t="s">
        <v>547</v>
      </c>
      <c r="B12" s="469"/>
      <c r="C12" s="466">
        <v>0</v>
      </c>
      <c r="D12" s="466">
        <v>0</v>
      </c>
      <c r="E12" s="466">
        <v>-642000</v>
      </c>
      <c r="F12" s="466">
        <v>0</v>
      </c>
      <c r="G12" s="466">
        <v>-152691.87</v>
      </c>
      <c r="H12" s="466">
        <v>0</v>
      </c>
      <c r="I12" s="466">
        <f>SUM(C12:H12)</f>
        <v>-794691.87</v>
      </c>
    </row>
    <row r="13" spans="1:9" ht="24" customHeight="1">
      <c r="A13" s="457" t="s">
        <v>862</v>
      </c>
      <c r="B13" s="457"/>
      <c r="C13" s="470">
        <f aca="true" t="shared" si="0" ref="C13:H13">SUM(C9:C12)</f>
        <v>226584178.78</v>
      </c>
      <c r="D13" s="470">
        <f t="shared" si="0"/>
        <v>1347561952.4199998</v>
      </c>
      <c r="E13" s="470">
        <f t="shared" si="0"/>
        <v>155050567.41</v>
      </c>
      <c r="F13" s="470">
        <f t="shared" si="0"/>
        <v>101354407.15</v>
      </c>
      <c r="G13" s="470">
        <f t="shared" si="0"/>
        <v>543976357.63</v>
      </c>
      <c r="H13" s="470">
        <f t="shared" si="0"/>
        <v>72334833.84</v>
      </c>
      <c r="I13" s="470">
        <f>SUM(I9:I12)</f>
        <v>2446862297.23</v>
      </c>
    </row>
    <row r="14" spans="1:9" ht="24" customHeight="1">
      <c r="A14" s="457" t="s">
        <v>548</v>
      </c>
      <c r="B14" s="457"/>
      <c r="C14" s="471"/>
      <c r="D14" s="471"/>
      <c r="E14" s="471"/>
      <c r="F14" s="471"/>
      <c r="G14" s="471"/>
      <c r="H14" s="471"/>
      <c r="I14" s="472"/>
    </row>
    <row r="15" spans="1:9" ht="24" customHeight="1">
      <c r="A15" s="457" t="s">
        <v>795</v>
      </c>
      <c r="B15" s="457"/>
      <c r="C15" s="579">
        <v>0</v>
      </c>
      <c r="D15" s="579">
        <v>617142982.92</v>
      </c>
      <c r="E15" s="579">
        <v>108286615.72</v>
      </c>
      <c r="F15" s="579">
        <v>71015589.39999999</v>
      </c>
      <c r="G15" s="579">
        <v>419280471.45000005</v>
      </c>
      <c r="H15" s="579">
        <v>0</v>
      </c>
      <c r="I15" s="579">
        <f>SUM(C15:H15)</f>
        <v>1215725659.49</v>
      </c>
    </row>
    <row r="16" spans="1:9" ht="24" customHeight="1">
      <c r="A16" s="457" t="s">
        <v>549</v>
      </c>
      <c r="B16" s="457"/>
      <c r="C16" s="467">
        <v>0</v>
      </c>
      <c r="D16" s="466">
        <v>26333222.65</v>
      </c>
      <c r="E16" s="466">
        <v>8059025.2</v>
      </c>
      <c r="F16" s="466">
        <f>3625088.82+250054.66</f>
        <v>3875143.48</v>
      </c>
      <c r="G16" s="466">
        <f>11309570.99+535835.09-250054.66</f>
        <v>11595351.42</v>
      </c>
      <c r="H16" s="466">
        <v>0</v>
      </c>
      <c r="I16" s="467">
        <f>SUM(C16:H16)</f>
        <v>49862742.75</v>
      </c>
    </row>
    <row r="17" spans="1:9" ht="24" customHeight="1">
      <c r="A17" s="457" t="s">
        <v>550</v>
      </c>
      <c r="B17" s="457"/>
      <c r="C17" s="467">
        <v>0</v>
      </c>
      <c r="D17" s="466">
        <v>0</v>
      </c>
      <c r="E17" s="466">
        <v>-641999</v>
      </c>
      <c r="F17" s="466">
        <v>0</v>
      </c>
      <c r="G17" s="466">
        <v>-148584.8</v>
      </c>
      <c r="H17" s="466">
        <v>0</v>
      </c>
      <c r="I17" s="466">
        <f>SUM(C17:H17)</f>
        <v>-790583.8</v>
      </c>
    </row>
    <row r="18" spans="1:9" ht="24" customHeight="1">
      <c r="A18" s="457" t="s">
        <v>862</v>
      </c>
      <c r="B18" s="457"/>
      <c r="C18" s="473">
        <f>SUM(C15:C17)</f>
        <v>0</v>
      </c>
      <c r="D18" s="473">
        <f aca="true" t="shared" si="1" ref="D18:I18">SUM(D15:D17)</f>
        <v>643476205.5699999</v>
      </c>
      <c r="E18" s="473">
        <f t="shared" si="1"/>
        <v>115703641.92</v>
      </c>
      <c r="F18" s="473">
        <f t="shared" si="1"/>
        <v>74890732.88</v>
      </c>
      <c r="G18" s="473">
        <f t="shared" si="1"/>
        <v>430727238.07000005</v>
      </c>
      <c r="H18" s="473">
        <f t="shared" si="1"/>
        <v>0</v>
      </c>
      <c r="I18" s="473">
        <f t="shared" si="1"/>
        <v>1264797818.44</v>
      </c>
    </row>
    <row r="19" spans="1:9" ht="24" customHeight="1">
      <c r="A19" s="457" t="s">
        <v>553</v>
      </c>
      <c r="B19" s="457"/>
      <c r="C19" s="471"/>
      <c r="D19" s="471"/>
      <c r="E19" s="471"/>
      <c r="F19" s="471"/>
      <c r="G19" s="471"/>
      <c r="H19" s="471"/>
      <c r="I19" s="472"/>
    </row>
    <row r="20" spans="1:9" ht="24" customHeight="1" thickBot="1">
      <c r="A20" s="457" t="s">
        <v>588</v>
      </c>
      <c r="B20" s="457"/>
      <c r="C20" s="474">
        <f>C9-C15</f>
        <v>237476659.3</v>
      </c>
      <c r="D20" s="474">
        <f aca="true" t="shared" si="2" ref="D20:I20">D9-D15</f>
        <v>703947812.2399999</v>
      </c>
      <c r="E20" s="474">
        <f t="shared" si="2"/>
        <v>43632621.69</v>
      </c>
      <c r="F20" s="474">
        <f t="shared" si="2"/>
        <v>21165495.02000001</v>
      </c>
      <c r="G20" s="474">
        <f t="shared" si="2"/>
        <v>67920786.47999996</v>
      </c>
      <c r="H20" s="474">
        <f t="shared" si="2"/>
        <v>69391861.37</v>
      </c>
      <c r="I20" s="474">
        <f t="shared" si="2"/>
        <v>1143535236.0999997</v>
      </c>
    </row>
    <row r="21" spans="1:9" ht="24" customHeight="1" thickBot="1" thickTop="1">
      <c r="A21" s="457" t="s">
        <v>862</v>
      </c>
      <c r="B21" s="457"/>
      <c r="C21" s="474">
        <f aca="true" t="shared" si="3" ref="C21:I21">C13-C18</f>
        <v>226584178.78</v>
      </c>
      <c r="D21" s="474">
        <f t="shared" si="3"/>
        <v>704085746.8499999</v>
      </c>
      <c r="E21" s="474">
        <f t="shared" si="3"/>
        <v>39346925.489999995</v>
      </c>
      <c r="F21" s="474">
        <f t="shared" si="3"/>
        <v>26463674.27000001</v>
      </c>
      <c r="G21" s="474">
        <f t="shared" si="3"/>
        <v>113249119.55999994</v>
      </c>
      <c r="H21" s="474">
        <f t="shared" si="3"/>
        <v>72334833.84</v>
      </c>
      <c r="I21" s="474">
        <f t="shared" si="3"/>
        <v>1182064478.79</v>
      </c>
    </row>
    <row r="22" spans="1:9" ht="24" customHeight="1" thickTop="1">
      <c r="A22" s="457"/>
      <c r="B22" s="457"/>
      <c r="C22" s="475"/>
      <c r="D22" s="475"/>
      <c r="E22" s="475"/>
      <c r="F22" s="475"/>
      <c r="G22" s="475"/>
      <c r="H22" s="475"/>
      <c r="I22" s="476"/>
    </row>
    <row r="23" spans="1:9" ht="24" customHeight="1">
      <c r="A23" s="460" t="s">
        <v>939</v>
      </c>
      <c r="B23" s="457"/>
      <c r="C23" s="475"/>
      <c r="D23" s="475"/>
      <c r="E23" s="475"/>
      <c r="F23" s="475"/>
      <c r="G23" s="475"/>
      <c r="H23" s="475"/>
      <c r="I23" s="472"/>
    </row>
    <row r="24" spans="1:9" ht="24" customHeight="1">
      <c r="A24" s="477" t="s">
        <v>938</v>
      </c>
      <c r="B24" s="457"/>
      <c r="C24" s="475"/>
      <c r="D24" s="475"/>
      <c r="E24" s="475"/>
      <c r="F24" s="475"/>
      <c r="G24" s="475"/>
      <c r="H24" s="475"/>
      <c r="I24" s="471"/>
    </row>
    <row r="25" spans="1:9" ht="24" customHeight="1">
      <c r="A25" s="460"/>
      <c r="B25" s="457"/>
      <c r="C25" s="475"/>
      <c r="D25" s="475"/>
      <c r="E25" s="475"/>
      <c r="F25" s="475"/>
      <c r="G25" s="475"/>
      <c r="H25" s="475"/>
      <c r="I25" s="475"/>
    </row>
    <row r="26" spans="1:9" ht="24" customHeight="1">
      <c r="A26" s="460"/>
      <c r="B26" s="457"/>
      <c r="C26" s="475"/>
      <c r="D26" s="475"/>
      <c r="E26" s="475"/>
      <c r="F26" s="475"/>
      <c r="G26" s="475"/>
      <c r="H26" s="475"/>
      <c r="I26" s="475"/>
    </row>
    <row r="27" spans="1:9" ht="24" customHeight="1">
      <c r="A27" s="574" t="s">
        <v>121</v>
      </c>
      <c r="B27" s="574"/>
      <c r="C27" s="580"/>
      <c r="D27" s="580"/>
      <c r="E27" s="580"/>
      <c r="F27" s="580"/>
      <c r="G27" s="580"/>
      <c r="H27" s="580"/>
      <c r="I27" s="580"/>
    </row>
    <row r="28" spans="1:9" ht="24" customHeight="1">
      <c r="A28" s="709" t="s">
        <v>976</v>
      </c>
      <c r="B28" s="574"/>
      <c r="C28" s="580"/>
      <c r="D28" s="580"/>
      <c r="E28" s="580"/>
      <c r="F28" s="580"/>
      <c r="G28" s="580"/>
      <c r="H28" s="580"/>
      <c r="I28" s="580"/>
    </row>
    <row r="35" ht="9" customHeight="1"/>
  </sheetData>
  <sheetProtection/>
  <printOptions/>
  <pageMargins left="0.95" right="0" top="0.47" bottom="0" header="0.11811023622047245" footer="0.118110236220472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account3</cp:lastModifiedBy>
  <cp:lastPrinted>2014-08-14T09:57:37Z</cp:lastPrinted>
  <dcterms:created xsi:type="dcterms:W3CDTF">2003-01-01T10:56:48Z</dcterms:created>
  <dcterms:modified xsi:type="dcterms:W3CDTF">2014-08-14T10:26:42Z</dcterms:modified>
  <cp:category/>
  <cp:version/>
  <cp:contentType/>
  <cp:contentStatus/>
</cp:coreProperties>
</file>