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6CA\"/>
    </mc:Choice>
  </mc:AlternateContent>
  <xr:revisionPtr revIDLastSave="0" documentId="8_{D8AA9362-7E25-4F12-8D5F-942B13328953}" xr6:coauthVersionLast="37" xr6:coauthVersionMax="37" xr10:uidLastSave="{00000000-0000-0000-0000-000000000000}"/>
  <bookViews>
    <workbookView xWindow="32760" yWindow="32760" windowWidth="16320" windowHeight="5370" tabRatio="808" xr2:uid="{00000000-000D-0000-FFFF-FFFF00000000}"/>
  </bookViews>
  <sheets>
    <sheet name="BS" sheetId="1" r:id="rId1"/>
    <sheet name="PL 3M" sheetId="14" r:id="rId2"/>
    <sheet name="PL 6M" sheetId="20" r:id="rId3"/>
    <sheet name="shareholders' equity" sheetId="8" r:id="rId4"/>
    <sheet name="separated" sheetId="9" r:id="rId5"/>
    <sheet name="cash flows" sheetId="17" r:id="rId6"/>
  </sheets>
  <definedNames>
    <definedName name="_xlnm.Print_Area" localSheetId="0">BS!$A$1:$J$85</definedName>
    <definedName name="_xlnm.Print_Area" localSheetId="5">'cash flows'!$A$1:$H$82</definedName>
    <definedName name="_xlnm.Print_Area" localSheetId="1">'PL 3M'!$A$1:$I$59</definedName>
    <definedName name="_xlnm.Print_Area" localSheetId="2">'PL 6M'!$A$1:$I$61</definedName>
    <definedName name="_xlnm.Print_Area" localSheetId="4">separated!$A$1:$P$28</definedName>
    <definedName name="_xlnm.Print_Area" localSheetId="3">'shareholders'' equity'!$A$1:$AB$29</definedName>
  </definedNames>
  <calcPr calcId="179020"/>
</workbook>
</file>

<file path=xl/calcChain.xml><?xml version="1.0" encoding="utf-8"?>
<calcChain xmlns="http://schemas.openxmlformats.org/spreadsheetml/2006/main">
  <c r="F24" i="17" l="1"/>
  <c r="B24" i="17"/>
  <c r="G36" i="20"/>
  <c r="C36" i="20"/>
  <c r="G30" i="20"/>
  <c r="G40" i="20"/>
  <c r="C30" i="20"/>
  <c r="G35" i="14"/>
  <c r="G29" i="14"/>
  <c r="G38" i="14"/>
  <c r="C35" i="14"/>
  <c r="C29" i="14"/>
  <c r="C38" i="14"/>
  <c r="C22" i="14"/>
  <c r="C39" i="14"/>
  <c r="C41" i="14"/>
  <c r="I55" i="20"/>
  <c r="G55" i="20"/>
  <c r="E55" i="20"/>
  <c r="C55" i="20"/>
  <c r="I52" i="14"/>
  <c r="G52" i="14"/>
  <c r="E52" i="14"/>
  <c r="C52" i="14"/>
  <c r="W25" i="8"/>
  <c r="Y22" i="8"/>
  <c r="AA22" i="8"/>
  <c r="Y19" i="8"/>
  <c r="AA19" i="8"/>
  <c r="B76" i="17"/>
  <c r="B68" i="17"/>
  <c r="H74" i="17"/>
  <c r="F74" i="17"/>
  <c r="B74" i="17"/>
  <c r="D74" i="17"/>
  <c r="O20" i="9"/>
  <c r="M23" i="9"/>
  <c r="M24" i="9"/>
  <c r="H81" i="1"/>
  <c r="K23" i="9"/>
  <c r="O23" i="9"/>
  <c r="O13" i="9"/>
  <c r="M16" i="9"/>
  <c r="M17" i="9"/>
  <c r="O16" i="9"/>
  <c r="AA20" i="8"/>
  <c r="AA21" i="8"/>
  <c r="S25" i="8"/>
  <c r="S26" i="8"/>
  <c r="Q25" i="8"/>
  <c r="O25" i="8"/>
  <c r="AA13" i="8"/>
  <c r="S16" i="8"/>
  <c r="Q16" i="8"/>
  <c r="O16" i="8"/>
  <c r="E23" i="20"/>
  <c r="I40" i="20"/>
  <c r="H40" i="20"/>
  <c r="H41" i="20"/>
  <c r="H43" i="20"/>
  <c r="F40" i="20"/>
  <c r="F41" i="20"/>
  <c r="F43" i="20"/>
  <c r="E40" i="20"/>
  <c r="E41" i="20"/>
  <c r="E43" i="20"/>
  <c r="D12" i="17"/>
  <c r="D27" i="17"/>
  <c r="D42" i="17"/>
  <c r="D45" i="17"/>
  <c r="D68" i="17"/>
  <c r="D75" i="17"/>
  <c r="D77" i="17"/>
  <c r="D40" i="20"/>
  <c r="D41" i="20"/>
  <c r="D43" i="20"/>
  <c r="I23" i="20"/>
  <c r="I41" i="20"/>
  <c r="I43" i="20"/>
  <c r="G23" i="20"/>
  <c r="G41" i="20"/>
  <c r="C23" i="20"/>
  <c r="I26" i="8"/>
  <c r="D75" i="1"/>
  <c r="F76" i="17"/>
  <c r="E24" i="9"/>
  <c r="H73" i="1"/>
  <c r="D74" i="1"/>
  <c r="O19" i="9"/>
  <c r="O12" i="9"/>
  <c r="I24" i="9"/>
  <c r="H79" i="1"/>
  <c r="G24" i="9"/>
  <c r="H78" i="1"/>
  <c r="C24" i="9"/>
  <c r="H72" i="1"/>
  <c r="I17" i="9"/>
  <c r="G17" i="9"/>
  <c r="E17" i="9"/>
  <c r="C17" i="9"/>
  <c r="W26" i="8"/>
  <c r="U26" i="8"/>
  <c r="M26" i="8"/>
  <c r="D79" i="1"/>
  <c r="K26" i="8"/>
  <c r="D78" i="1"/>
  <c r="G26" i="8"/>
  <c r="E26" i="8"/>
  <c r="D73" i="1"/>
  <c r="C26" i="8"/>
  <c r="D72" i="1"/>
  <c r="W17" i="8"/>
  <c r="U17" i="8"/>
  <c r="Y12" i="8"/>
  <c r="AA12" i="8"/>
  <c r="M17" i="8"/>
  <c r="K17" i="8"/>
  <c r="I17" i="8"/>
  <c r="G17" i="8"/>
  <c r="E17" i="8"/>
  <c r="C17" i="8"/>
  <c r="J82" i="1"/>
  <c r="H36" i="1"/>
  <c r="H37" i="1"/>
  <c r="H68" i="17"/>
  <c r="E22" i="14"/>
  <c r="D56" i="1"/>
  <c r="G68" i="17"/>
  <c r="F68" i="17"/>
  <c r="E68" i="17"/>
  <c r="C68" i="17"/>
  <c r="E38" i="14"/>
  <c r="E39" i="14"/>
  <c r="H15" i="1"/>
  <c r="D65" i="1"/>
  <c r="D66" i="1"/>
  <c r="D36" i="1"/>
  <c r="D37" i="1"/>
  <c r="D15" i="1"/>
  <c r="D38" i="1"/>
  <c r="J36" i="1"/>
  <c r="J37" i="1"/>
  <c r="J15" i="1"/>
  <c r="J38" i="1"/>
  <c r="F36" i="1"/>
  <c r="F37" i="1"/>
  <c r="I38" i="14"/>
  <c r="J65" i="1"/>
  <c r="F56" i="1"/>
  <c r="H56" i="1"/>
  <c r="J56" i="1"/>
  <c r="J66" i="1"/>
  <c r="J83" i="1"/>
  <c r="H65" i="1"/>
  <c r="H66" i="1"/>
  <c r="F65" i="1"/>
  <c r="G22" i="14"/>
  <c r="G39" i="14"/>
  <c r="G41" i="14"/>
  <c r="G56" i="14"/>
  <c r="I22" i="14"/>
  <c r="H38" i="14"/>
  <c r="H39" i="14"/>
  <c r="H41" i="14"/>
  <c r="F38" i="14"/>
  <c r="F39" i="14"/>
  <c r="F41" i="14"/>
  <c r="D38" i="14"/>
  <c r="D39" i="14"/>
  <c r="D41" i="14"/>
  <c r="F15" i="1"/>
  <c r="J70" i="1"/>
  <c r="F82" i="1"/>
  <c r="Q26" i="8"/>
  <c r="H38" i="1"/>
  <c r="Y25" i="8"/>
  <c r="Q17" i="8"/>
  <c r="AA25" i="8"/>
  <c r="H12" i="17"/>
  <c r="H27" i="17"/>
  <c r="H42" i="17"/>
  <c r="H45" i="17"/>
  <c r="H75" i="17"/>
  <c r="H77" i="17"/>
  <c r="I39" i="14"/>
  <c r="I41" i="14"/>
  <c r="E41" i="14"/>
  <c r="G54" i="14"/>
  <c r="O15" i="8"/>
  <c r="O17" i="8"/>
  <c r="AA15" i="8"/>
  <c r="F38" i="1"/>
  <c r="C54" i="14"/>
  <c r="C56" i="14"/>
  <c r="I54" i="14"/>
  <c r="I56" i="14"/>
  <c r="G43" i="20"/>
  <c r="F12" i="17"/>
  <c r="F27" i="17"/>
  <c r="F42" i="17"/>
  <c r="F45" i="17"/>
  <c r="F75" i="17"/>
  <c r="F77" i="17"/>
  <c r="Y26" i="8"/>
  <c r="D81" i="1"/>
  <c r="J86" i="1"/>
  <c r="F66" i="1"/>
  <c r="F83" i="1"/>
  <c r="I57" i="20"/>
  <c r="K15" i="9"/>
  <c r="I59" i="20"/>
  <c r="C40" i="20"/>
  <c r="C41" i="20"/>
  <c r="S17" i="8"/>
  <c r="Y16" i="8"/>
  <c r="E56" i="14"/>
  <c r="E54" i="14"/>
  <c r="E59" i="20"/>
  <c r="E57" i="20"/>
  <c r="O15" i="9"/>
  <c r="O17" i="9"/>
  <c r="K17" i="9"/>
  <c r="G57" i="20"/>
  <c r="K22" i="9"/>
  <c r="G59" i="20"/>
  <c r="F86" i="1"/>
  <c r="Y17" i="8"/>
  <c r="AA16" i="8"/>
  <c r="AA17" i="8"/>
  <c r="B12" i="17"/>
  <c r="B27" i="17"/>
  <c r="B42" i="17"/>
  <c r="B45" i="17"/>
  <c r="B75" i="17"/>
  <c r="B77" i="17"/>
  <c r="C43" i="20"/>
  <c r="K24" i="9"/>
  <c r="H80" i="1"/>
  <c r="H82" i="1"/>
  <c r="H83" i="1"/>
  <c r="O22" i="9"/>
  <c r="O24" i="9"/>
  <c r="O24" i="8"/>
  <c r="C57" i="20"/>
  <c r="C59" i="20"/>
  <c r="O26" i="8"/>
  <c r="D80" i="1"/>
  <c r="D82" i="1"/>
  <c r="D83" i="1"/>
  <c r="AA24" i="8"/>
  <c r="AA26" i="8"/>
  <c r="H86" i="1"/>
  <c r="D86" i="1"/>
</calcChain>
</file>

<file path=xl/sharedStrings.xml><?xml version="1.0" encoding="utf-8"?>
<sst xmlns="http://schemas.openxmlformats.org/spreadsheetml/2006/main" count="396" uniqueCount="241">
  <si>
    <t>SAHA PATHANA INTER-HOLDING PUBLIC COMPANY LIMITED</t>
  </si>
  <si>
    <t>STATEMENTS OF FINANCIAL POSITION</t>
  </si>
  <si>
    <t xml:space="preserve">AS AT JUNE 30, 2014 </t>
  </si>
  <si>
    <t>(UNAUDITED/REVIEWED ONLY)</t>
  </si>
  <si>
    <t>(Unit : Baht)</t>
  </si>
  <si>
    <t>Financial statements in which the</t>
  </si>
  <si>
    <t>Separate</t>
  </si>
  <si>
    <t>equity method is applied</t>
  </si>
  <si>
    <t>financial statements</t>
  </si>
  <si>
    <t>Assets</t>
  </si>
  <si>
    <t>Note</t>
  </si>
  <si>
    <t>June 30, 2014</t>
  </si>
  <si>
    <t>December 31, 2013</t>
  </si>
  <si>
    <t>Current assets</t>
  </si>
  <si>
    <t xml:space="preserve">          Cash and cash equivalents</t>
  </si>
  <si>
    <t xml:space="preserve">          Trade and other receivables - related parties </t>
  </si>
  <si>
    <t xml:space="preserve">          Trade and other receivables - others</t>
  </si>
  <si>
    <t xml:space="preserve">          Short - term loans to related parties </t>
  </si>
  <si>
    <t xml:space="preserve">          Inventories</t>
  </si>
  <si>
    <t xml:space="preserve">                              Total current assets</t>
  </si>
  <si>
    <t>Non-current assets</t>
  </si>
  <si>
    <t xml:space="preserve">          Investments in associated companies</t>
  </si>
  <si>
    <t xml:space="preserve">              By using equity method</t>
  </si>
  <si>
    <t xml:space="preserve">              By using cost method</t>
  </si>
  <si>
    <t xml:space="preserve">          Investments in related parties</t>
  </si>
  <si>
    <t xml:space="preserve">              Available-for-sale investment</t>
  </si>
  <si>
    <t xml:space="preserve">              Other long-term investments</t>
  </si>
  <si>
    <t xml:space="preserve">          Other long-term investments</t>
  </si>
  <si>
    <t xml:space="preserve">              Available - for -sale investment</t>
  </si>
  <si>
    <t xml:space="preserve">          Real estate under to buy and to sell contract     </t>
  </si>
  <si>
    <t xml:space="preserve">          Real estate for sale</t>
  </si>
  <si>
    <t xml:space="preserve">          Investment properties</t>
  </si>
  <si>
    <t xml:space="preserve">          Property, plant and equipment</t>
  </si>
  <si>
    <t xml:space="preserve">          Intangible assests </t>
  </si>
  <si>
    <t xml:space="preserve">          Deferred tax assets</t>
  </si>
  <si>
    <t xml:space="preserve">          Other non-current assets</t>
  </si>
  <si>
    <t xml:space="preserve">             Deposit for land</t>
  </si>
  <si>
    <t xml:space="preserve">             Withholding tax</t>
  </si>
  <si>
    <t xml:space="preserve">             Others</t>
  </si>
  <si>
    <t xml:space="preserve">                              Total other non-current assets</t>
  </si>
  <si>
    <t xml:space="preserve">                              Total non-current assets</t>
  </si>
  <si>
    <t xml:space="preserve">                              Total assets</t>
  </si>
  <si>
    <t>Notes to financial statements are parts of these financial statements</t>
  </si>
  <si>
    <t xml:space="preserve"> - 2 -</t>
  </si>
  <si>
    <t>STATEMENTS OF FINANCIAL POSITION (CONTINUED)</t>
  </si>
  <si>
    <t>Liabilities and shareholders' equity</t>
  </si>
  <si>
    <t>Current liabilities</t>
  </si>
  <si>
    <t xml:space="preserve">          Bank overdrafts and loans from </t>
  </si>
  <si>
    <t xml:space="preserve">               financial institutions</t>
  </si>
  <si>
    <t xml:space="preserve">          Trade and other payables</t>
  </si>
  <si>
    <t xml:space="preserve">          Current portion of long - term debt</t>
  </si>
  <si>
    <t xml:space="preserve">                              Total current liabilities</t>
  </si>
  <si>
    <t>Non-current liabilities</t>
  </si>
  <si>
    <t xml:space="preserve">          Investments payable</t>
  </si>
  <si>
    <t xml:space="preserve">          Amount received in advance</t>
  </si>
  <si>
    <t xml:space="preserve">          Deposits</t>
  </si>
  <si>
    <t xml:space="preserve">          Long-term loans</t>
  </si>
  <si>
    <t xml:space="preserve">          Contingent liabilities from guarantees</t>
  </si>
  <si>
    <t xml:space="preserve">          Employee benefit obligations</t>
  </si>
  <si>
    <t xml:space="preserve">          Deferred tax liabilities </t>
  </si>
  <si>
    <t xml:space="preserve">                              Total non-current liabilities</t>
  </si>
  <si>
    <t xml:space="preserve">                              Total liabilities</t>
  </si>
  <si>
    <t>Shareholders' equity</t>
  </si>
  <si>
    <t xml:space="preserve">     Share capital</t>
  </si>
  <si>
    <t xml:space="preserve">         Authorized share capital</t>
  </si>
  <si>
    <t xml:space="preserve">               800,000,000 common shares of Baht 1 each</t>
  </si>
  <si>
    <t xml:space="preserve">         Issued and paid-up share capital</t>
  </si>
  <si>
    <t xml:space="preserve">               494,034,300 common shares of Baht 1 each</t>
  </si>
  <si>
    <t xml:space="preserve">          Premium on share capital</t>
  </si>
  <si>
    <t xml:space="preserve">          Premium on tresury stock of associated companies </t>
  </si>
  <si>
    <t xml:space="preserve">          Premium on share capital of associated companies </t>
  </si>
  <si>
    <t xml:space="preserve">     Retained earnings </t>
  </si>
  <si>
    <t xml:space="preserve">       Appropriated</t>
  </si>
  <si>
    <t xml:space="preserve">          Legal reserve</t>
  </si>
  <si>
    <t xml:space="preserve">          General reserve</t>
  </si>
  <si>
    <t xml:space="preserve">       Unappropriated</t>
  </si>
  <si>
    <t xml:space="preserve">     Other components of equity </t>
  </si>
  <si>
    <t xml:space="preserve">               Total shareholders' equity</t>
  </si>
  <si>
    <t>Total liabilities and shareholders' equity</t>
  </si>
  <si>
    <t>STATEMENTS OF COMPREHENSIVE INCOME</t>
  </si>
  <si>
    <t xml:space="preserve">FOR THE THREE MONTHS ENDED JUNE 30, 2014 </t>
  </si>
  <si>
    <t>2014</t>
  </si>
  <si>
    <t>2013</t>
  </si>
  <si>
    <t>Revenues</t>
  </si>
  <si>
    <t xml:space="preserve">     Facility income</t>
  </si>
  <si>
    <t xml:space="preserve">     Sales of real estate</t>
  </si>
  <si>
    <t xml:space="preserve">     Consulting and services income</t>
  </si>
  <si>
    <t xml:space="preserve">     Share of profit from investment in </t>
  </si>
  <si>
    <t xml:space="preserve">          associates by equity method</t>
  </si>
  <si>
    <t xml:space="preserve">     Dividend income</t>
  </si>
  <si>
    <t xml:space="preserve">     Other income</t>
  </si>
  <si>
    <t xml:space="preserve">          Gain on disposal of assets</t>
  </si>
  <si>
    <t xml:space="preserve">          Reversible impairment loss of investment</t>
  </si>
  <si>
    <t xml:space="preserve">          Gain on exchange rate</t>
  </si>
  <si>
    <t xml:space="preserve">          Interest income </t>
  </si>
  <si>
    <t xml:space="preserve">          Others</t>
  </si>
  <si>
    <t xml:space="preserve">                              Total revenues</t>
  </si>
  <si>
    <t>Expenses</t>
  </si>
  <si>
    <t xml:space="preserve">     Cost of facility </t>
  </si>
  <si>
    <t xml:space="preserve">     Cost of sales of real estate</t>
  </si>
  <si>
    <t xml:space="preserve">     Cost of services </t>
  </si>
  <si>
    <t xml:space="preserve">     Share of loss on investment in associates </t>
  </si>
  <si>
    <t xml:space="preserve">         by equity method</t>
  </si>
  <si>
    <t xml:space="preserve">     Administrative expenses</t>
  </si>
  <si>
    <t xml:space="preserve">     Management benefit expense</t>
  </si>
  <si>
    <t xml:space="preserve">     Directors' remuneration</t>
  </si>
  <si>
    <t xml:space="preserve">     Other expenses</t>
  </si>
  <si>
    <t xml:space="preserve">          Loss on exchange rate</t>
  </si>
  <si>
    <t xml:space="preserve">          Impairment loss of investments</t>
  </si>
  <si>
    <t xml:space="preserve">          Loss on disused of assets</t>
  </si>
  <si>
    <t xml:space="preserve">          Doubtful accounts</t>
  </si>
  <si>
    <t xml:space="preserve">          Finance costs</t>
  </si>
  <si>
    <t xml:space="preserve">                         Total expenses</t>
  </si>
  <si>
    <t>Profit  before income tax</t>
  </si>
  <si>
    <t xml:space="preserve">          Income tax</t>
  </si>
  <si>
    <t>Profit for the period</t>
  </si>
  <si>
    <t>Other comprehensive income</t>
  </si>
  <si>
    <t>Actuarial gain (loss) on  defined employee benefit plan -</t>
  </si>
  <si>
    <t xml:space="preserve">          assoicated companies </t>
  </si>
  <si>
    <t xml:space="preserve">Gain (loss) on re-measuring of available for sale investments </t>
  </si>
  <si>
    <t xml:space="preserve">          (net of tax)</t>
  </si>
  <si>
    <t>Gain (loss) on re-measuring of available for sale investments -</t>
  </si>
  <si>
    <t xml:space="preserve">          assoicated companies (net of tax)</t>
  </si>
  <si>
    <t>Exchange differences on translating financial statements-</t>
  </si>
  <si>
    <t xml:space="preserve">          of assoicated companies</t>
  </si>
  <si>
    <t xml:space="preserve">Other comprehensive income for the peirod </t>
  </si>
  <si>
    <t>Total comprehensive income for the period</t>
  </si>
  <si>
    <t xml:space="preserve">          Basic earnings per share</t>
  </si>
  <si>
    <t>FOR THE SIX MONTHS ENDED JUNE 30, 2014</t>
  </si>
  <si>
    <t xml:space="preserve">          Gain on securities</t>
  </si>
  <si>
    <t xml:space="preserve">          Loss on disposal of assets</t>
  </si>
  <si>
    <t xml:space="preserve">          Loss on sales of securities</t>
  </si>
  <si>
    <t>Profit before income tax</t>
  </si>
  <si>
    <t>Actuarial gain (loss) on  defined employee benefit plan (net of tax)</t>
  </si>
  <si>
    <t xml:space="preserve">          assoicated compnaies</t>
  </si>
  <si>
    <t xml:space="preserve">          assoicated compnaies (net of tax)</t>
  </si>
  <si>
    <t>STATEMENTS OF CHANGES IN SHAREHOLDERS' EQUITY</t>
  </si>
  <si>
    <t xml:space="preserve">                                                                                                             FINANCIAL STATEMENTS IN WHICH THE EQUITY METHOD IS APPLIED</t>
  </si>
  <si>
    <t>Other components of equity</t>
  </si>
  <si>
    <t xml:space="preserve">Issued and </t>
  </si>
  <si>
    <t xml:space="preserve">Premium </t>
  </si>
  <si>
    <t xml:space="preserve">Premium on </t>
  </si>
  <si>
    <t>Gain on re-measuring</t>
  </si>
  <si>
    <t xml:space="preserve">Premium on changes </t>
  </si>
  <si>
    <t xml:space="preserve">Exchange differences </t>
  </si>
  <si>
    <t xml:space="preserve"> Grand Total</t>
  </si>
  <si>
    <t>paid-up</t>
  </si>
  <si>
    <t>(Discount)</t>
  </si>
  <si>
    <t>treasury stock</t>
  </si>
  <si>
    <t>share capital of</t>
  </si>
  <si>
    <t>Legal</t>
  </si>
  <si>
    <t>General</t>
  </si>
  <si>
    <t>Unappropriated</t>
  </si>
  <si>
    <t>of available-for-sale</t>
  </si>
  <si>
    <t xml:space="preserve">in percentage of </t>
  </si>
  <si>
    <t>on translating</t>
  </si>
  <si>
    <t>Total</t>
  </si>
  <si>
    <t>share capital</t>
  </si>
  <si>
    <t>on share capital</t>
  </si>
  <si>
    <t>of associated</t>
  </si>
  <si>
    <t xml:space="preserve"> associated</t>
  </si>
  <si>
    <t>reserve</t>
  </si>
  <si>
    <t>investment</t>
  </si>
  <si>
    <t xml:space="preserve">investment of </t>
  </si>
  <si>
    <t xml:space="preserve">investment in </t>
  </si>
  <si>
    <t xml:space="preserve"> financial statements </t>
  </si>
  <si>
    <t>companies</t>
  </si>
  <si>
    <t>associated companies</t>
  </si>
  <si>
    <t xml:space="preserve">associated companies </t>
  </si>
  <si>
    <t>of associated companies</t>
  </si>
  <si>
    <t>Balance as at January 1, 2013</t>
  </si>
  <si>
    <t>Dividend paid</t>
  </si>
  <si>
    <t>Total comprehensive income for the six months</t>
  </si>
  <si>
    <t xml:space="preserve">     Net profit </t>
  </si>
  <si>
    <t xml:space="preserve">     Other comprehensive income</t>
  </si>
  <si>
    <t xml:space="preserve">Balance as at June 30, 2013 </t>
  </si>
  <si>
    <t>Balance as at January 1, 2014</t>
  </si>
  <si>
    <t xml:space="preserve">Reserve for premium on share-based payment </t>
  </si>
  <si>
    <t>Premium on share capital of associated companies</t>
  </si>
  <si>
    <t xml:space="preserve">     Other comprehensive income </t>
  </si>
  <si>
    <t xml:space="preserve">Balance as at June 30, 2014 </t>
  </si>
  <si>
    <t xml:space="preserve">(Unit : Baht) </t>
  </si>
  <si>
    <t>SEPARATE FINANCIAL STATEMENTS</t>
  </si>
  <si>
    <t>Other components</t>
  </si>
  <si>
    <t>of equity</t>
  </si>
  <si>
    <t xml:space="preserve">Gain on re-measuring </t>
  </si>
  <si>
    <t>of available-for-sales</t>
  </si>
  <si>
    <t xml:space="preserve">Balance as at January 1, 2013 </t>
  </si>
  <si>
    <t>STATEMENTS OF CASH FLOWS</t>
  </si>
  <si>
    <t>Cash flows from operation activities</t>
  </si>
  <si>
    <t xml:space="preserve">     Profit (loss) before income tax</t>
  </si>
  <si>
    <t xml:space="preserve">     Add  Adjustments to reconcile net profit (loss) to cash receipt </t>
  </si>
  <si>
    <t xml:space="preserve">                    (disbursement) from operating activities :</t>
  </si>
  <si>
    <t xml:space="preserve">               Depreciation and amortization</t>
  </si>
  <si>
    <t xml:space="preserve">               Finance costs</t>
  </si>
  <si>
    <t xml:space="preserve">               Actuarial gain on defined employee benefit plan</t>
  </si>
  <si>
    <t xml:space="preserve">               Share of (profit) from investment by equity method</t>
  </si>
  <si>
    <t xml:space="preserve">               Share of loss from investment by equity method</t>
  </si>
  <si>
    <t xml:space="preserve">               Dividend received from investment</t>
  </si>
  <si>
    <t xml:space="preserve">               Reversible impairment loss of investment</t>
  </si>
  <si>
    <t xml:space="preserve">               Impairment loss on securities</t>
  </si>
  <si>
    <t xml:space="preserve">               (Gain) loss on sales of secutities</t>
  </si>
  <si>
    <t xml:space="preserve">               (Gain) loss on sales of assets</t>
  </si>
  <si>
    <t xml:space="preserve">               Doubtful accounts</t>
  </si>
  <si>
    <t xml:space="preserve">     Profit (Loss) from operations before change </t>
  </si>
  <si>
    <t xml:space="preserve">           in operating assets and liabilities</t>
  </si>
  <si>
    <t xml:space="preserve">     (Increase) Decrease of change in operating assets</t>
  </si>
  <si>
    <t xml:space="preserve">               Inventories</t>
  </si>
  <si>
    <t xml:space="preserve">               Short - term loans to related parties </t>
  </si>
  <si>
    <t xml:space="preserve">               Real estate for sale</t>
  </si>
  <si>
    <t xml:space="preserve">               Real estate under to buy and to sell contract</t>
  </si>
  <si>
    <t xml:space="preserve">               Intangible assets</t>
  </si>
  <si>
    <t xml:space="preserve">               Trade and other receivables - related parties</t>
  </si>
  <si>
    <t xml:space="preserve">               Trade and other receivables - other companies</t>
  </si>
  <si>
    <t xml:space="preserve">               Other non-current assets</t>
  </si>
  <si>
    <t xml:space="preserve">     Increase (Decrease) of change in operating liabilities</t>
  </si>
  <si>
    <t xml:space="preserve">               Trade and other payables</t>
  </si>
  <si>
    <t xml:space="preserve">               Unearned revenue</t>
  </si>
  <si>
    <t xml:space="preserve">               Deposits </t>
  </si>
  <si>
    <t xml:space="preserve">               Employee benefits obligation</t>
  </si>
  <si>
    <t xml:space="preserve">               Cash generated (paid) from operation</t>
  </si>
  <si>
    <t xml:space="preserve">               Interest paid</t>
  </si>
  <si>
    <t xml:space="preserve">               Income tax paid</t>
  </si>
  <si>
    <t>Net cash received by (used in) operating activities</t>
  </si>
  <si>
    <t>STATEMENTS OF CASH FLOWS (CONTINUED)</t>
  </si>
  <si>
    <t>Cash flows from investing activities</t>
  </si>
  <si>
    <t xml:space="preserve">          Purchase of securities</t>
  </si>
  <si>
    <t xml:space="preserve">          Sales of securities </t>
  </si>
  <si>
    <t xml:space="preserve">          Purchase of property, plant and equipment</t>
  </si>
  <si>
    <t xml:space="preserve">          Disposal of vehicles and office equipment</t>
  </si>
  <si>
    <t xml:space="preserve">          Investment properties </t>
  </si>
  <si>
    <t>Net cash received by (used in) investing  activities</t>
  </si>
  <si>
    <t>Cash flows from financing activities</t>
  </si>
  <si>
    <t xml:space="preserve">          Increase (Decrease) in overdrafts and </t>
  </si>
  <si>
    <t xml:space="preserve">               loans from financial institutions</t>
  </si>
  <si>
    <t xml:space="preserve">          Dividend paid</t>
  </si>
  <si>
    <t xml:space="preserve">          Increase (Decrease) in long - term loans</t>
  </si>
  <si>
    <t>Net cash received by (used in) financing activities</t>
  </si>
  <si>
    <t>Net increase (decrease) in cash and cash equivalents</t>
  </si>
  <si>
    <t>Cash and cash equivalents at the beginning of the period</t>
  </si>
  <si>
    <t>Cash and cash equivalents at the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</si>
</sst>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.00\ ;\(#,##0.00\)\ "/>
    <numFmt numFmtId="166" formatCode="#,##0.00\ ;\(#,##0.00\)"/>
    <numFmt numFmtId="167" formatCode="#,##0.00;\(#,##0.00\)"/>
    <numFmt numFmtId="168" formatCode="#,##0.00_);[Black]\(#,##0.00\)"/>
    <numFmt numFmtId="169" formatCode="0.0"/>
    <numFmt numFmtId="170" formatCode="##,##0.00\ ;\(#,##0.00\)"/>
    <numFmt numFmtId="171" formatCode="_(* #,##0.00_);_(* \(#,##0.00\)"/>
    <numFmt numFmtId="172" formatCode="_-* #,##0.0_-;\-* #,##0.0_-;_-* &quot;-&quot;??_-;_-@_-"/>
    <numFmt numFmtId="173" formatCode="_-* #,##0.00_-;\(#,##0.00\);0.00_-"/>
  </numFmts>
  <fonts count="15">
    <font>
      <sz val="14"/>
      <name val="Cordia New"/>
      <charset val="222"/>
    </font>
    <font>
      <sz val="12"/>
      <name val="Helv"/>
      <charset val="222"/>
    </font>
    <font>
      <b/>
      <sz val="16"/>
      <name val="AngsanaUPC"/>
      <family val="1"/>
      <charset val="222"/>
    </font>
    <font>
      <sz val="14"/>
      <name val="Cordia New"/>
      <family val="2"/>
    </font>
    <font>
      <sz val="16"/>
      <name val="AngsanaUPC"/>
      <family val="1"/>
      <charset val="222"/>
    </font>
    <font>
      <sz val="15"/>
      <name val="AngsanaUPC"/>
      <family val="1"/>
      <charset val="222"/>
    </font>
    <font>
      <b/>
      <sz val="16"/>
      <name val="Angsana New"/>
      <family val="1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sz val="15"/>
      <name val="Angsana New"/>
      <family val="1"/>
    </font>
    <font>
      <sz val="16"/>
      <name val="Cordia New"/>
      <family val="2"/>
    </font>
    <font>
      <b/>
      <sz val="16"/>
      <name val="AngsanaUPC"/>
      <family val="1"/>
    </font>
    <font>
      <sz val="8"/>
      <name val="Cordia New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39" fontId="1" fillId="0" borderId="0"/>
    <xf numFmtId="39" fontId="1" fillId="0" borderId="0"/>
    <xf numFmtId="39" fontId="1" fillId="0" borderId="0"/>
  </cellStyleXfs>
  <cellXfs count="183">
    <xf numFmtId="0" fontId="0" fillId="0" borderId="0" xfId="0"/>
    <xf numFmtId="166" fontId="4" fillId="0" borderId="0" xfId="0" applyNumberFormat="1" applyFont="1"/>
    <xf numFmtId="166" fontId="4" fillId="0" borderId="0" xfId="30" applyNumberFormat="1" applyFont="1"/>
    <xf numFmtId="39" fontId="4" fillId="0" borderId="0" xfId="30" applyFont="1"/>
    <xf numFmtId="39" fontId="4" fillId="0" borderId="0" xfId="0" applyNumberFormat="1" applyFont="1"/>
    <xf numFmtId="166" fontId="4" fillId="0" borderId="1" xfId="30" applyNumberFormat="1" applyFont="1" applyBorder="1"/>
    <xf numFmtId="166" fontId="4" fillId="0" borderId="0" xfId="32" applyNumberFormat="1" applyFont="1"/>
    <xf numFmtId="39" fontId="4" fillId="0" borderId="0" xfId="32" applyFont="1"/>
    <xf numFmtId="0" fontId="4" fillId="0" borderId="0" xfId="30" quotePrefix="1" applyNumberFormat="1" applyFont="1" applyAlignment="1">
      <alignment horizontal="center"/>
    </xf>
    <xf numFmtId="165" fontId="8" fillId="0" borderId="0" xfId="30" applyNumberFormat="1" applyFont="1"/>
    <xf numFmtId="165" fontId="8" fillId="0" borderId="2" xfId="30" applyNumberFormat="1" applyFont="1" applyBorder="1"/>
    <xf numFmtId="167" fontId="4" fillId="0" borderId="0" xfId="32" applyNumberFormat="1" applyFont="1" applyAlignment="1">
      <alignment horizontal="left"/>
    </xf>
    <xf numFmtId="39" fontId="4" fillId="0" borderId="0" xfId="30" applyFont="1" applyAlignment="1">
      <alignment horizontal="left"/>
    </xf>
    <xf numFmtId="39" fontId="2" fillId="0" borderId="0" xfId="30" applyFont="1" applyAlignment="1">
      <alignment horizontal="center"/>
    </xf>
    <xf numFmtId="39" fontId="2" fillId="0" borderId="0" xfId="1" applyNumberFormat="1" applyFont="1" applyAlignment="1">
      <alignment horizontal="right"/>
    </xf>
    <xf numFmtId="39" fontId="4" fillId="0" borderId="0" xfId="30" applyFont="1" applyAlignment="1">
      <alignment horizontal="centerContinuous"/>
    </xf>
    <xf numFmtId="39" fontId="2" fillId="0" borderId="0" xfId="30" quotePrefix="1" applyFont="1" applyAlignment="1">
      <alignment horizontal="centerContinuous"/>
    </xf>
    <xf numFmtId="166" fontId="4" fillId="0" borderId="0" xfId="31" applyNumberFormat="1" applyFont="1"/>
    <xf numFmtId="39" fontId="4" fillId="0" borderId="0" xfId="1" applyNumberFormat="1" applyFont="1"/>
    <xf numFmtId="39" fontId="8" fillId="0" borderId="0" xfId="30" applyFont="1"/>
    <xf numFmtId="39" fontId="4" fillId="0" borderId="0" xfId="27" applyNumberFormat="1" applyFont="1"/>
    <xf numFmtId="168" fontId="2" fillId="0" borderId="0" xfId="30" applyNumberFormat="1" applyFont="1" applyAlignment="1">
      <alignment horizontal="centerContinuous"/>
    </xf>
    <xf numFmtId="0" fontId="10" fillId="0" borderId="0" xfId="0" applyFont="1" applyAlignment="1" applyProtection="1">
      <alignment horizontal="right" vertical="center"/>
      <protection hidden="1"/>
    </xf>
    <xf numFmtId="39" fontId="3" fillId="0" borderId="0" xfId="27" applyNumberFormat="1"/>
    <xf numFmtId="39" fontId="11" fillId="0" borderId="0" xfId="27" applyNumberFormat="1" applyFont="1"/>
    <xf numFmtId="39" fontId="8" fillId="0" borderId="0" xfId="22" applyNumberFormat="1" applyFont="1" applyAlignment="1">
      <alignment horizontal="center"/>
    </xf>
    <xf numFmtId="39" fontId="8" fillId="0" borderId="0" xfId="27" applyNumberFormat="1" applyFont="1" applyAlignment="1">
      <alignment horizontal="center"/>
    </xf>
    <xf numFmtId="39" fontId="8" fillId="0" borderId="0" xfId="30" applyFont="1" applyAlignment="1">
      <alignment horizontal="centerContinuous"/>
    </xf>
    <xf numFmtId="39" fontId="4" fillId="0" borderId="0" xfId="30" applyFont="1" applyAlignment="1">
      <alignment horizontal="center"/>
    </xf>
    <xf numFmtId="39" fontId="4" fillId="0" borderId="3" xfId="30" applyFont="1" applyBorder="1" applyAlignment="1">
      <alignment horizontal="center"/>
    </xf>
    <xf numFmtId="39" fontId="4" fillId="0" borderId="1" xfId="30" applyFont="1" applyBorder="1" applyAlignment="1">
      <alignment horizontal="centerContinuous"/>
    </xf>
    <xf numFmtId="39" fontId="4" fillId="0" borderId="0" xfId="27" applyNumberFormat="1" applyFont="1" applyAlignment="1">
      <alignment horizontal="center"/>
    </xf>
    <xf numFmtId="39" fontId="4" fillId="0" borderId="4" xfId="30" applyFont="1" applyBorder="1" applyAlignment="1">
      <alignment horizontal="center"/>
    </xf>
    <xf numFmtId="39" fontId="4" fillId="0" borderId="4" xfId="27" applyNumberFormat="1" applyFont="1" applyBorder="1" applyAlignment="1">
      <alignment horizontal="center"/>
    </xf>
    <xf numFmtId="39" fontId="8" fillId="0" borderId="0" xfId="22" applyNumberFormat="1" applyFont="1"/>
    <xf numFmtId="39" fontId="8" fillId="0" borderId="0" xfId="21" applyNumberFormat="1" applyFont="1" applyAlignment="1">
      <alignment horizontal="center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indent="3"/>
      <protection hidden="1"/>
    </xf>
    <xf numFmtId="170" fontId="4" fillId="0" borderId="0" xfId="32" applyNumberFormat="1" applyFont="1"/>
    <xf numFmtId="170" fontId="4" fillId="0" borderId="0" xfId="31" applyNumberFormat="1" applyFont="1"/>
    <xf numFmtId="170" fontId="4" fillId="0" borderId="0" xfId="30" applyNumberFormat="1" applyFont="1"/>
    <xf numFmtId="170" fontId="4" fillId="0" borderId="0" xfId="22" applyNumberFormat="1" applyFont="1"/>
    <xf numFmtId="170" fontId="4" fillId="0" borderId="0" xfId="5" applyNumberFormat="1" applyFont="1"/>
    <xf numFmtId="170" fontId="4" fillId="0" borderId="1" xfId="32" applyNumberFormat="1" applyFont="1" applyBorder="1"/>
    <xf numFmtId="170" fontId="4" fillId="0" borderId="3" xfId="31" applyNumberFormat="1" applyFont="1" applyBorder="1"/>
    <xf numFmtId="170" fontId="4" fillId="0" borderId="5" xfId="32" applyNumberFormat="1" applyFont="1" applyBorder="1"/>
    <xf numFmtId="170" fontId="8" fillId="0" borderId="0" xfId="27" applyNumberFormat="1" applyFont="1" applyAlignment="1">
      <alignment horizontal="center"/>
    </xf>
    <xf numFmtId="170" fontId="10" fillId="0" borderId="0" xfId="21" applyNumberFormat="1" applyFont="1" applyAlignment="1" applyProtection="1">
      <alignment horizontal="left" vertical="center" indent="3"/>
      <protection hidden="1"/>
    </xf>
    <xf numFmtId="170" fontId="4" fillId="0" borderId="0" xfId="30" applyNumberFormat="1" applyFont="1" applyAlignment="1">
      <alignment horizontal="centerContinuous"/>
    </xf>
    <xf numFmtId="170" fontId="4" fillId="0" borderId="0" xfId="30" applyNumberFormat="1" applyFont="1" applyAlignment="1">
      <alignment horizontal="right"/>
    </xf>
    <xf numFmtId="170" fontId="4" fillId="0" borderId="0" xfId="30" applyNumberFormat="1" applyFont="1" applyAlignment="1">
      <alignment horizontal="center"/>
    </xf>
    <xf numFmtId="170" fontId="4" fillId="0" borderId="4" xfId="30" applyNumberFormat="1" applyFont="1" applyBorder="1" applyAlignment="1">
      <alignment horizontal="center"/>
    </xf>
    <xf numFmtId="170" fontId="4" fillId="0" borderId="0" xfId="27" applyNumberFormat="1" applyFont="1"/>
    <xf numFmtId="170" fontId="10" fillId="0" borderId="0" xfId="22" applyNumberFormat="1" applyFont="1" applyAlignment="1" applyProtection="1">
      <alignment horizontal="left" vertical="center" indent="3"/>
      <protection hidden="1"/>
    </xf>
    <xf numFmtId="170" fontId="4" fillId="0" borderId="3" xfId="30" applyNumberFormat="1" applyFont="1" applyBorder="1" applyAlignment="1">
      <alignment horizontal="center"/>
    </xf>
    <xf numFmtId="170" fontId="3" fillId="0" borderId="0" xfId="27" applyNumberFormat="1"/>
    <xf numFmtId="39" fontId="2" fillId="0" borderId="0" xfId="30" applyFont="1" applyAlignment="1">
      <alignment horizontal="centerContinuous"/>
    </xf>
    <xf numFmtId="165" fontId="8" fillId="0" borderId="0" xfId="0" applyNumberFormat="1" applyFont="1"/>
    <xf numFmtId="1" fontId="8" fillId="0" borderId="0" xfId="30" quotePrefix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70" fontId="4" fillId="0" borderId="0" xfId="30" applyNumberFormat="1" applyFont="1" applyAlignment="1">
      <alignment horizontal="center" vertical="center"/>
    </xf>
    <xf numFmtId="1" fontId="8" fillId="0" borderId="0" xfId="30" applyNumberFormat="1" applyFont="1" applyAlignment="1">
      <alignment horizontal="center"/>
    </xf>
    <xf numFmtId="40" fontId="8" fillId="0" borderId="0" xfId="0" applyNumberFormat="1" applyFont="1"/>
    <xf numFmtId="0" fontId="4" fillId="0" borderId="0" xfId="30" applyNumberFormat="1" applyFont="1"/>
    <xf numFmtId="167" fontId="8" fillId="0" borderId="0" xfId="30" applyNumberFormat="1" applyFont="1"/>
    <xf numFmtId="39" fontId="4" fillId="0" borderId="0" xfId="0" applyNumberFormat="1" applyFont="1" applyAlignment="1">
      <alignment vertical="center"/>
    </xf>
    <xf numFmtId="39" fontId="4" fillId="0" borderId="0" xfId="29" applyNumberFormat="1" applyFont="1"/>
    <xf numFmtId="170" fontId="4" fillId="0" borderId="1" xfId="31" applyNumberFormat="1" applyFont="1" applyBorder="1"/>
    <xf numFmtId="0" fontId="4" fillId="0" borderId="0" xfId="0" applyFont="1"/>
    <xf numFmtId="171" fontId="8" fillId="0" borderId="0" xfId="30" applyNumberFormat="1" applyFont="1"/>
    <xf numFmtId="171" fontId="8" fillId="0" borderId="0" xfId="1" applyNumberFormat="1" applyFont="1" applyAlignment="1">
      <alignment horizontal="right"/>
    </xf>
    <xf numFmtId="171" fontId="8" fillId="0" borderId="0" xfId="1" applyNumberFormat="1" applyFont="1" applyAlignment="1">
      <alignment horizontal="center"/>
    </xf>
    <xf numFmtId="171" fontId="8" fillId="0" borderId="6" xfId="1" applyNumberFormat="1" applyFont="1" applyBorder="1" applyAlignment="1">
      <alignment horizontal="center"/>
    </xf>
    <xf numFmtId="171" fontId="8" fillId="0" borderId="4" xfId="30" applyNumberFormat="1" applyFont="1" applyBorder="1"/>
    <xf numFmtId="171" fontId="8" fillId="0" borderId="1" xfId="30" applyNumberFormat="1" applyFont="1" applyBorder="1"/>
    <xf numFmtId="171" fontId="8" fillId="0" borderId="5" xfId="30" applyNumberFormat="1" applyFont="1" applyBorder="1"/>
    <xf numFmtId="1" fontId="8" fillId="0" borderId="0" xfId="22" applyNumberFormat="1" applyFont="1" applyAlignment="1">
      <alignment horizontal="center"/>
    </xf>
    <xf numFmtId="172" fontId="8" fillId="0" borderId="0" xfId="1" applyNumberFormat="1" applyFont="1" applyAlignment="1">
      <alignment horizontal="center"/>
    </xf>
    <xf numFmtId="168" fontId="10" fillId="0" borderId="0" xfId="30" applyNumberFormat="1" applyFont="1"/>
    <xf numFmtId="49" fontId="14" fillId="0" borderId="0" xfId="0" applyNumberFormat="1" applyFont="1"/>
    <xf numFmtId="0" fontId="2" fillId="0" borderId="0" xfId="30" applyNumberFormat="1" applyFont="1" applyAlignment="1">
      <alignment horizontal="centerContinuous"/>
    </xf>
    <xf numFmtId="0" fontId="4" fillId="0" borderId="0" xfId="30" applyNumberFormat="1" applyFont="1" applyAlignment="1">
      <alignment horizontal="centerContinuous"/>
    </xf>
    <xf numFmtId="0" fontId="2" fillId="0" borderId="0" xfId="30" applyNumberFormat="1" applyFont="1" applyAlignment="1">
      <alignment horizontal="center"/>
    </xf>
    <xf numFmtId="39" fontId="2" fillId="0" borderId="0" xfId="30" applyFont="1"/>
    <xf numFmtId="39" fontId="2" fillId="0" borderId="0" xfId="0" applyNumberFormat="1" applyFont="1" applyAlignment="1">
      <alignment horizontal="center"/>
    </xf>
    <xf numFmtId="0" fontId="4" fillId="0" borderId="0" xfId="30" applyNumberFormat="1" applyFont="1" applyAlignment="1">
      <alignment horizontal="center"/>
    </xf>
    <xf numFmtId="166" fontId="2" fillId="0" borderId="0" xfId="30" applyNumberFormat="1" applyFont="1" applyAlignment="1">
      <alignment horizontal="center"/>
    </xf>
    <xf numFmtId="166" fontId="4" fillId="0" borderId="1" xfId="1" applyNumberFormat="1" applyFont="1" applyBorder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quotePrefix="1" applyNumberFormat="1" applyFont="1" applyAlignment="1">
      <alignment horizontal="center"/>
    </xf>
    <xf numFmtId="166" fontId="4" fillId="0" borderId="5" xfId="30" applyNumberFormat="1" applyFont="1" applyBorder="1"/>
    <xf numFmtId="0" fontId="4" fillId="0" borderId="0" xfId="1" applyNumberFormat="1" applyFont="1" applyAlignment="1">
      <alignment horizontal="center"/>
    </xf>
    <xf numFmtId="39" fontId="5" fillId="0" borderId="0" xfId="30" applyFont="1"/>
    <xf numFmtId="39" fontId="2" fillId="0" borderId="0" xfId="30" applyFont="1" applyAlignment="1">
      <alignment horizontal="center" vertical="center"/>
    </xf>
    <xf numFmtId="0" fontId="2" fillId="0" borderId="0" xfId="30" applyNumberFormat="1" applyFont="1" applyAlignment="1">
      <alignment horizontal="center" vertical="center"/>
    </xf>
    <xf numFmtId="39" fontId="2" fillId="0" borderId="0" xfId="30" applyFont="1" applyAlignment="1">
      <alignment vertical="center"/>
    </xf>
    <xf numFmtId="168" fontId="2" fillId="0" borderId="0" xfId="3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39" fontId="4" fillId="0" borderId="0" xfId="21" applyNumberFormat="1" applyFont="1"/>
    <xf numFmtId="170" fontId="4" fillId="0" borderId="0" xfId="21" applyNumberFormat="1" applyFont="1"/>
    <xf numFmtId="169" fontId="8" fillId="0" borderId="0" xfId="30" applyNumberFormat="1" applyFont="1" applyAlignment="1">
      <alignment horizontal="center"/>
    </xf>
    <xf numFmtId="39" fontId="2" fillId="0" borderId="0" xfId="21" applyNumberFormat="1" applyFont="1" applyAlignment="1">
      <alignment horizontal="center"/>
    </xf>
    <xf numFmtId="168" fontId="4" fillId="0" borderId="0" xfId="32" applyNumberFormat="1" applyFont="1"/>
    <xf numFmtId="168" fontId="4" fillId="0" borderId="0" xfId="22" applyNumberFormat="1" applyFont="1"/>
    <xf numFmtId="171" fontId="4" fillId="0" borderId="0" xfId="30" applyNumberFormat="1" applyFont="1"/>
    <xf numFmtId="165" fontId="8" fillId="0" borderId="4" xfId="0" applyNumberFormat="1" applyFont="1" applyBorder="1"/>
    <xf numFmtId="171" fontId="8" fillId="0" borderId="4" xfId="1" applyNumberFormat="1" applyFont="1" applyBorder="1" applyAlignment="1">
      <alignment horizontal="right"/>
    </xf>
    <xf numFmtId="39" fontId="5" fillId="0" borderId="0" xfId="27" quotePrefix="1" applyNumberFormat="1" applyFont="1" applyAlignment="1">
      <alignment horizontal="left"/>
    </xf>
    <xf numFmtId="173" fontId="8" fillId="0" borderId="0" xfId="0" applyNumberFormat="1" applyFont="1"/>
    <xf numFmtId="173" fontId="4" fillId="0" borderId="0" xfId="27" applyNumberFormat="1" applyFont="1"/>
    <xf numFmtId="173" fontId="8" fillId="0" borderId="1" xfId="0" applyNumberFormat="1" applyFont="1" applyBorder="1"/>
    <xf numFmtId="173" fontId="4" fillId="0" borderId="0" xfId="30" applyNumberFormat="1" applyFont="1"/>
    <xf numFmtId="173" fontId="4" fillId="0" borderId="0" xfId="32" applyNumberFormat="1" applyFont="1"/>
    <xf numFmtId="170" fontId="4" fillId="0" borderId="3" xfId="32" applyNumberFormat="1" applyFont="1" applyBorder="1"/>
    <xf numFmtId="164" fontId="4" fillId="0" borderId="1" xfId="1" applyFont="1" applyBorder="1"/>
    <xf numFmtId="165" fontId="8" fillId="0" borderId="0" xfId="21" applyNumberFormat="1" applyFont="1"/>
    <xf numFmtId="173" fontId="4" fillId="0" borderId="0" xfId="21" applyNumberFormat="1" applyFont="1"/>
    <xf numFmtId="173" fontId="4" fillId="0" borderId="0" xfId="5" applyNumberFormat="1" applyFont="1"/>
    <xf numFmtId="173" fontId="8" fillId="0" borderId="4" xfId="0" applyNumberFormat="1" applyFont="1" applyBorder="1"/>
    <xf numFmtId="166" fontId="8" fillId="0" borderId="0" xfId="30" applyNumberFormat="1" applyFont="1" applyAlignment="1">
      <alignment horizontal="right"/>
    </xf>
    <xf numFmtId="39" fontId="6" fillId="0" borderId="0" xfId="30" applyFont="1" applyAlignment="1">
      <alignment vertical="center"/>
    </xf>
    <xf numFmtId="39" fontId="8" fillId="0" borderId="0" xfId="20" applyNumberFormat="1" applyFont="1"/>
    <xf numFmtId="39" fontId="6" fillId="0" borderId="0" xfId="21" applyNumberFormat="1" applyFont="1" applyAlignment="1">
      <alignment vertical="center"/>
    </xf>
    <xf numFmtId="39" fontId="8" fillId="0" borderId="0" xfId="21" applyNumberFormat="1" applyFont="1"/>
    <xf numFmtId="1" fontId="2" fillId="0" borderId="0" xfId="0" applyNumberFormat="1" applyFont="1" applyAlignment="1">
      <alignment horizontal="center"/>
    </xf>
    <xf numFmtId="39" fontId="8" fillId="0" borderId="0" xfId="30" applyFont="1" applyAlignment="1">
      <alignment horizontal="center"/>
    </xf>
    <xf numFmtId="170" fontId="8" fillId="0" borderId="0" xfId="30" applyNumberFormat="1" applyFont="1" applyAlignment="1">
      <alignment horizontal="center"/>
    </xf>
    <xf numFmtId="170" fontId="8" fillId="0" borderId="4" xfId="30" applyNumberFormat="1" applyFont="1" applyBorder="1" applyAlignment="1">
      <alignment horizontal="center"/>
    </xf>
    <xf numFmtId="39" fontId="8" fillId="0" borderId="4" xfId="30" applyFont="1" applyBorder="1" applyAlignment="1">
      <alignment horizontal="center"/>
    </xf>
    <xf numFmtId="172" fontId="8" fillId="0" borderId="0" xfId="1" quotePrefix="1" applyNumberFormat="1" applyFont="1" applyAlignment="1">
      <alignment horizontal="center"/>
    </xf>
    <xf numFmtId="170" fontId="8" fillId="0" borderId="0" xfId="30" applyNumberFormat="1" applyFont="1"/>
    <xf numFmtId="170" fontId="8" fillId="0" borderId="0" xfId="21" applyNumberFormat="1" applyFont="1"/>
    <xf numFmtId="170" fontId="6" fillId="0" borderId="4" xfId="30" applyNumberFormat="1" applyFont="1" applyBorder="1"/>
    <xf numFmtId="170" fontId="8" fillId="0" borderId="4" xfId="30" applyNumberFormat="1" applyFont="1" applyBorder="1" applyAlignment="1">
      <alignment horizontal="right"/>
    </xf>
    <xf numFmtId="39" fontId="8" fillId="0" borderId="4" xfId="20" applyNumberFormat="1" applyFont="1" applyBorder="1"/>
    <xf numFmtId="170" fontId="4" fillId="0" borderId="3" xfId="21" applyNumberFormat="1" applyFont="1" applyBorder="1"/>
    <xf numFmtId="173" fontId="4" fillId="0" borderId="0" xfId="1" applyNumberFormat="1" applyFont="1"/>
    <xf numFmtId="173" fontId="4" fillId="0" borderId="0" xfId="1" applyNumberFormat="1" applyFont="1" applyAlignment="1">
      <alignment vertical="center"/>
    </xf>
    <xf numFmtId="173" fontId="8" fillId="0" borderId="6" xfId="1" applyNumberFormat="1" applyFont="1" applyBorder="1"/>
    <xf numFmtId="166" fontId="4" fillId="0" borderId="0" xfId="1" applyNumberFormat="1" applyFont="1"/>
    <xf numFmtId="173" fontId="4" fillId="0" borderId="5" xfId="1" applyNumberFormat="1" applyFont="1" applyBorder="1"/>
    <xf numFmtId="164" fontId="4" fillId="0" borderId="0" xfId="1" applyFont="1"/>
    <xf numFmtId="164" fontId="4" fillId="0" borderId="5" xfId="1" applyFont="1" applyBorder="1" applyAlignment="1">
      <alignment horizontal="right"/>
    </xf>
    <xf numFmtId="164" fontId="4" fillId="0" borderId="0" xfId="1" applyFont="1" applyAlignment="1">
      <alignment horizontal="right"/>
    </xf>
    <xf numFmtId="173" fontId="8" fillId="0" borderId="5" xfId="0" applyNumberFormat="1" applyFont="1" applyBorder="1"/>
    <xf numFmtId="173" fontId="4" fillId="0" borderId="1" xfId="1" applyNumberFormat="1" applyFont="1" applyBorder="1"/>
    <xf numFmtId="0" fontId="10" fillId="0" borderId="0" xfId="0" applyFont="1" applyAlignment="1" applyProtection="1">
      <alignment vertical="center"/>
      <protection hidden="1"/>
    </xf>
    <xf numFmtId="165" fontId="8" fillId="0" borderId="4" xfId="30" applyNumberFormat="1" applyFont="1" applyBorder="1"/>
    <xf numFmtId="166" fontId="4" fillId="0" borderId="4" xfId="1" applyNumberFormat="1" applyFont="1" applyBorder="1"/>
    <xf numFmtId="39" fontId="2" fillId="0" borderId="0" xfId="1" applyNumberFormat="1" applyFont="1" applyAlignment="1">
      <alignment horizontal="center"/>
    </xf>
    <xf numFmtId="165" fontId="8" fillId="0" borderId="6" xfId="30" applyNumberFormat="1" applyFont="1" applyBorder="1"/>
    <xf numFmtId="166" fontId="8" fillId="0" borderId="0" xfId="0" applyNumberFormat="1" applyFont="1" applyAlignment="1">
      <alignment horizontal="right"/>
    </xf>
    <xf numFmtId="166" fontId="4" fillId="0" borderId="0" xfId="27" applyNumberFormat="1" applyFont="1" applyAlignment="1">
      <alignment horizontal="right"/>
    </xf>
    <xf numFmtId="170" fontId="4" fillId="0" borderId="4" xfId="32" applyNumberFormat="1" applyFont="1" applyBorder="1"/>
    <xf numFmtId="39" fontId="12" fillId="0" borderId="0" xfId="0" applyNumberFormat="1" applyFont="1" applyAlignment="1">
      <alignment horizontal="right"/>
    </xf>
    <xf numFmtId="171" fontId="8" fillId="0" borderId="6" xfId="1" applyNumberFormat="1" applyFont="1" applyBorder="1"/>
    <xf numFmtId="39" fontId="12" fillId="0" borderId="0" xfId="30" applyFont="1" applyAlignment="1">
      <alignment horizontal="center"/>
    </xf>
    <xf numFmtId="171" fontId="8" fillId="0" borderId="0" xfId="1" applyNumberFormat="1" applyFont="1"/>
    <xf numFmtId="167" fontId="4" fillId="0" borderId="0" xfId="1" applyNumberFormat="1" applyFont="1"/>
    <xf numFmtId="167" fontId="4" fillId="0" borderId="0" xfId="30" applyNumberFormat="1" applyFont="1"/>
    <xf numFmtId="173" fontId="8" fillId="0" borderId="0" xfId="1" applyNumberFormat="1" applyFont="1" applyAlignment="1">
      <alignment horizontal="center"/>
    </xf>
    <xf numFmtId="167" fontId="4" fillId="0" borderId="0" xfId="27" applyNumberFormat="1" applyFont="1"/>
    <xf numFmtId="167" fontId="8" fillId="0" borderId="0" xfId="8" applyNumberFormat="1" applyFont="1"/>
    <xf numFmtId="166" fontId="8" fillId="0" borderId="0" xfId="21" applyNumberFormat="1" applyFont="1" applyAlignment="1">
      <alignment horizontal="right"/>
    </xf>
    <xf numFmtId="166" fontId="4" fillId="0" borderId="0" xfId="5" applyNumberFormat="1" applyFont="1" applyAlignment="1">
      <alignment horizontal="right"/>
    </xf>
    <xf numFmtId="166" fontId="4" fillId="0" borderId="0" xfId="32" applyNumberFormat="1" applyFont="1" applyAlignment="1">
      <alignment horizontal="right"/>
    </xf>
    <xf numFmtId="39" fontId="8" fillId="0" borderId="0" xfId="30" applyFont="1" applyAlignment="1">
      <alignment horizontal="left"/>
    </xf>
    <xf numFmtId="168" fontId="4" fillId="0" borderId="0" xfId="30" applyNumberFormat="1" applyFont="1"/>
    <xf numFmtId="39" fontId="2" fillId="0" borderId="0" xfId="30" applyFont="1" applyAlignment="1">
      <alignment horizontal="center"/>
    </xf>
    <xf numFmtId="39" fontId="2" fillId="0" borderId="4" xfId="1" applyNumberFormat="1" applyFont="1" applyBorder="1" applyAlignment="1">
      <alignment horizontal="center"/>
    </xf>
    <xf numFmtId="39" fontId="2" fillId="0" borderId="0" xfId="1" applyNumberFormat="1" applyFont="1" applyAlignment="1">
      <alignment horizontal="center"/>
    </xf>
    <xf numFmtId="39" fontId="12" fillId="0" borderId="0" xfId="30" applyFont="1" applyAlignment="1">
      <alignment horizontal="center" vertical="center"/>
    </xf>
    <xf numFmtId="39" fontId="6" fillId="0" borderId="4" xfId="30" applyFont="1" applyBorder="1" applyAlignment="1">
      <alignment horizontal="center"/>
    </xf>
    <xf numFmtId="39" fontId="4" fillId="0" borderId="1" xfId="30" applyFont="1" applyBorder="1" applyAlignment="1">
      <alignment horizontal="center"/>
    </xf>
    <xf numFmtId="39" fontId="6" fillId="0" borderId="0" xfId="30" applyFont="1" applyAlignment="1">
      <alignment horizontal="center"/>
    </xf>
    <xf numFmtId="39" fontId="6" fillId="0" borderId="0" xfId="21" applyNumberFormat="1" applyFont="1" applyAlignment="1">
      <alignment horizontal="center"/>
    </xf>
    <xf numFmtId="170" fontId="4" fillId="0" borderId="1" xfId="30" applyNumberFormat="1" applyFont="1" applyBorder="1" applyAlignment="1">
      <alignment horizontal="center" vertical="center"/>
    </xf>
    <xf numFmtId="39" fontId="6" fillId="0" borderId="0" xfId="30" applyFont="1" applyAlignment="1">
      <alignment horizontal="center" vertical="center"/>
    </xf>
    <xf numFmtId="39" fontId="4" fillId="0" borderId="4" xfId="30" applyFont="1" applyBorder="1" applyAlignment="1">
      <alignment horizontal="center"/>
    </xf>
    <xf numFmtId="39" fontId="12" fillId="0" borderId="4" xfId="30" applyFont="1" applyBorder="1" applyAlignment="1">
      <alignment horizontal="center"/>
    </xf>
    <xf numFmtId="39" fontId="6" fillId="0" borderId="0" xfId="21" applyNumberFormat="1" applyFont="1" applyAlignment="1">
      <alignment horizontal="center" vertical="center"/>
    </xf>
  </cellXfs>
  <cellStyles count="33">
    <cellStyle name="Comma" xfId="1" builtinId="3"/>
    <cellStyle name="Comma 10" xfId="2" xr:uid="{00000000-0005-0000-0000-000001000000}"/>
    <cellStyle name="Comma 11" xfId="3" xr:uid="{00000000-0005-0000-0000-000002000000}"/>
    <cellStyle name="Comma 2" xfId="4" xr:uid="{00000000-0005-0000-0000-000003000000}"/>
    <cellStyle name="Comma 2 2" xfId="5" xr:uid="{00000000-0005-0000-0000-000004000000}"/>
    <cellStyle name="Comma 3" xfId="6" xr:uid="{00000000-0005-0000-0000-000005000000}"/>
    <cellStyle name="Comma 3 2" xfId="7" xr:uid="{00000000-0005-0000-0000-000006000000}"/>
    <cellStyle name="Comma 3 3" xfId="8" xr:uid="{00000000-0005-0000-0000-000007000000}"/>
    <cellStyle name="Comma 4" xfId="9" xr:uid="{00000000-0005-0000-0000-000008000000}"/>
    <cellStyle name="Comma 4 2" xfId="10" xr:uid="{00000000-0005-0000-0000-000009000000}"/>
    <cellStyle name="Comma 4 2 2" xfId="11" xr:uid="{00000000-0005-0000-0000-00000A000000}"/>
    <cellStyle name="Comma 4 3" xfId="12" xr:uid="{00000000-0005-0000-0000-00000B000000}"/>
    <cellStyle name="Comma 5" xfId="13" xr:uid="{00000000-0005-0000-0000-00000C000000}"/>
    <cellStyle name="Comma 6" xfId="14" xr:uid="{00000000-0005-0000-0000-00000D000000}"/>
    <cellStyle name="Comma 7" xfId="15" xr:uid="{00000000-0005-0000-0000-00000E000000}"/>
    <cellStyle name="Comma 7 2" xfId="16" xr:uid="{00000000-0005-0000-0000-00000F000000}"/>
    <cellStyle name="Comma 8" xfId="17" xr:uid="{00000000-0005-0000-0000-000010000000}"/>
    <cellStyle name="Comma 8 2" xfId="18" xr:uid="{00000000-0005-0000-0000-000011000000}"/>
    <cellStyle name="Comma 9" xfId="19" xr:uid="{00000000-0005-0000-0000-000012000000}"/>
    <cellStyle name="Normal" xfId="0" builtinId="0"/>
    <cellStyle name="Normal 2" xfId="20" xr:uid="{00000000-0005-0000-0000-000014000000}"/>
    <cellStyle name="Normal 2 2" xfId="21" xr:uid="{00000000-0005-0000-0000-000015000000}"/>
    <cellStyle name="Normal 2_งบแสดงส่วนเปลี่ยนแปลงQ251" xfId="22" xr:uid="{00000000-0005-0000-0000-000016000000}"/>
    <cellStyle name="Normal 3" xfId="23" xr:uid="{00000000-0005-0000-0000-000017000000}"/>
    <cellStyle name="Normal 3 2" xfId="24" xr:uid="{00000000-0005-0000-0000-000018000000}"/>
    <cellStyle name="Normal 3 2 2" xfId="25" xr:uid="{00000000-0005-0000-0000-000019000000}"/>
    <cellStyle name="Normal 3 3" xfId="26" xr:uid="{00000000-0005-0000-0000-00001A000000}"/>
    <cellStyle name="Normal 4" xfId="27" xr:uid="{00000000-0005-0000-0000-00001B000000}"/>
    <cellStyle name="Percent 2" xfId="28" xr:uid="{00000000-0005-0000-0000-00001C000000}"/>
    <cellStyle name="ปกติ 2" xfId="29" xr:uid="{00000000-0005-0000-0000-00001D000000}"/>
    <cellStyle name="ปกติ_Sheet1" xfId="30" xr:uid="{00000000-0005-0000-0000-00001E000000}"/>
    <cellStyle name="ปกติ_Sheet1_SPI- DEC. 45_( สอบทาน)" xfId="31" xr:uid="{00000000-0005-0000-0000-00001F000000}"/>
    <cellStyle name="ปกติ_Sheet1_SPI- DEC. 45_( สอบทาน)_SPI-Dec'48t-2-สอบทาน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view="pageBreakPreview" zoomScale="90" zoomScaleNormal="85" zoomScaleSheetLayoutView="90" workbookViewId="0" xr3:uid="{AEA406A1-0E4B-5B11-9CD5-51D6E497D94C}">
      <selection activeCell="D88" sqref="D88"/>
    </sheetView>
  </sheetViews>
  <sheetFormatPr defaultRowHeight="25.5" customHeight="1"/>
  <cols>
    <col min="1" max="1" width="45.42578125" style="4" customWidth="1"/>
    <col min="2" max="2" width="8.28515625" style="68" bestFit="1" customWidth="1"/>
    <col min="3" max="3" width="3.85546875" style="4" customWidth="1"/>
    <col min="4" max="4" width="21" style="4" customWidth="1"/>
    <col min="5" max="5" width="1.5703125" style="4" customWidth="1"/>
    <col min="6" max="6" width="21" style="4" customWidth="1"/>
    <col min="7" max="7" width="1.5703125" style="4" customWidth="1"/>
    <col min="8" max="8" width="21" style="4" customWidth="1"/>
    <col min="9" max="9" width="1.5703125" style="4" customWidth="1"/>
    <col min="10" max="10" width="21" style="4" customWidth="1"/>
    <col min="11" max="16384" width="9.140625" style="4"/>
  </cols>
  <sheetData>
    <row r="1" spans="1:10" ht="24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4" customHeigh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4" customHeigh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24" customHeigh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23.25">
      <c r="A5" s="56"/>
      <c r="B5" s="80"/>
      <c r="C5" s="56"/>
      <c r="D5" s="56"/>
      <c r="E5" s="56"/>
      <c r="F5" s="56"/>
      <c r="G5" s="56"/>
      <c r="H5" s="56"/>
      <c r="I5" s="56"/>
      <c r="J5" s="14" t="s">
        <v>4</v>
      </c>
    </row>
    <row r="6" spans="1:10" ht="25.5" customHeight="1">
      <c r="A6" s="15"/>
      <c r="B6" s="81"/>
      <c r="C6" s="15"/>
      <c r="D6" s="172" t="s">
        <v>5</v>
      </c>
      <c r="E6" s="172"/>
      <c r="F6" s="172"/>
      <c r="G6" s="151"/>
      <c r="H6" s="172" t="s">
        <v>6</v>
      </c>
      <c r="I6" s="172"/>
      <c r="J6" s="172"/>
    </row>
    <row r="7" spans="1:10" ht="25.5" customHeight="1">
      <c r="A7" s="15"/>
      <c r="B7" s="81"/>
      <c r="C7" s="15"/>
      <c r="D7" s="171" t="s">
        <v>7</v>
      </c>
      <c r="E7" s="171"/>
      <c r="F7" s="171"/>
      <c r="G7" s="151"/>
      <c r="H7" s="171" t="s">
        <v>8</v>
      </c>
      <c r="I7" s="171"/>
      <c r="J7" s="171"/>
    </row>
    <row r="8" spans="1:10" ht="25.5" customHeight="1">
      <c r="A8" s="13" t="s">
        <v>9</v>
      </c>
      <c r="B8" s="82" t="s">
        <v>10</v>
      </c>
      <c r="C8" s="83"/>
      <c r="D8" s="158" t="s">
        <v>11</v>
      </c>
      <c r="E8" s="158"/>
      <c r="F8" s="158" t="s">
        <v>12</v>
      </c>
      <c r="G8" s="158"/>
      <c r="H8" s="158" t="s">
        <v>11</v>
      </c>
      <c r="I8" s="56"/>
      <c r="J8" s="13" t="s">
        <v>12</v>
      </c>
    </row>
    <row r="9" spans="1:10" ht="27.95" customHeight="1">
      <c r="A9" s="3" t="s">
        <v>13</v>
      </c>
      <c r="B9" s="85"/>
      <c r="C9" s="3"/>
      <c r="D9" s="3"/>
      <c r="E9" s="3"/>
      <c r="F9" s="3"/>
      <c r="G9" s="3"/>
      <c r="H9" s="3"/>
      <c r="I9" s="3"/>
      <c r="J9" s="3"/>
    </row>
    <row r="10" spans="1:10" ht="27.95" customHeight="1">
      <c r="A10" s="3" t="s">
        <v>14</v>
      </c>
      <c r="B10" s="58">
        <v>4</v>
      </c>
      <c r="C10" s="3"/>
      <c r="D10" s="106">
        <v>122395690.50000003</v>
      </c>
      <c r="E10" s="106"/>
      <c r="F10" s="106">
        <v>67611414.629999995</v>
      </c>
      <c r="G10" s="106"/>
      <c r="H10" s="106">
        <v>122395690.50000003</v>
      </c>
      <c r="I10" s="106"/>
      <c r="J10" s="106">
        <v>67611414.629999995</v>
      </c>
    </row>
    <row r="11" spans="1:10" ht="27.95" customHeight="1">
      <c r="A11" s="3" t="s">
        <v>15</v>
      </c>
      <c r="B11" s="59">
        <v>5</v>
      </c>
      <c r="C11" s="3"/>
      <c r="D11" s="106">
        <v>225919166.06999999</v>
      </c>
      <c r="E11" s="106"/>
      <c r="F11" s="106">
        <v>157351577.41999999</v>
      </c>
      <c r="G11" s="106"/>
      <c r="H11" s="106">
        <v>225919166.06999999</v>
      </c>
      <c r="I11" s="106"/>
      <c r="J11" s="106">
        <v>157351577.41999999</v>
      </c>
    </row>
    <row r="12" spans="1:10" ht="27.95" customHeight="1">
      <c r="A12" s="3" t="s">
        <v>16</v>
      </c>
      <c r="B12" s="58">
        <v>6</v>
      </c>
      <c r="C12" s="3"/>
      <c r="D12" s="106">
        <v>37833522.530000001</v>
      </c>
      <c r="E12" s="106"/>
      <c r="F12" s="106">
        <v>32077932.25</v>
      </c>
      <c r="G12" s="106"/>
      <c r="H12" s="106">
        <v>37833522.530000001</v>
      </c>
      <c r="I12" s="106"/>
      <c r="J12" s="106">
        <v>32077932.25</v>
      </c>
    </row>
    <row r="13" spans="1:10" ht="27.95" customHeight="1">
      <c r="A13" s="3" t="s">
        <v>17</v>
      </c>
      <c r="B13" s="58">
        <v>7</v>
      </c>
      <c r="C13" s="3"/>
      <c r="D13" s="106">
        <v>30000000</v>
      </c>
      <c r="E13" s="106"/>
      <c r="F13" s="106">
        <v>0</v>
      </c>
      <c r="G13" s="106"/>
      <c r="H13" s="106">
        <v>30000000</v>
      </c>
      <c r="I13" s="106"/>
      <c r="J13" s="106">
        <v>0</v>
      </c>
    </row>
    <row r="14" spans="1:10" ht="27.95" customHeight="1">
      <c r="A14" s="3" t="s">
        <v>18</v>
      </c>
      <c r="B14" s="8"/>
      <c r="C14" s="3"/>
      <c r="D14" s="157">
        <v>24356066.100000001</v>
      </c>
      <c r="E14" s="159"/>
      <c r="F14" s="72">
        <v>2220662.31</v>
      </c>
      <c r="G14" s="71"/>
      <c r="H14" s="72">
        <v>24356066.100000001</v>
      </c>
      <c r="I14" s="71"/>
      <c r="J14" s="72">
        <v>2220662.31</v>
      </c>
    </row>
    <row r="15" spans="1:10" ht="27.95" customHeight="1">
      <c r="A15" s="3" t="s">
        <v>19</v>
      </c>
      <c r="B15" s="85"/>
      <c r="C15" s="3"/>
      <c r="D15" s="5">
        <f>SUM(D10:D14)</f>
        <v>440504445.20000005</v>
      </c>
      <c r="E15" s="2"/>
      <c r="F15" s="5">
        <f>SUM(F10:F14)</f>
        <v>259261586.60999998</v>
      </c>
      <c r="G15" s="2"/>
      <c r="H15" s="5">
        <f>SUM(H10:H14)</f>
        <v>440504445.20000005</v>
      </c>
      <c r="I15" s="2"/>
      <c r="J15" s="5">
        <f>SUM(J10:J14)</f>
        <v>259261586.60999998</v>
      </c>
    </row>
    <row r="16" spans="1:10" ht="27.95" customHeight="1">
      <c r="A16" s="12" t="s">
        <v>20</v>
      </c>
      <c r="B16" s="82"/>
      <c r="C16" s="83"/>
      <c r="D16" s="86"/>
      <c r="E16" s="86"/>
      <c r="F16" s="86"/>
      <c r="G16" s="86"/>
      <c r="H16" s="86"/>
      <c r="I16" s="86"/>
      <c r="J16" s="86"/>
    </row>
    <row r="17" spans="1:10" ht="27.95" customHeight="1">
      <c r="A17" s="3" t="s">
        <v>21</v>
      </c>
      <c r="B17" s="82"/>
      <c r="C17" s="83"/>
      <c r="D17" s="86"/>
      <c r="E17" s="86"/>
      <c r="F17" s="86"/>
      <c r="G17" s="86"/>
      <c r="H17" s="86"/>
      <c r="I17" s="86"/>
      <c r="J17" s="86"/>
    </row>
    <row r="18" spans="1:10" ht="27.95" customHeight="1">
      <c r="A18" s="4" t="s">
        <v>22</v>
      </c>
      <c r="B18" s="58">
        <v>8</v>
      </c>
      <c r="C18" s="3"/>
      <c r="D18" s="106">
        <v>11988345955.27</v>
      </c>
      <c r="E18" s="106"/>
      <c r="F18" s="106">
        <v>11719264913.25</v>
      </c>
      <c r="G18" s="106"/>
      <c r="H18" s="106">
        <v>0</v>
      </c>
      <c r="I18" s="106"/>
      <c r="J18" s="106">
        <v>0</v>
      </c>
    </row>
    <row r="19" spans="1:10" ht="27.95" customHeight="1">
      <c r="A19" s="4" t="s">
        <v>23</v>
      </c>
      <c r="B19" s="58">
        <v>8</v>
      </c>
      <c r="C19" s="3"/>
      <c r="D19" s="106">
        <v>0</v>
      </c>
      <c r="E19" s="106"/>
      <c r="F19" s="106">
        <v>0</v>
      </c>
      <c r="G19" s="106"/>
      <c r="H19" s="106">
        <v>1849729791.6799998</v>
      </c>
      <c r="I19" s="106"/>
      <c r="J19" s="106">
        <v>1812292991.6800001</v>
      </c>
    </row>
    <row r="20" spans="1:10" ht="27.95" customHeight="1">
      <c r="A20" s="3" t="s">
        <v>24</v>
      </c>
      <c r="B20" s="58"/>
      <c r="C20" s="3"/>
      <c r="D20" s="71"/>
      <c r="E20" s="71"/>
      <c r="F20" s="71"/>
      <c r="G20" s="71"/>
      <c r="H20" s="71"/>
      <c r="I20" s="71"/>
      <c r="J20" s="71"/>
    </row>
    <row r="21" spans="1:10" ht="27.95" customHeight="1">
      <c r="A21" s="3" t="s">
        <v>25</v>
      </c>
      <c r="B21" s="58">
        <v>9</v>
      </c>
      <c r="C21" s="3"/>
      <c r="D21" s="106">
        <v>2720662054.3600001</v>
      </c>
      <c r="E21" s="106"/>
      <c r="F21" s="106">
        <v>2447369436.9400001</v>
      </c>
      <c r="G21" s="106"/>
      <c r="H21" s="106">
        <v>2720662054.3600001</v>
      </c>
      <c r="I21" s="106"/>
      <c r="J21" s="106">
        <v>2447369436.9400001</v>
      </c>
    </row>
    <row r="22" spans="1:10" ht="27.95" customHeight="1">
      <c r="A22" s="3" t="s">
        <v>26</v>
      </c>
      <c r="B22" s="58">
        <v>9</v>
      </c>
      <c r="C22" s="3"/>
      <c r="D22" s="106">
        <v>1128656216.3599999</v>
      </c>
      <c r="E22" s="106"/>
      <c r="F22" s="106">
        <v>1104425171.02</v>
      </c>
      <c r="G22" s="106"/>
      <c r="H22" s="106">
        <v>1128656216.3599999</v>
      </c>
      <c r="I22" s="106"/>
      <c r="J22" s="106">
        <v>1104425171.02</v>
      </c>
    </row>
    <row r="23" spans="1:10" ht="27.95" customHeight="1">
      <c r="A23" s="3" t="s">
        <v>27</v>
      </c>
      <c r="B23" s="58"/>
      <c r="C23" s="3"/>
      <c r="D23" s="71"/>
      <c r="E23" s="71"/>
      <c r="F23" s="71"/>
      <c r="G23" s="71"/>
      <c r="H23" s="71"/>
      <c r="I23" s="71"/>
      <c r="J23" s="71"/>
    </row>
    <row r="24" spans="1:10" ht="27.95" customHeight="1">
      <c r="A24" s="3" t="s">
        <v>28</v>
      </c>
      <c r="B24" s="58">
        <v>10</v>
      </c>
      <c r="C24" s="3"/>
      <c r="D24" s="106">
        <v>62724561.5</v>
      </c>
      <c r="E24" s="106"/>
      <c r="F24" s="106">
        <v>54326257.000000037</v>
      </c>
      <c r="G24" s="106"/>
      <c r="H24" s="106">
        <v>62724561.5</v>
      </c>
      <c r="I24" s="106"/>
      <c r="J24" s="106">
        <v>54326257.000000037</v>
      </c>
    </row>
    <row r="25" spans="1:10" ht="27.95" customHeight="1">
      <c r="A25" s="3" t="s">
        <v>26</v>
      </c>
      <c r="B25" s="58">
        <v>10</v>
      </c>
      <c r="C25" s="3"/>
      <c r="D25" s="106">
        <v>49695310.299999997</v>
      </c>
      <c r="E25" s="106"/>
      <c r="F25" s="106">
        <v>50009060.299999997</v>
      </c>
      <c r="G25" s="106"/>
      <c r="H25" s="106">
        <v>49695310.299999997</v>
      </c>
      <c r="I25" s="106"/>
      <c r="J25" s="106">
        <v>50009060.299999997</v>
      </c>
    </row>
    <row r="26" spans="1:10" ht="27.95" customHeight="1">
      <c r="A26" s="3" t="s">
        <v>29</v>
      </c>
      <c r="B26" s="58"/>
      <c r="C26" s="3"/>
      <c r="D26" s="106">
        <v>59701605.979999997</v>
      </c>
      <c r="E26" s="106"/>
      <c r="F26" s="106">
        <v>46485792.060000002</v>
      </c>
      <c r="G26" s="106"/>
      <c r="H26" s="106">
        <v>59701605.979999997</v>
      </c>
      <c r="I26" s="106"/>
      <c r="J26" s="106">
        <v>46485792.060000002</v>
      </c>
    </row>
    <row r="27" spans="1:10" ht="27.95" customHeight="1">
      <c r="A27" s="3" t="s">
        <v>30</v>
      </c>
      <c r="B27" s="58">
        <v>11</v>
      </c>
      <c r="C27" s="3"/>
      <c r="D27" s="106">
        <v>631233180.13</v>
      </c>
      <c r="E27" s="106"/>
      <c r="F27" s="106">
        <v>631051027.20000005</v>
      </c>
      <c r="G27" s="106"/>
      <c r="H27" s="106">
        <v>631233180.13</v>
      </c>
      <c r="I27" s="106"/>
      <c r="J27" s="106">
        <v>631051027.20000005</v>
      </c>
    </row>
    <row r="28" spans="1:10" ht="27.95" customHeight="1">
      <c r="A28" s="3" t="s">
        <v>31</v>
      </c>
      <c r="B28" s="58">
        <v>12</v>
      </c>
      <c r="C28" s="3"/>
      <c r="D28" s="106">
        <v>2060373168.6899998</v>
      </c>
      <c r="E28" s="106"/>
      <c r="F28" s="106">
        <v>1997115578.5699999</v>
      </c>
      <c r="G28" s="106"/>
      <c r="H28" s="106">
        <v>2060373168.6899998</v>
      </c>
      <c r="I28" s="106"/>
      <c r="J28" s="106">
        <v>1997115578.5699999</v>
      </c>
    </row>
    <row r="29" spans="1:10" ht="27.95" customHeight="1">
      <c r="A29" s="3" t="s">
        <v>32</v>
      </c>
      <c r="B29" s="58">
        <v>13</v>
      </c>
      <c r="C29" s="3"/>
      <c r="D29" s="106">
        <v>1182064478.79</v>
      </c>
      <c r="E29" s="106"/>
      <c r="F29" s="106">
        <v>1143535236.1000001</v>
      </c>
      <c r="G29" s="106"/>
      <c r="H29" s="106">
        <v>1182064478.79</v>
      </c>
      <c r="I29" s="106"/>
      <c r="J29" s="106">
        <v>1143535236.1000001</v>
      </c>
    </row>
    <row r="30" spans="1:10" ht="27.95" customHeight="1">
      <c r="A30" s="3" t="s">
        <v>33</v>
      </c>
      <c r="B30" s="58">
        <v>14</v>
      </c>
      <c r="C30" s="3"/>
      <c r="D30" s="106">
        <v>10247905.41</v>
      </c>
      <c r="E30" s="106"/>
      <c r="F30" s="106">
        <v>11012455.6</v>
      </c>
      <c r="G30" s="106"/>
      <c r="H30" s="106">
        <v>10247905.41</v>
      </c>
      <c r="I30" s="106"/>
      <c r="J30" s="106">
        <v>11012455.6</v>
      </c>
    </row>
    <row r="31" spans="1:10" ht="27.95" customHeight="1">
      <c r="A31" s="78" t="s">
        <v>34</v>
      </c>
      <c r="B31" s="58"/>
      <c r="C31" s="3"/>
      <c r="D31" s="106">
        <v>177644973.03</v>
      </c>
      <c r="E31" s="106"/>
      <c r="F31" s="106">
        <v>163482529.19</v>
      </c>
      <c r="G31" s="106"/>
      <c r="H31" s="106">
        <v>184826596.00999999</v>
      </c>
      <c r="I31" s="106"/>
      <c r="J31" s="106">
        <v>170664152.16999999</v>
      </c>
    </row>
    <row r="32" spans="1:10" ht="27.95" customHeight="1">
      <c r="A32" s="3" t="s">
        <v>35</v>
      </c>
      <c r="B32" s="8"/>
      <c r="C32" s="3"/>
      <c r="D32" s="71"/>
      <c r="E32" s="71"/>
      <c r="F32" s="71"/>
      <c r="G32" s="71"/>
      <c r="H32" s="71"/>
      <c r="I32" s="71"/>
      <c r="J32" s="71"/>
    </row>
    <row r="33" spans="1:10" ht="27.95" customHeight="1">
      <c r="A33" s="3" t="s">
        <v>36</v>
      </c>
      <c r="B33" s="8"/>
      <c r="C33" s="3"/>
      <c r="D33" s="106">
        <v>42527100</v>
      </c>
      <c r="E33" s="106"/>
      <c r="F33" s="106">
        <v>42527100</v>
      </c>
      <c r="G33" s="106"/>
      <c r="H33" s="106">
        <v>42527100</v>
      </c>
      <c r="I33" s="106"/>
      <c r="J33" s="106">
        <v>42527100</v>
      </c>
    </row>
    <row r="34" spans="1:10" ht="27.95" customHeight="1">
      <c r="A34" s="3" t="s">
        <v>37</v>
      </c>
      <c r="B34" s="8"/>
      <c r="C34" s="3"/>
      <c r="D34" s="106">
        <v>46213247.149999999</v>
      </c>
      <c r="E34" s="106"/>
      <c r="F34" s="106">
        <v>37124451.280000001</v>
      </c>
      <c r="G34" s="106"/>
      <c r="H34" s="106">
        <v>46213247.149999999</v>
      </c>
      <c r="I34" s="106"/>
      <c r="J34" s="106">
        <v>37124451.280000001</v>
      </c>
    </row>
    <row r="35" spans="1:10" ht="27.95" customHeight="1">
      <c r="A35" s="3" t="s">
        <v>38</v>
      </c>
      <c r="B35" s="8"/>
      <c r="C35" s="3"/>
      <c r="D35" s="73">
        <v>3814564.1400000006</v>
      </c>
      <c r="E35" s="69"/>
      <c r="F35" s="73">
        <v>3838994.46</v>
      </c>
      <c r="G35" s="69"/>
      <c r="H35" s="73">
        <v>3814564.1400000006</v>
      </c>
      <c r="I35" s="69"/>
      <c r="J35" s="73">
        <v>3838994.46</v>
      </c>
    </row>
    <row r="36" spans="1:10" ht="27.95" customHeight="1">
      <c r="A36" s="3" t="s">
        <v>39</v>
      </c>
      <c r="B36" s="8"/>
      <c r="C36" s="3"/>
      <c r="D36" s="74">
        <f>SUM(D33:D35)</f>
        <v>92554911.290000007</v>
      </c>
      <c r="E36" s="69"/>
      <c r="F36" s="74">
        <f>SUM(F33:F35)</f>
        <v>83490545.739999995</v>
      </c>
      <c r="G36" s="69"/>
      <c r="H36" s="74">
        <f>SUM(H33:H35)</f>
        <v>92554911.290000007</v>
      </c>
      <c r="I36" s="69"/>
      <c r="J36" s="74">
        <f>SUM(J33:J35)</f>
        <v>83490545.739999995</v>
      </c>
    </row>
    <row r="37" spans="1:10" ht="27.95" customHeight="1">
      <c r="A37" s="3" t="s">
        <v>40</v>
      </c>
      <c r="B37" s="63"/>
      <c r="C37" s="3"/>
      <c r="D37" s="69">
        <f>D18+D19+D20+D21+D22+D23+D24+D25+D26+D27+D28+D29+D30+D36+D31</f>
        <v>20163904321.110001</v>
      </c>
      <c r="E37" s="69"/>
      <c r="F37" s="69">
        <f>F18+F19+F20+F21+F22+F23+F24+F25+F26+F27+F28+F29+F30+F36+F31</f>
        <v>19451568002.969997</v>
      </c>
      <c r="G37" s="69"/>
      <c r="H37" s="69">
        <f>H18+H19+H20+H21+H22+H23+H24+H25+H26+H27+H28+H29+H30+H36+H31</f>
        <v>10032469780.5</v>
      </c>
      <c r="I37" s="69"/>
      <c r="J37" s="69">
        <f>J18+J19+J20+J21+J22+J23+J24+J25+J26+J27+J28+J29+J30+J36+J31</f>
        <v>9551777704.3799992</v>
      </c>
    </row>
    <row r="38" spans="1:10" ht="27.95" customHeight="1" thickBot="1">
      <c r="A38" s="3" t="s">
        <v>41</v>
      </c>
      <c r="B38" s="63"/>
      <c r="C38" s="3"/>
      <c r="D38" s="75">
        <f>+D15+D37</f>
        <v>20604408766.310001</v>
      </c>
      <c r="E38" s="69"/>
      <c r="F38" s="75">
        <f>+F15+F37</f>
        <v>19710829589.579998</v>
      </c>
      <c r="G38" s="69"/>
      <c r="H38" s="75">
        <f>+H15+H37</f>
        <v>10472974225.700001</v>
      </c>
      <c r="I38" s="69"/>
      <c r="J38" s="75">
        <f>+J15+J37</f>
        <v>9811039290.9899998</v>
      </c>
    </row>
    <row r="39" spans="1:10" ht="25.5" customHeight="1" thickTop="1">
      <c r="A39" s="3"/>
      <c r="B39" s="63"/>
      <c r="C39" s="3"/>
      <c r="D39" s="2"/>
      <c r="E39" s="2"/>
      <c r="F39" s="2"/>
      <c r="G39" s="2"/>
      <c r="H39" s="2"/>
      <c r="I39" s="2"/>
      <c r="J39" s="2"/>
    </row>
    <row r="40" spans="1:10" ht="25.5" customHeight="1">
      <c r="A40" s="3"/>
      <c r="B40" s="8"/>
      <c r="C40" s="3"/>
      <c r="D40" s="3"/>
      <c r="E40" s="3"/>
      <c r="F40" s="3"/>
      <c r="G40" s="3"/>
      <c r="H40" s="3"/>
      <c r="I40" s="3"/>
      <c r="J40" s="3"/>
    </row>
    <row r="41" spans="1:10" ht="25.5" customHeight="1">
      <c r="A41" s="3" t="s">
        <v>42</v>
      </c>
      <c r="B41" s="8"/>
      <c r="C41" s="3"/>
      <c r="D41" s="3"/>
      <c r="E41" s="3"/>
      <c r="F41" s="3"/>
      <c r="G41" s="3"/>
      <c r="H41" s="3"/>
      <c r="I41" s="3"/>
      <c r="J41" s="3"/>
    </row>
    <row r="42" spans="1:10" ht="27.75" customHeight="1">
      <c r="A42" s="170" t="s">
        <v>43</v>
      </c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0" ht="27.75" customHeight="1">
      <c r="A43" s="170" t="s">
        <v>0</v>
      </c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ht="27.75" customHeight="1">
      <c r="A44" s="170" t="s">
        <v>44</v>
      </c>
      <c r="B44" s="170"/>
      <c r="C44" s="170"/>
      <c r="D44" s="170"/>
      <c r="E44" s="170"/>
      <c r="F44" s="170"/>
      <c r="G44" s="170"/>
      <c r="H44" s="170"/>
      <c r="I44" s="170"/>
      <c r="J44" s="170"/>
    </row>
    <row r="45" spans="1:10" ht="27.75" customHeight="1">
      <c r="A45" s="170" t="s">
        <v>2</v>
      </c>
      <c r="B45" s="170"/>
      <c r="C45" s="170"/>
      <c r="D45" s="170"/>
      <c r="E45" s="170"/>
      <c r="F45" s="170"/>
      <c r="G45" s="170"/>
      <c r="H45" s="170"/>
      <c r="I45" s="170"/>
      <c r="J45" s="170"/>
    </row>
    <row r="46" spans="1:10" ht="23.25">
      <c r="A46" s="170" t="s">
        <v>3</v>
      </c>
      <c r="B46" s="170"/>
      <c r="C46" s="170"/>
      <c r="D46" s="170"/>
      <c r="E46" s="170"/>
      <c r="F46" s="170"/>
      <c r="G46" s="170"/>
      <c r="H46" s="170"/>
      <c r="I46" s="170"/>
      <c r="J46" s="170"/>
    </row>
    <row r="47" spans="1:10" ht="23.25">
      <c r="A47" s="56"/>
      <c r="B47" s="80"/>
      <c r="C47" s="56"/>
      <c r="D47" s="56"/>
      <c r="E47" s="56"/>
      <c r="F47" s="56"/>
      <c r="G47" s="56"/>
      <c r="H47" s="56"/>
      <c r="I47" s="56"/>
      <c r="J47" s="156" t="s">
        <v>4</v>
      </c>
    </row>
    <row r="48" spans="1:10" ht="27.75" customHeight="1">
      <c r="A48" s="15"/>
      <c r="B48" s="81"/>
      <c r="C48" s="15"/>
      <c r="D48" s="172" t="s">
        <v>5</v>
      </c>
      <c r="E48" s="172"/>
      <c r="F48" s="172"/>
      <c r="G48" s="151"/>
      <c r="H48" s="172" t="s">
        <v>6</v>
      </c>
      <c r="I48" s="172"/>
      <c r="J48" s="172"/>
    </row>
    <row r="49" spans="1:10" ht="27.75" customHeight="1">
      <c r="A49" s="15"/>
      <c r="B49" s="81"/>
      <c r="C49" s="15"/>
      <c r="D49" s="171" t="s">
        <v>7</v>
      </c>
      <c r="E49" s="171"/>
      <c r="F49" s="171"/>
      <c r="G49" s="151"/>
      <c r="H49" s="171" t="s">
        <v>8</v>
      </c>
      <c r="I49" s="171"/>
      <c r="J49" s="171"/>
    </row>
    <row r="50" spans="1:10" ht="27.75" customHeight="1">
      <c r="A50" s="95" t="s">
        <v>45</v>
      </c>
      <c r="B50" s="96" t="s">
        <v>10</v>
      </c>
      <c r="C50" s="97"/>
      <c r="D50" s="158" t="s">
        <v>11</v>
      </c>
      <c r="E50" s="56"/>
      <c r="F50" s="13" t="s">
        <v>12</v>
      </c>
      <c r="G50" s="56"/>
      <c r="H50" s="158" t="s">
        <v>11</v>
      </c>
      <c r="I50" s="56"/>
      <c r="J50" s="13" t="s">
        <v>12</v>
      </c>
    </row>
    <row r="51" spans="1:10" ht="27.95" customHeight="1">
      <c r="A51" s="3" t="s">
        <v>46</v>
      </c>
      <c r="B51" s="85"/>
      <c r="C51" s="3"/>
      <c r="D51" s="3"/>
      <c r="E51" s="3"/>
      <c r="F51" s="98"/>
      <c r="G51" s="98"/>
      <c r="H51" s="13"/>
      <c r="I51" s="13"/>
      <c r="J51" s="98"/>
    </row>
    <row r="52" spans="1:10" ht="27.95" customHeight="1">
      <c r="A52" s="3" t="s">
        <v>47</v>
      </c>
      <c r="B52" s="85"/>
      <c r="C52" s="3"/>
      <c r="D52" s="3"/>
      <c r="E52" s="3"/>
      <c r="H52" s="3"/>
      <c r="I52" s="3"/>
      <c r="J52" s="84"/>
    </row>
    <row r="53" spans="1:10" ht="27.95" customHeight="1">
      <c r="A53" s="4" t="s">
        <v>48</v>
      </c>
      <c r="B53" s="58">
        <v>15</v>
      </c>
      <c r="C53" s="3"/>
      <c r="D53" s="106">
        <v>866100000</v>
      </c>
      <c r="E53" s="106"/>
      <c r="F53" s="106">
        <v>830659043.38</v>
      </c>
      <c r="G53" s="106"/>
      <c r="H53" s="106">
        <v>866100000</v>
      </c>
      <c r="I53" s="106"/>
      <c r="J53" s="106">
        <v>830659043.38</v>
      </c>
    </row>
    <row r="54" spans="1:10" s="62" customFormat="1" ht="27.95" customHeight="1">
      <c r="A54" s="64" t="s">
        <v>49</v>
      </c>
      <c r="B54" s="58"/>
      <c r="C54" s="58"/>
      <c r="D54" s="106">
        <v>330183563.94999999</v>
      </c>
      <c r="E54" s="106"/>
      <c r="F54" s="106">
        <v>259647020.47999999</v>
      </c>
      <c r="G54" s="106"/>
      <c r="H54" s="106">
        <v>330183563.94999999</v>
      </c>
      <c r="I54" s="106"/>
      <c r="J54" s="106">
        <v>259647020.47999999</v>
      </c>
    </row>
    <row r="55" spans="1:10" ht="27.95" customHeight="1">
      <c r="A55" s="3" t="s">
        <v>50</v>
      </c>
      <c r="B55" s="61">
        <v>16</v>
      </c>
      <c r="C55" s="3"/>
      <c r="D55" s="57">
        <v>333360000</v>
      </c>
      <c r="E55" s="57"/>
      <c r="F55" s="57">
        <v>333360000</v>
      </c>
      <c r="G55" s="57"/>
      <c r="H55" s="107">
        <v>333360000</v>
      </c>
      <c r="I55" s="57"/>
      <c r="J55" s="107">
        <v>333360000</v>
      </c>
    </row>
    <row r="56" spans="1:10" ht="27.95" customHeight="1">
      <c r="A56" s="3" t="s">
        <v>51</v>
      </c>
      <c r="B56" s="85"/>
      <c r="C56" s="18"/>
      <c r="D56" s="87">
        <f t="shared" ref="D56:J56" si="0">D53+D54+D55</f>
        <v>1529643563.95</v>
      </c>
      <c r="E56" s="141"/>
      <c r="F56" s="87">
        <f t="shared" si="0"/>
        <v>1423666063.8599999</v>
      </c>
      <c r="G56" s="141"/>
      <c r="H56" s="87">
        <f t="shared" si="0"/>
        <v>1529643563.95</v>
      </c>
      <c r="I56" s="141"/>
      <c r="J56" s="87">
        <f t="shared" si="0"/>
        <v>1423666063.8599999</v>
      </c>
    </row>
    <row r="57" spans="1:10" ht="27.95" customHeight="1">
      <c r="A57" s="3" t="s">
        <v>52</v>
      </c>
      <c r="B57" s="82"/>
      <c r="C57" s="83"/>
      <c r="D57" s="86"/>
      <c r="E57" s="86"/>
      <c r="F57" s="86"/>
      <c r="G57" s="86"/>
      <c r="H57" s="86"/>
      <c r="I57" s="86"/>
      <c r="J57" s="86"/>
    </row>
    <row r="58" spans="1:10" ht="27.95" customHeight="1">
      <c r="A58" s="3" t="s">
        <v>53</v>
      </c>
      <c r="B58" s="88"/>
      <c r="C58" s="3"/>
      <c r="D58" s="106">
        <v>599700</v>
      </c>
      <c r="E58" s="106"/>
      <c r="F58" s="106">
        <v>599700</v>
      </c>
      <c r="G58" s="106"/>
      <c r="H58" s="106">
        <v>599700</v>
      </c>
      <c r="I58" s="106"/>
      <c r="J58" s="106">
        <v>599700</v>
      </c>
    </row>
    <row r="59" spans="1:10" ht="27.95" customHeight="1">
      <c r="A59" s="3" t="s">
        <v>54</v>
      </c>
      <c r="B59" s="88"/>
      <c r="C59" s="3"/>
      <c r="D59" s="106">
        <v>47748332.289999999</v>
      </c>
      <c r="E59" s="106"/>
      <c r="F59" s="106">
        <v>19572518.050000001</v>
      </c>
      <c r="G59" s="106"/>
      <c r="H59" s="106">
        <v>47748332.289999999</v>
      </c>
      <c r="I59" s="106"/>
      <c r="J59" s="106">
        <v>19572518.050000001</v>
      </c>
    </row>
    <row r="60" spans="1:10" ht="27.95" customHeight="1">
      <c r="A60" s="3" t="s">
        <v>55</v>
      </c>
      <c r="B60" s="89"/>
      <c r="C60" s="3"/>
      <c r="D60" s="106">
        <v>80654626.139999986</v>
      </c>
      <c r="E60" s="106"/>
      <c r="F60" s="106">
        <v>65018152.509999998</v>
      </c>
      <c r="G60" s="106"/>
      <c r="H60" s="106">
        <v>80654626.139999986</v>
      </c>
      <c r="I60" s="106"/>
      <c r="J60" s="106">
        <v>65018152.509999998</v>
      </c>
    </row>
    <row r="61" spans="1:10" ht="27.95" customHeight="1">
      <c r="A61" s="3" t="s">
        <v>56</v>
      </c>
      <c r="B61" s="88">
        <v>16</v>
      </c>
      <c r="C61" s="3"/>
      <c r="D61" s="106">
        <v>333280000</v>
      </c>
      <c r="E61" s="106"/>
      <c r="F61" s="106">
        <v>499960000</v>
      </c>
      <c r="G61" s="106"/>
      <c r="H61" s="106">
        <v>333280000</v>
      </c>
      <c r="I61" s="106"/>
      <c r="J61" s="106">
        <v>499960000</v>
      </c>
    </row>
    <row r="62" spans="1:10" ht="27.95" customHeight="1">
      <c r="A62" s="3" t="s">
        <v>57</v>
      </c>
      <c r="B62" s="59"/>
      <c r="C62" s="3"/>
      <c r="D62" s="106">
        <v>12924272.75</v>
      </c>
      <c r="E62" s="106"/>
      <c r="F62" s="106">
        <v>12924272.75</v>
      </c>
      <c r="G62" s="106"/>
      <c r="H62" s="106">
        <v>12924272.75</v>
      </c>
      <c r="I62" s="106"/>
      <c r="J62" s="106">
        <v>12924272.75</v>
      </c>
    </row>
    <row r="63" spans="1:10" ht="27.95" customHeight="1">
      <c r="A63" s="3" t="s">
        <v>58</v>
      </c>
      <c r="B63" s="59">
        <v>17</v>
      </c>
      <c r="C63" s="3"/>
      <c r="D63" s="106">
        <v>97844179.5</v>
      </c>
      <c r="E63" s="106"/>
      <c r="F63" s="106">
        <v>93663265</v>
      </c>
      <c r="G63" s="106"/>
      <c r="H63" s="106">
        <v>97844179.5</v>
      </c>
      <c r="I63" s="106"/>
      <c r="J63" s="106">
        <v>93663265</v>
      </c>
    </row>
    <row r="64" spans="1:10" ht="27.95" customHeight="1">
      <c r="A64" s="79" t="s">
        <v>59</v>
      </c>
      <c r="B64" s="59"/>
      <c r="C64" s="3"/>
      <c r="D64" s="108">
        <v>366405633.25</v>
      </c>
      <c r="E64" s="70"/>
      <c r="F64" s="108">
        <v>307716839.25999999</v>
      </c>
      <c r="G64" s="70"/>
      <c r="H64" s="108">
        <v>366405633.25</v>
      </c>
      <c r="I64" s="70"/>
      <c r="J64" s="70">
        <v>307716839.25999999</v>
      </c>
    </row>
    <row r="65" spans="1:10" ht="27.95" customHeight="1">
      <c r="A65" s="3" t="s">
        <v>60</v>
      </c>
      <c r="B65" s="88"/>
      <c r="C65" s="3"/>
      <c r="D65" s="5">
        <f>SUM(D58:D64)</f>
        <v>939456743.92999995</v>
      </c>
      <c r="E65" s="2"/>
      <c r="F65" s="5">
        <f>SUM(F58:F64)</f>
        <v>999454747.56999993</v>
      </c>
      <c r="G65" s="2"/>
      <c r="H65" s="5">
        <f>SUM(H58:H64)</f>
        <v>939456743.92999995</v>
      </c>
      <c r="I65" s="2"/>
      <c r="J65" s="5">
        <f>SUM(J58:J64)</f>
        <v>999454747.56999993</v>
      </c>
    </row>
    <row r="66" spans="1:10" ht="27.95" customHeight="1">
      <c r="A66" s="3" t="s">
        <v>61</v>
      </c>
      <c r="B66" s="85"/>
      <c r="C66" s="3"/>
      <c r="D66" s="5">
        <f>SUM(D65,D56)</f>
        <v>2469100307.8800001</v>
      </c>
      <c r="E66" s="2"/>
      <c r="F66" s="5">
        <f>SUM(F65,F56)</f>
        <v>2423120811.4299998</v>
      </c>
      <c r="G66" s="2"/>
      <c r="H66" s="5">
        <f>SUM(H65,H56)</f>
        <v>2469100307.8800001</v>
      </c>
      <c r="I66" s="2"/>
      <c r="J66" s="5">
        <f>SUM(J65,J56)</f>
        <v>2423120811.4299998</v>
      </c>
    </row>
    <row r="67" spans="1:10" ht="27.95" customHeight="1">
      <c r="A67" s="3" t="s">
        <v>62</v>
      </c>
      <c r="B67" s="63"/>
      <c r="C67" s="3"/>
      <c r="D67" s="3"/>
      <c r="E67" s="3"/>
      <c r="H67" s="3"/>
      <c r="I67" s="3"/>
      <c r="J67" s="84"/>
    </row>
    <row r="68" spans="1:10" ht="27.95" customHeight="1">
      <c r="A68" s="3" t="s">
        <v>63</v>
      </c>
      <c r="B68" s="91"/>
      <c r="C68" s="3"/>
      <c r="D68" s="3"/>
      <c r="E68" s="3"/>
      <c r="F68" s="3"/>
      <c r="G68" s="3"/>
      <c r="H68" s="3"/>
      <c r="I68" s="3"/>
      <c r="J68" s="3"/>
    </row>
    <row r="69" spans="1:10" ht="27.95" customHeight="1">
      <c r="A69" s="3" t="s">
        <v>64</v>
      </c>
      <c r="B69" s="63"/>
      <c r="C69" s="3"/>
      <c r="D69" s="3"/>
      <c r="E69" s="3"/>
      <c r="F69" s="3"/>
      <c r="G69" s="3"/>
      <c r="H69" s="3"/>
      <c r="I69" s="3"/>
      <c r="J69" s="3"/>
    </row>
    <row r="70" spans="1:10" ht="27.95" customHeight="1" thickBot="1">
      <c r="A70" s="3" t="s">
        <v>65</v>
      </c>
      <c r="B70" s="8"/>
      <c r="C70" s="3"/>
      <c r="D70" s="10">
        <v>800000000</v>
      </c>
      <c r="E70" s="9"/>
      <c r="F70" s="10">
        <v>800000000</v>
      </c>
      <c r="G70" s="9"/>
      <c r="H70" s="10">
        <v>800000000</v>
      </c>
      <c r="I70" s="9"/>
      <c r="J70" s="10">
        <f>80000000*10</f>
        <v>800000000</v>
      </c>
    </row>
    <row r="71" spans="1:10" ht="27.95" customHeight="1" thickTop="1">
      <c r="A71" s="3" t="s">
        <v>66</v>
      </c>
      <c r="B71" s="63"/>
      <c r="C71" s="3"/>
      <c r="D71" s="9"/>
      <c r="E71" s="9"/>
      <c r="F71" s="9"/>
      <c r="G71" s="9"/>
      <c r="H71" s="9"/>
      <c r="I71" s="9"/>
      <c r="J71" s="9"/>
    </row>
    <row r="72" spans="1:10" ht="27.95" customHeight="1">
      <c r="A72" s="3" t="s">
        <v>67</v>
      </c>
      <c r="B72" s="63"/>
      <c r="C72" s="3"/>
      <c r="D72" s="106">
        <f>'shareholders'' equity'!C26</f>
        <v>494034300</v>
      </c>
      <c r="E72" s="106"/>
      <c r="F72" s="106">
        <v>494034300</v>
      </c>
      <c r="G72" s="106"/>
      <c r="H72" s="106">
        <f>separated!C24</f>
        <v>494034300</v>
      </c>
      <c r="I72" s="106"/>
      <c r="J72" s="106">
        <v>494034300</v>
      </c>
    </row>
    <row r="73" spans="1:10" ht="27.95" customHeight="1">
      <c r="A73" s="3" t="s">
        <v>68</v>
      </c>
      <c r="B73" s="63"/>
      <c r="C73" s="3"/>
      <c r="D73" s="106">
        <f>'shareholders'' equity'!E26</f>
        <v>1041357580</v>
      </c>
      <c r="E73" s="106"/>
      <c r="F73" s="106">
        <v>1041357580</v>
      </c>
      <c r="G73" s="106"/>
      <c r="H73" s="106">
        <f>separated!E24</f>
        <v>1041357580</v>
      </c>
      <c r="I73" s="106"/>
      <c r="J73" s="106">
        <v>1041357580</v>
      </c>
    </row>
    <row r="74" spans="1:10" ht="27.95" customHeight="1">
      <c r="A74" s="3" t="s">
        <v>69</v>
      </c>
      <c r="B74" s="63"/>
      <c r="C74" s="3"/>
      <c r="D74" s="106">
        <f>'shareholders'' equity'!G19</f>
        <v>6151888.7300000004</v>
      </c>
      <c r="E74" s="106"/>
      <c r="F74" s="106">
        <v>6151888.7300000004</v>
      </c>
      <c r="G74" s="106"/>
      <c r="H74" s="106">
        <v>0</v>
      </c>
      <c r="I74" s="106"/>
      <c r="J74" s="106">
        <v>0</v>
      </c>
    </row>
    <row r="75" spans="1:10" ht="27.95" customHeight="1">
      <c r="A75" s="3" t="s">
        <v>70</v>
      </c>
      <c r="B75" s="63"/>
      <c r="C75" s="3"/>
      <c r="D75" s="106">
        <f>'shareholders'' equity'!I26</f>
        <v>22368478.73</v>
      </c>
      <c r="E75" s="106"/>
      <c r="F75" s="106">
        <v>11755514</v>
      </c>
      <c r="G75" s="106"/>
      <c r="H75" s="106">
        <v>0</v>
      </c>
      <c r="I75" s="106"/>
      <c r="J75" s="106">
        <v>0</v>
      </c>
    </row>
    <row r="76" spans="1:10" ht="27.95" customHeight="1">
      <c r="A76" s="3" t="s">
        <v>71</v>
      </c>
      <c r="B76" s="63"/>
      <c r="C76" s="3"/>
      <c r="D76" s="9"/>
      <c r="E76" s="9"/>
      <c r="F76" s="9"/>
      <c r="G76" s="9"/>
      <c r="H76" s="9"/>
      <c r="I76" s="9"/>
      <c r="J76" s="9"/>
    </row>
    <row r="77" spans="1:10" ht="27.95" customHeight="1">
      <c r="A77" s="3" t="s">
        <v>72</v>
      </c>
      <c r="B77" s="63"/>
      <c r="C77" s="3"/>
      <c r="D77" s="9"/>
      <c r="E77" s="9"/>
      <c r="F77" s="9"/>
      <c r="G77" s="9"/>
      <c r="H77" s="9"/>
      <c r="I77" s="9"/>
      <c r="J77" s="9"/>
    </row>
    <row r="78" spans="1:10" ht="27.95" customHeight="1">
      <c r="A78" s="3" t="s">
        <v>73</v>
      </c>
      <c r="B78" s="59">
        <v>20</v>
      </c>
      <c r="C78" s="3"/>
      <c r="D78" s="106">
        <f>'shareholders'' equity'!K26</f>
        <v>80000000</v>
      </c>
      <c r="E78" s="106"/>
      <c r="F78" s="106">
        <v>80000000</v>
      </c>
      <c r="G78" s="106"/>
      <c r="H78" s="106">
        <f>separated!G24</f>
        <v>80000000</v>
      </c>
      <c r="I78" s="106"/>
      <c r="J78" s="106">
        <v>80000000</v>
      </c>
    </row>
    <row r="79" spans="1:10" ht="27.95" customHeight="1">
      <c r="A79" s="3" t="s">
        <v>74</v>
      </c>
      <c r="B79" s="59">
        <v>21</v>
      </c>
      <c r="C79" s="3"/>
      <c r="D79" s="106">
        <f>'shareholders'' equity'!M26</f>
        <v>280000000</v>
      </c>
      <c r="E79" s="106"/>
      <c r="F79" s="106">
        <v>280000000</v>
      </c>
      <c r="G79" s="106"/>
      <c r="H79" s="106">
        <f>separated!I24</f>
        <v>280000000</v>
      </c>
      <c r="I79" s="106"/>
      <c r="J79" s="106">
        <v>280000000</v>
      </c>
    </row>
    <row r="80" spans="1:10" ht="27.95" customHeight="1">
      <c r="A80" s="3" t="s">
        <v>75</v>
      </c>
      <c r="B80" s="91"/>
      <c r="C80" s="3"/>
      <c r="D80" s="9">
        <f>'shareholders'' equity'!O26</f>
        <v>13420814710.900002</v>
      </c>
      <c r="E80" s="9"/>
      <c r="F80" s="9">
        <v>12902131341.430002</v>
      </c>
      <c r="G80" s="9"/>
      <c r="H80" s="9">
        <f>separated!K24</f>
        <v>4661809924.0299997</v>
      </c>
      <c r="I80" s="9"/>
      <c r="J80" s="9">
        <v>4271207223.3099995</v>
      </c>
    </row>
    <row r="81" spans="1:10" ht="27.95" customHeight="1">
      <c r="A81" s="3" t="s">
        <v>76</v>
      </c>
      <c r="B81" s="91"/>
      <c r="C81" s="3"/>
      <c r="D81" s="149">
        <f>'shareholders'' equity'!Y26</f>
        <v>2790581500.0700002</v>
      </c>
      <c r="E81" s="9"/>
      <c r="F81" s="149">
        <v>2472278153.9900002</v>
      </c>
      <c r="G81" s="9"/>
      <c r="H81" s="149">
        <f>separated!M24</f>
        <v>1446672113.79</v>
      </c>
      <c r="I81" s="9"/>
      <c r="J81" s="149">
        <v>1221319376.25</v>
      </c>
    </row>
    <row r="82" spans="1:10" ht="27.95" customHeight="1">
      <c r="A82" s="3" t="s">
        <v>77</v>
      </c>
      <c r="B82" s="63"/>
      <c r="C82" s="3"/>
      <c r="D82" s="2">
        <f>SUM(D72:D81)</f>
        <v>18135308458.43</v>
      </c>
      <c r="E82" s="2"/>
      <c r="F82" s="2">
        <f>SUM(F72:F81)</f>
        <v>17287708778.150002</v>
      </c>
      <c r="G82" s="2"/>
      <c r="H82" s="2">
        <f>SUM(H72:H81)</f>
        <v>8003873917.8199997</v>
      </c>
      <c r="I82" s="2"/>
      <c r="J82" s="2">
        <f>SUM(J72:J81)</f>
        <v>7387918479.5599995</v>
      </c>
    </row>
    <row r="83" spans="1:10" ht="27.95" customHeight="1" thickBot="1">
      <c r="A83" s="3" t="s">
        <v>78</v>
      </c>
      <c r="B83" s="63"/>
      <c r="C83" s="3"/>
      <c r="D83" s="92">
        <f>+D66+D82</f>
        <v>20604408766.310001</v>
      </c>
      <c r="E83" s="2"/>
      <c r="F83" s="92">
        <f>+F66+F82</f>
        <v>19710829589.580002</v>
      </c>
      <c r="G83" s="2"/>
      <c r="H83" s="92">
        <f>+H66+H82</f>
        <v>10472974225.700001</v>
      </c>
      <c r="I83" s="2"/>
      <c r="J83" s="92">
        <f>+J66+J82</f>
        <v>9811039290.9899998</v>
      </c>
    </row>
    <row r="84" spans="1:10" ht="16.5" customHeight="1" thickTop="1">
      <c r="A84" s="3"/>
      <c r="B84" s="63"/>
      <c r="C84" s="3"/>
      <c r="D84" s="2"/>
      <c r="E84" s="2"/>
      <c r="F84" s="2"/>
      <c r="G84" s="2"/>
      <c r="H84" s="2"/>
      <c r="I84" s="2"/>
      <c r="J84" s="2"/>
    </row>
    <row r="85" spans="1:10" ht="22.5" customHeight="1">
      <c r="A85" s="3" t="s">
        <v>42</v>
      </c>
      <c r="B85" s="85"/>
      <c r="C85" s="18"/>
      <c r="D85" s="18"/>
      <c r="E85" s="18"/>
      <c r="F85" s="18"/>
      <c r="G85" s="18"/>
      <c r="H85" s="18"/>
      <c r="I85" s="18"/>
      <c r="J85" s="18"/>
    </row>
    <row r="86" spans="1:10" ht="25.5" hidden="1" customHeight="1">
      <c r="D86" s="4">
        <f>+D38-D83</f>
        <v>0</v>
      </c>
      <c r="F86" s="4">
        <f>+F38-F83</f>
        <v>0</v>
      </c>
      <c r="H86" s="4">
        <f>+H38-H83</f>
        <v>0</v>
      </c>
      <c r="J86" s="4">
        <f>+J38-J83</f>
        <v>0</v>
      </c>
    </row>
  </sheetData>
  <mergeCells count="17">
    <mergeCell ref="H49:J49"/>
    <mergeCell ref="D49:F49"/>
    <mergeCell ref="D48:F48"/>
    <mergeCell ref="H48:J48"/>
    <mergeCell ref="H7:J7"/>
    <mergeCell ref="A46:J46"/>
    <mergeCell ref="A1:J1"/>
    <mergeCell ref="A2:J2"/>
    <mergeCell ref="A3:J3"/>
    <mergeCell ref="A45:J45"/>
    <mergeCell ref="A43:J43"/>
    <mergeCell ref="A4:J4"/>
    <mergeCell ref="A44:J44"/>
    <mergeCell ref="A42:J42"/>
    <mergeCell ref="D7:F7"/>
    <mergeCell ref="D6:F6"/>
    <mergeCell ref="H6:J6"/>
  </mergeCells>
  <phoneticPr fontId="0" type="noConversion"/>
  <pageMargins left="0.47244094488188981" right="0.27559055118110237" top="0.39370078740157483" bottom="0.19685039370078741" header="0.23622047244094491" footer="0.15748031496062992"/>
  <pageSetup paperSize="9" scale="67" firstPageNumber="0" orientation="portrait" r:id="rId1"/>
  <headerFooter alignWithMargins="0">
    <oddFooter xml:space="preserve">&amp;R&amp;"AngsanaUPC,ตัวปกติ"&amp;10                 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zoomScaleNormal="100" zoomScaleSheetLayoutView="90" workbookViewId="0" xr3:uid="{958C4451-9541-5A59-BF78-D2F731DF1C81}">
      <selection activeCell="A48" sqref="A48"/>
    </sheetView>
  </sheetViews>
  <sheetFormatPr defaultRowHeight="19.5" customHeight="1"/>
  <cols>
    <col min="1" max="1" width="58.28515625" style="4" customWidth="1"/>
    <col min="2" max="2" width="5" style="68" customWidth="1"/>
    <col min="3" max="3" width="18.5703125" style="4" customWidth="1"/>
    <col min="4" max="4" width="0.85546875" style="4" customWidth="1"/>
    <col min="5" max="5" width="18.5703125" style="4" customWidth="1"/>
    <col min="6" max="6" width="0.5703125" style="4" customWidth="1"/>
    <col min="7" max="7" width="18.5703125" style="4" customWidth="1"/>
    <col min="8" max="8" width="0.85546875" style="4" customWidth="1"/>
    <col min="9" max="9" width="18.5703125" style="4" customWidth="1"/>
    <col min="10" max="10" width="5.28515625" style="4" customWidth="1"/>
    <col min="11" max="16384" width="9.140625" style="4"/>
  </cols>
  <sheetData>
    <row r="1" spans="1:9" ht="19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spans="1:9" ht="19.5" customHeight="1">
      <c r="A2" s="170" t="s">
        <v>79</v>
      </c>
      <c r="B2" s="170"/>
      <c r="C2" s="170"/>
      <c r="D2" s="170"/>
      <c r="E2" s="170"/>
      <c r="F2" s="170"/>
      <c r="G2" s="170"/>
      <c r="H2" s="170"/>
      <c r="I2" s="170"/>
    </row>
    <row r="3" spans="1:9" ht="19.5" customHeight="1">
      <c r="A3" s="173" t="s">
        <v>80</v>
      </c>
      <c r="B3" s="173"/>
      <c r="C3" s="173"/>
      <c r="D3" s="173"/>
      <c r="E3" s="173"/>
      <c r="F3" s="173"/>
      <c r="G3" s="173"/>
      <c r="H3" s="173"/>
      <c r="I3" s="173"/>
    </row>
    <row r="4" spans="1:9" ht="19.5" customHeight="1">
      <c r="A4" s="170" t="s">
        <v>3</v>
      </c>
      <c r="B4" s="170"/>
      <c r="C4" s="170"/>
      <c r="D4" s="170"/>
      <c r="E4" s="170"/>
      <c r="F4" s="170"/>
      <c r="G4" s="170"/>
      <c r="H4" s="170"/>
      <c r="I4" s="170"/>
    </row>
    <row r="5" spans="1:9" ht="19.5" customHeight="1">
      <c r="A5" s="13"/>
      <c r="B5" s="82"/>
      <c r="I5" s="14" t="s">
        <v>4</v>
      </c>
    </row>
    <row r="6" spans="1:9" ht="19.5" customHeight="1">
      <c r="A6" s="13"/>
      <c r="B6" s="82"/>
      <c r="C6" s="172" t="s">
        <v>5</v>
      </c>
      <c r="D6" s="172"/>
      <c r="E6" s="172"/>
      <c r="G6" s="172" t="s">
        <v>6</v>
      </c>
      <c r="H6" s="172"/>
      <c r="I6" s="172"/>
    </row>
    <row r="7" spans="1:9" ht="19.5" customHeight="1">
      <c r="A7" s="13"/>
      <c r="B7" s="82"/>
      <c r="C7" s="171" t="s">
        <v>7</v>
      </c>
      <c r="D7" s="171"/>
      <c r="E7" s="171"/>
      <c r="G7" s="171" t="s">
        <v>8</v>
      </c>
      <c r="H7" s="171"/>
      <c r="I7" s="171"/>
    </row>
    <row r="8" spans="1:9" ht="19.5" customHeight="1">
      <c r="A8" s="3"/>
      <c r="B8" s="90"/>
      <c r="C8" s="16" t="s">
        <v>81</v>
      </c>
      <c r="D8" s="84"/>
      <c r="E8" s="16" t="s">
        <v>82</v>
      </c>
      <c r="G8" s="16" t="s">
        <v>81</v>
      </c>
      <c r="H8" s="84"/>
      <c r="I8" s="16" t="s">
        <v>82</v>
      </c>
    </row>
    <row r="9" spans="1:9" ht="19.5" customHeight="1">
      <c r="A9" s="83" t="s">
        <v>83</v>
      </c>
      <c r="B9" s="93"/>
      <c r="D9" s="3"/>
      <c r="E9" s="21"/>
      <c r="G9" s="56"/>
      <c r="H9" s="84"/>
      <c r="I9" s="21"/>
    </row>
    <row r="10" spans="1:9" ht="19.5" customHeight="1">
      <c r="A10" s="3" t="s">
        <v>84</v>
      </c>
      <c r="C10" s="138">
        <v>572349384.79999995</v>
      </c>
      <c r="D10" s="139"/>
      <c r="E10" s="9">
        <v>531067709.69</v>
      </c>
      <c r="F10" s="139"/>
      <c r="G10" s="138">
        <v>572349384.79999995</v>
      </c>
      <c r="H10" s="139"/>
      <c r="I10" s="9">
        <v>531067709.69</v>
      </c>
    </row>
    <row r="11" spans="1:9" ht="19.5" customHeight="1">
      <c r="A11" s="3" t="s">
        <v>85</v>
      </c>
      <c r="C11" s="138">
        <v>12730500</v>
      </c>
      <c r="D11" s="139"/>
      <c r="E11" s="9">
        <v>0</v>
      </c>
      <c r="F11" s="139"/>
      <c r="G11" s="138">
        <v>12730500</v>
      </c>
      <c r="H11" s="139"/>
      <c r="I11" s="9">
        <v>0</v>
      </c>
    </row>
    <row r="12" spans="1:9" ht="19.5" customHeight="1">
      <c r="A12" s="3" t="s">
        <v>86</v>
      </c>
      <c r="C12" s="138">
        <v>118748141.54000001</v>
      </c>
      <c r="D12" s="139"/>
      <c r="E12" s="9">
        <v>114484740.13</v>
      </c>
      <c r="F12" s="139"/>
      <c r="G12" s="138">
        <v>118748141.54000001</v>
      </c>
      <c r="H12" s="139"/>
      <c r="I12" s="9">
        <v>114484740.13</v>
      </c>
    </row>
    <row r="13" spans="1:9" ht="19.5" customHeight="1">
      <c r="A13" s="3" t="s">
        <v>87</v>
      </c>
      <c r="C13" s="1"/>
      <c r="D13" s="1"/>
      <c r="E13" s="9"/>
      <c r="F13" s="1"/>
      <c r="G13" s="1"/>
      <c r="H13" s="1"/>
      <c r="I13" s="1"/>
    </row>
    <row r="14" spans="1:9" ht="19.5" customHeight="1">
      <c r="A14" s="4" t="s">
        <v>88</v>
      </c>
      <c r="C14" s="138">
        <v>347105671.57999998</v>
      </c>
      <c r="D14" s="139"/>
      <c r="E14" s="9">
        <v>365128507.81</v>
      </c>
      <c r="F14" s="139"/>
      <c r="G14" s="138">
        <v>0</v>
      </c>
      <c r="H14" s="139"/>
      <c r="I14" s="9">
        <v>0</v>
      </c>
    </row>
    <row r="15" spans="1:9" ht="19.5" customHeight="1">
      <c r="A15" s="3" t="s">
        <v>89</v>
      </c>
      <c r="C15" s="138">
        <v>130966571.06999999</v>
      </c>
      <c r="D15" s="139"/>
      <c r="E15" s="9">
        <v>142332064.24000001</v>
      </c>
      <c r="F15" s="139"/>
      <c r="G15" s="138">
        <v>556164618.07000005</v>
      </c>
      <c r="H15" s="139"/>
      <c r="I15" s="9">
        <v>470580738.63999999</v>
      </c>
    </row>
    <row r="16" spans="1:9" ht="19.5" customHeight="1">
      <c r="A16" s="4" t="s">
        <v>90</v>
      </c>
      <c r="C16" s="3"/>
      <c r="D16" s="1"/>
      <c r="E16" s="3"/>
      <c r="F16" s="1"/>
      <c r="G16" s="3"/>
      <c r="H16" s="1"/>
      <c r="I16" s="3"/>
    </row>
    <row r="17" spans="1:14" ht="19.5" customHeight="1">
      <c r="A17" s="4" t="s">
        <v>91</v>
      </c>
      <c r="C17" s="138">
        <v>0</v>
      </c>
      <c r="D17" s="139"/>
      <c r="E17" s="9">
        <v>1256527.8</v>
      </c>
      <c r="F17" s="139"/>
      <c r="G17" s="138">
        <v>0</v>
      </c>
      <c r="H17" s="139"/>
      <c r="I17" s="9">
        <v>1256527.8</v>
      </c>
    </row>
    <row r="18" spans="1:14" ht="19.5" customHeight="1">
      <c r="A18" s="65" t="s">
        <v>92</v>
      </c>
      <c r="C18" s="138">
        <v>4027946.28</v>
      </c>
      <c r="D18" s="139"/>
      <c r="E18" s="9">
        <v>0</v>
      </c>
      <c r="F18" s="139"/>
      <c r="G18" s="138">
        <v>4027946.28</v>
      </c>
      <c r="H18" s="139"/>
      <c r="I18" s="9">
        <v>0</v>
      </c>
    </row>
    <row r="19" spans="1:14" ht="19.5" customHeight="1">
      <c r="A19" s="3" t="s">
        <v>93</v>
      </c>
      <c r="C19" s="138">
        <v>66715.44</v>
      </c>
      <c r="D19" s="139"/>
      <c r="E19" s="9">
        <v>-775565.27999999991</v>
      </c>
      <c r="F19" s="139"/>
      <c r="G19" s="138">
        <v>66715.44</v>
      </c>
      <c r="H19" s="139"/>
      <c r="I19" s="9">
        <v>-775565.27999999991</v>
      </c>
    </row>
    <row r="20" spans="1:14" ht="19.5" customHeight="1">
      <c r="A20" s="3" t="s">
        <v>94</v>
      </c>
      <c r="C20" s="138">
        <v>667582.11</v>
      </c>
      <c r="D20" s="139"/>
      <c r="E20" s="9">
        <v>317016.14999999997</v>
      </c>
      <c r="F20" s="138"/>
      <c r="G20" s="138">
        <v>667582.11</v>
      </c>
      <c r="H20" s="138"/>
      <c r="I20" s="9">
        <v>317016.14999999997</v>
      </c>
    </row>
    <row r="21" spans="1:14" ht="19.5" customHeight="1">
      <c r="A21" s="3" t="s">
        <v>95</v>
      </c>
      <c r="C21" s="140">
        <v>6526004.2699999996</v>
      </c>
      <c r="D21" s="139"/>
      <c r="E21" s="152">
        <v>5361835.4600000009</v>
      </c>
      <c r="F21" s="139"/>
      <c r="G21" s="140">
        <v>6526004.2699999996</v>
      </c>
      <c r="H21" s="139"/>
      <c r="I21" s="152">
        <v>5361835.4600000009</v>
      </c>
    </row>
    <row r="22" spans="1:14" ht="19.5" customHeight="1">
      <c r="A22" s="83" t="s">
        <v>96</v>
      </c>
      <c r="B22" s="63"/>
      <c r="C22" s="5">
        <f>SUM(C10:C21)</f>
        <v>1193188517.0899997</v>
      </c>
      <c r="D22" s="2"/>
      <c r="E22" s="5">
        <f>SUM(E10:E21)</f>
        <v>1159172836</v>
      </c>
      <c r="F22" s="1"/>
      <c r="G22" s="5">
        <f>SUM(G10:G21)</f>
        <v>1271280892.5099998</v>
      </c>
      <c r="H22" s="2"/>
      <c r="I22" s="5">
        <f>SUM(I10:I21)</f>
        <v>1122293002.5900002</v>
      </c>
    </row>
    <row r="23" spans="1:14" ht="19.5" customHeight="1">
      <c r="A23" s="83" t="s">
        <v>97</v>
      </c>
      <c r="B23" s="91"/>
      <c r="C23" s="94"/>
      <c r="D23" s="94"/>
      <c r="E23" s="94"/>
      <c r="G23" s="94"/>
      <c r="I23" s="84"/>
    </row>
    <row r="24" spans="1:14" ht="19.5" customHeight="1">
      <c r="A24" s="3" t="s">
        <v>98</v>
      </c>
      <c r="B24" s="8"/>
      <c r="C24" s="138">
        <v>529718361.50999999</v>
      </c>
      <c r="D24" s="139"/>
      <c r="E24" s="9">
        <v>494838600.14999998</v>
      </c>
      <c r="F24" s="139"/>
      <c r="G24" s="138">
        <v>529718361.50999999</v>
      </c>
      <c r="H24" s="139"/>
      <c r="I24" s="9">
        <v>494838600.14999998</v>
      </c>
      <c r="N24" s="3"/>
    </row>
    <row r="25" spans="1:14" ht="19.5" customHeight="1">
      <c r="A25" s="3" t="s">
        <v>99</v>
      </c>
      <c r="B25" s="63"/>
      <c r="C25" s="138">
        <v>1047774.93</v>
      </c>
      <c r="D25" s="139"/>
      <c r="E25" s="9">
        <v>0</v>
      </c>
      <c r="F25" s="139"/>
      <c r="G25" s="138">
        <v>1047774.93</v>
      </c>
      <c r="H25" s="139"/>
      <c r="I25" s="9">
        <v>0</v>
      </c>
      <c r="N25" s="3"/>
    </row>
    <row r="26" spans="1:14" ht="19.5" customHeight="1">
      <c r="A26" s="3" t="s">
        <v>100</v>
      </c>
      <c r="B26" s="8"/>
      <c r="C26" s="138">
        <v>85601434.670000002</v>
      </c>
      <c r="D26" s="139"/>
      <c r="E26" s="9">
        <v>95729858.670000002</v>
      </c>
      <c r="F26" s="139"/>
      <c r="G26" s="138">
        <v>85601434.670000002</v>
      </c>
      <c r="H26" s="139"/>
      <c r="I26" s="9">
        <v>95729858.670000002</v>
      </c>
      <c r="N26" s="3"/>
    </row>
    <row r="27" spans="1:14" ht="19.5" customHeight="1">
      <c r="A27" s="3" t="s">
        <v>101</v>
      </c>
      <c r="B27" s="63"/>
      <c r="C27" s="3"/>
      <c r="D27" s="2"/>
      <c r="E27" s="3"/>
      <c r="F27" s="1"/>
      <c r="G27" s="3"/>
      <c r="H27" s="2"/>
      <c r="I27" s="3"/>
      <c r="N27" s="3"/>
    </row>
    <row r="28" spans="1:14" ht="19.5" customHeight="1">
      <c r="A28" s="4" t="s">
        <v>102</v>
      </c>
      <c r="B28" s="63"/>
      <c r="C28" s="138">
        <v>9863600.5199999996</v>
      </c>
      <c r="D28" s="139"/>
      <c r="E28" s="9">
        <v>1611670.1100000003</v>
      </c>
      <c r="F28" s="139"/>
      <c r="G28" s="138">
        <v>0</v>
      </c>
      <c r="H28" s="139"/>
      <c r="I28" s="9">
        <v>0</v>
      </c>
      <c r="N28" s="3"/>
    </row>
    <row r="29" spans="1:14" ht="19.5" customHeight="1">
      <c r="A29" s="3" t="s">
        <v>103</v>
      </c>
      <c r="B29" s="8"/>
      <c r="C29" s="138">
        <f>94802720.5-4107.07</f>
        <v>94798613.430000007</v>
      </c>
      <c r="D29" s="139"/>
      <c r="E29" s="9">
        <v>79627355.650000006</v>
      </c>
      <c r="F29" s="139"/>
      <c r="G29" s="138">
        <f>94802720.5-4107.07</f>
        <v>94798613.430000007</v>
      </c>
      <c r="H29" s="139"/>
      <c r="I29" s="9">
        <v>79627355.650000006</v>
      </c>
      <c r="N29" s="3"/>
    </row>
    <row r="30" spans="1:14" ht="19.5" customHeight="1">
      <c r="A30" s="3" t="s">
        <v>104</v>
      </c>
      <c r="B30" s="8"/>
      <c r="C30" s="138">
        <v>15703876</v>
      </c>
      <c r="D30" s="139"/>
      <c r="E30" s="9">
        <v>15007940.5</v>
      </c>
      <c r="F30" s="139"/>
      <c r="G30" s="138">
        <v>15703876</v>
      </c>
      <c r="H30" s="139"/>
      <c r="I30" s="9">
        <v>15007940.5</v>
      </c>
      <c r="N30" s="3"/>
    </row>
    <row r="31" spans="1:14" ht="19.5" customHeight="1">
      <c r="A31" s="3" t="s">
        <v>105</v>
      </c>
      <c r="B31" s="91"/>
      <c r="C31" s="138">
        <v>1288000</v>
      </c>
      <c r="D31" s="139"/>
      <c r="E31" s="9">
        <v>1265666.6600000001</v>
      </c>
      <c r="F31" s="139"/>
      <c r="G31" s="138">
        <v>1288000</v>
      </c>
      <c r="H31" s="139"/>
      <c r="I31" s="9">
        <v>1265666.6600000001</v>
      </c>
      <c r="N31" s="3"/>
    </row>
    <row r="32" spans="1:14" ht="19.5" customHeight="1">
      <c r="A32" s="3" t="s">
        <v>106</v>
      </c>
      <c r="B32" s="91"/>
      <c r="C32" s="18"/>
      <c r="D32" s="141"/>
      <c r="E32" s="18"/>
      <c r="F32" s="1"/>
      <c r="G32" s="18"/>
      <c r="H32" s="141"/>
      <c r="I32" s="18"/>
      <c r="N32" s="3"/>
    </row>
    <row r="33" spans="1:14" ht="19.5" customHeight="1">
      <c r="A33" s="3" t="s">
        <v>107</v>
      </c>
      <c r="B33" s="91"/>
      <c r="C33" s="138">
        <v>4086.98</v>
      </c>
      <c r="D33" s="139"/>
      <c r="E33" s="9">
        <v>-3074786.1999999997</v>
      </c>
      <c r="F33" s="139"/>
      <c r="G33" s="138">
        <v>4086.98</v>
      </c>
      <c r="H33" s="139"/>
      <c r="I33" s="9">
        <v>-3074786.2</v>
      </c>
      <c r="N33" s="3"/>
    </row>
    <row r="34" spans="1:14" ht="19.5" customHeight="1">
      <c r="A34" s="3" t="s">
        <v>108</v>
      </c>
      <c r="B34" s="91"/>
      <c r="C34" s="138">
        <v>23553850.940000001</v>
      </c>
      <c r="D34" s="139"/>
      <c r="E34" s="9">
        <v>0</v>
      </c>
      <c r="F34" s="139"/>
      <c r="G34" s="138">
        <v>23553850.940000001</v>
      </c>
      <c r="H34" s="139"/>
      <c r="I34" s="9">
        <v>0</v>
      </c>
      <c r="N34" s="3"/>
    </row>
    <row r="35" spans="1:14" ht="19.5" customHeight="1">
      <c r="A35" s="3" t="s">
        <v>109</v>
      </c>
      <c r="B35" s="91"/>
      <c r="C35" s="138">
        <f>694442.69+4107.07</f>
        <v>698549.75999999989</v>
      </c>
      <c r="D35" s="139"/>
      <c r="E35" s="9">
        <v>25797.889999999985</v>
      </c>
      <c r="F35" s="139"/>
      <c r="G35" s="138">
        <f>694442.69+4107.07</f>
        <v>698549.75999999989</v>
      </c>
      <c r="H35" s="139"/>
      <c r="I35" s="9">
        <v>25797.889999999985</v>
      </c>
      <c r="N35" s="3"/>
    </row>
    <row r="36" spans="1:14" s="100" customFormat="1" ht="19.5" customHeight="1">
      <c r="A36" s="3" t="s">
        <v>110</v>
      </c>
      <c r="B36" s="91"/>
      <c r="C36" s="113">
        <v>1600000</v>
      </c>
      <c r="D36" s="113"/>
      <c r="E36" s="9">
        <v>0</v>
      </c>
      <c r="F36" s="111"/>
      <c r="G36" s="113">
        <v>1600000</v>
      </c>
      <c r="H36" s="113"/>
      <c r="I36" s="9">
        <v>0</v>
      </c>
      <c r="N36" s="3"/>
    </row>
    <row r="37" spans="1:14" ht="19.5" customHeight="1">
      <c r="A37" s="3" t="s">
        <v>111</v>
      </c>
      <c r="B37" s="63"/>
      <c r="C37" s="138">
        <v>14485742.32</v>
      </c>
      <c r="D37" s="139"/>
      <c r="E37" s="149">
        <v>17294082.399999999</v>
      </c>
      <c r="F37" s="138"/>
      <c r="G37" s="138">
        <v>14485742.32</v>
      </c>
      <c r="H37" s="138"/>
      <c r="I37" s="149">
        <v>17294082.399999999</v>
      </c>
    </row>
    <row r="38" spans="1:14" ht="19.5" customHeight="1">
      <c r="A38" s="83" t="s">
        <v>112</v>
      </c>
      <c r="B38" s="91"/>
      <c r="C38" s="116">
        <f>SUM(C24:C37)</f>
        <v>778363891.06000006</v>
      </c>
      <c r="D38" s="2">
        <f>SUM(D24:D35)</f>
        <v>0</v>
      </c>
      <c r="E38" s="116">
        <f>SUM(E24:E37)</f>
        <v>702326185.8299998</v>
      </c>
      <c r="F38" s="2">
        <f>SUM(F24:F35)</f>
        <v>0</v>
      </c>
      <c r="G38" s="116">
        <f>SUM(G24:G37)</f>
        <v>768500290.54000008</v>
      </c>
      <c r="H38" s="2">
        <f>SUM(H24:H35)</f>
        <v>0</v>
      </c>
      <c r="I38" s="116">
        <f>SUM(I24:I37)</f>
        <v>700714515.71999979</v>
      </c>
    </row>
    <row r="39" spans="1:14" ht="19.5" customHeight="1">
      <c r="A39" s="83" t="s">
        <v>113</v>
      </c>
      <c r="B39" s="63"/>
      <c r="C39" s="138">
        <f t="shared" ref="C39:I39" si="0">C22-C38</f>
        <v>414824626.02999961</v>
      </c>
      <c r="D39" s="138">
        <f t="shared" si="0"/>
        <v>0</v>
      </c>
      <c r="E39" s="138">
        <f t="shared" si="0"/>
        <v>456846650.1700002</v>
      </c>
      <c r="F39" s="138">
        <f t="shared" si="0"/>
        <v>0</v>
      </c>
      <c r="G39" s="138">
        <f t="shared" si="0"/>
        <v>502780601.96999967</v>
      </c>
      <c r="H39" s="138">
        <f t="shared" si="0"/>
        <v>0</v>
      </c>
      <c r="I39" s="138">
        <f t="shared" si="0"/>
        <v>421578486.87000036</v>
      </c>
    </row>
    <row r="40" spans="1:14" ht="19.5" customHeight="1">
      <c r="A40" s="83" t="s">
        <v>114</v>
      </c>
      <c r="B40" s="85"/>
      <c r="C40" s="138">
        <v>13858610.880000001</v>
      </c>
      <c r="D40" s="138"/>
      <c r="E40" s="169">
        <v>94214.03</v>
      </c>
      <c r="F40" s="138"/>
      <c r="G40" s="138">
        <v>13858610.880000001</v>
      </c>
      <c r="H40" s="138"/>
      <c r="I40" s="150">
        <v>94214.030000000261</v>
      </c>
    </row>
    <row r="41" spans="1:14" ht="19.5" customHeight="1">
      <c r="A41" s="83" t="s">
        <v>115</v>
      </c>
      <c r="B41" s="85"/>
      <c r="C41" s="147">
        <f>SUM(C39:C40)</f>
        <v>428683236.90999961</v>
      </c>
      <c r="D41" s="138">
        <f t="shared" ref="D41:I41" si="1">SUM(D39:D40)</f>
        <v>0</v>
      </c>
      <c r="E41" s="147">
        <f>SUM(E39:E40)</f>
        <v>456940864.20000017</v>
      </c>
      <c r="F41" s="138">
        <f t="shared" si="1"/>
        <v>0</v>
      </c>
      <c r="G41" s="147">
        <f t="shared" si="1"/>
        <v>516639212.84999967</v>
      </c>
      <c r="H41" s="138">
        <f t="shared" si="1"/>
        <v>0</v>
      </c>
      <c r="I41" s="147">
        <f t="shared" si="1"/>
        <v>421672700.90000033</v>
      </c>
    </row>
    <row r="42" spans="1:14" ht="12.75" customHeight="1">
      <c r="A42" s="3"/>
      <c r="B42" s="63"/>
      <c r="C42" s="1"/>
      <c r="D42" s="1"/>
      <c r="E42" s="1"/>
      <c r="F42" s="1"/>
      <c r="G42" s="1"/>
      <c r="H42" s="1"/>
      <c r="I42" s="1"/>
    </row>
    <row r="43" spans="1:14" ht="19.5" customHeight="1">
      <c r="A43" s="36" t="s">
        <v>116</v>
      </c>
      <c r="B43" s="22"/>
      <c r="C43" s="22"/>
      <c r="D43" s="1"/>
      <c r="E43" s="1"/>
      <c r="F43" s="1"/>
      <c r="G43" s="1"/>
      <c r="H43" s="1"/>
      <c r="I43" s="1"/>
    </row>
    <row r="44" spans="1:14" ht="19.5" customHeight="1">
      <c r="A44" s="37" t="s">
        <v>117</v>
      </c>
      <c r="B44" s="22"/>
      <c r="C44" s="138"/>
      <c r="D44" s="138"/>
      <c r="E44" s="153"/>
      <c r="F44" s="138"/>
      <c r="G44" s="138"/>
      <c r="H44" s="138"/>
      <c r="I44" s="153"/>
    </row>
    <row r="45" spans="1:14" ht="19.5" customHeight="1">
      <c r="A45" s="37" t="s">
        <v>118</v>
      </c>
      <c r="B45" s="22"/>
      <c r="C45" s="138">
        <v>350778.75</v>
      </c>
      <c r="D45" s="138"/>
      <c r="E45" s="153">
        <v>0</v>
      </c>
      <c r="F45" s="138"/>
      <c r="G45" s="138">
        <v>0</v>
      </c>
      <c r="H45" s="138"/>
      <c r="I45" s="153">
        <v>0</v>
      </c>
    </row>
    <row r="46" spans="1:14" ht="19.5" customHeight="1">
      <c r="A46" s="37" t="s">
        <v>119</v>
      </c>
      <c r="B46" s="22"/>
      <c r="C46" s="138"/>
      <c r="D46" s="138"/>
      <c r="E46" s="154"/>
      <c r="F46" s="138"/>
      <c r="G46" s="138"/>
      <c r="H46" s="138"/>
      <c r="I46" s="154"/>
    </row>
    <row r="47" spans="1:14" ht="19.5" customHeight="1">
      <c r="A47" s="37" t="s">
        <v>120</v>
      </c>
      <c r="B47" s="109"/>
      <c r="C47" s="138">
        <v>28401513.920000002</v>
      </c>
      <c r="D47" s="138"/>
      <c r="E47" s="154">
        <v>-267824813.92999983</v>
      </c>
      <c r="F47" s="138"/>
      <c r="G47" s="138">
        <v>28401513.920000002</v>
      </c>
      <c r="H47" s="138"/>
      <c r="I47" s="154">
        <v>-267824813.92999983</v>
      </c>
    </row>
    <row r="48" spans="1:14" ht="19.5" customHeight="1">
      <c r="A48" s="37" t="s">
        <v>121</v>
      </c>
      <c r="B48" s="109"/>
      <c r="C48" s="138"/>
      <c r="D48" s="138"/>
      <c r="E48" s="121"/>
      <c r="F48" s="138"/>
      <c r="G48" s="138"/>
      <c r="H48" s="138"/>
      <c r="I48" s="153"/>
    </row>
    <row r="49" spans="1:9" ht="19.5" customHeight="1">
      <c r="A49" s="37" t="s">
        <v>122</v>
      </c>
      <c r="B49" s="109"/>
      <c r="C49" s="138">
        <v>1612392.92</v>
      </c>
      <c r="D49" s="138"/>
      <c r="E49" s="121">
        <v>-140907589.46000001</v>
      </c>
      <c r="F49" s="138"/>
      <c r="G49" s="138">
        <v>0</v>
      </c>
      <c r="H49" s="138"/>
      <c r="I49" s="153">
        <v>0</v>
      </c>
    </row>
    <row r="50" spans="1:9" ht="19.5" customHeight="1">
      <c r="A50" s="37" t="s">
        <v>123</v>
      </c>
      <c r="B50" s="109"/>
      <c r="C50" s="138"/>
      <c r="D50" s="138"/>
      <c r="E50" s="121"/>
      <c r="F50" s="138"/>
      <c r="G50" s="138"/>
      <c r="H50" s="138"/>
      <c r="I50" s="153"/>
    </row>
    <row r="51" spans="1:9" ht="19.5" customHeight="1">
      <c r="A51" s="37" t="s">
        <v>124</v>
      </c>
      <c r="B51" s="109"/>
      <c r="C51" s="138">
        <v>974065.62</v>
      </c>
      <c r="D51" s="138"/>
      <c r="E51" s="121">
        <v>0</v>
      </c>
      <c r="F51" s="138"/>
      <c r="G51" s="138">
        <v>0</v>
      </c>
      <c r="H51" s="138"/>
      <c r="I51" s="153">
        <v>0</v>
      </c>
    </row>
    <row r="52" spans="1:9" ht="23.25">
      <c r="A52" s="36" t="s">
        <v>125</v>
      </c>
      <c r="B52" s="22"/>
      <c r="C52" s="112">
        <f>SUM(C44:C51)</f>
        <v>31338751.210000005</v>
      </c>
      <c r="D52" s="99"/>
      <c r="E52" s="112">
        <f>SUM(E44:E51)</f>
        <v>-408732403.38999987</v>
      </c>
      <c r="F52" s="113"/>
      <c r="G52" s="112">
        <f>SUM(G44:G51)</f>
        <v>28401513.920000002</v>
      </c>
      <c r="H52" s="113"/>
      <c r="I52" s="112">
        <f>SUM(I44:I51)</f>
        <v>-267824813.92999983</v>
      </c>
    </row>
    <row r="53" spans="1:9" s="100" customFormat="1" ht="16.5" customHeight="1">
      <c r="A53" s="3"/>
      <c r="B53" s="63"/>
      <c r="C53" s="52"/>
      <c r="D53" s="101"/>
      <c r="E53" s="143"/>
      <c r="F53" s="52"/>
      <c r="G53" s="52"/>
      <c r="H53" s="52"/>
      <c r="I53" s="52"/>
    </row>
    <row r="54" spans="1:9" ht="24" thickBot="1">
      <c r="A54" s="36" t="s">
        <v>126</v>
      </c>
      <c r="B54" s="22"/>
      <c r="C54" s="144">
        <f>C41+C52</f>
        <v>460021988.11999959</v>
      </c>
      <c r="D54" s="145"/>
      <c r="E54" s="144">
        <f>E41+E52</f>
        <v>48208460.8100003</v>
      </c>
      <c r="F54" s="145"/>
      <c r="G54" s="142">
        <f>G41+G52</f>
        <v>545040726.76999962</v>
      </c>
      <c r="H54" s="145"/>
      <c r="I54" s="144">
        <f>I41+I52</f>
        <v>153847886.97000051</v>
      </c>
    </row>
    <row r="55" spans="1:9" ht="15" customHeight="1" thickTop="1">
      <c r="A55" s="3"/>
      <c r="B55" s="63"/>
      <c r="C55" s="1"/>
      <c r="D55" s="1"/>
      <c r="E55" s="1"/>
      <c r="F55" s="1"/>
      <c r="G55" s="1"/>
      <c r="H55" s="1"/>
      <c r="I55" s="1"/>
    </row>
    <row r="56" spans="1:9" ht="19.5" customHeight="1">
      <c r="A56" s="3" t="s">
        <v>127</v>
      </c>
      <c r="B56" s="63"/>
      <c r="C56" s="2">
        <f>+C41/494034300</f>
        <v>0.86771958325565579</v>
      </c>
      <c r="D56" s="2"/>
      <c r="E56" s="2">
        <f>+E41/494034300</f>
        <v>0.9249172865122931</v>
      </c>
      <c r="F56" s="1"/>
      <c r="G56" s="2">
        <f>+G41/494034300</f>
        <v>1.0457557559262578</v>
      </c>
      <c r="H56" s="2"/>
      <c r="I56" s="2">
        <f>+I41/494034300</f>
        <v>0.85352920009805056</v>
      </c>
    </row>
    <row r="57" spans="1:9" ht="19.5" customHeight="1">
      <c r="A57" s="3"/>
      <c r="B57" s="63"/>
      <c r="C57" s="2"/>
      <c r="D57" s="2"/>
      <c r="E57" s="2"/>
      <c r="F57" s="1"/>
      <c r="G57" s="2"/>
      <c r="H57" s="2"/>
      <c r="I57" s="2"/>
    </row>
    <row r="58" spans="1:9" ht="19.5" customHeight="1">
      <c r="A58" s="3"/>
      <c r="B58" s="63"/>
      <c r="C58" s="2"/>
      <c r="D58" s="2"/>
      <c r="E58" s="2"/>
      <c r="F58" s="1"/>
      <c r="G58" s="2"/>
      <c r="H58" s="2"/>
      <c r="I58" s="2"/>
    </row>
    <row r="59" spans="1:9" ht="19.5" customHeight="1">
      <c r="A59" s="3" t="s">
        <v>42</v>
      </c>
      <c r="B59" s="63"/>
      <c r="C59" s="3"/>
      <c r="D59" s="3"/>
      <c r="E59" s="3"/>
      <c r="G59" s="3"/>
      <c r="I59" s="3"/>
    </row>
  </sheetData>
  <mergeCells count="8">
    <mergeCell ref="C7:E7"/>
    <mergeCell ref="G7:I7"/>
    <mergeCell ref="A1:I1"/>
    <mergeCell ref="A2:I2"/>
    <mergeCell ref="A3:I3"/>
    <mergeCell ref="A4:I4"/>
    <mergeCell ref="C6:E6"/>
    <mergeCell ref="G6:I6"/>
  </mergeCells>
  <phoneticPr fontId="13" type="noConversion"/>
  <pageMargins left="0.70866141732283472" right="0.19685039370078741" top="0.59055118110236227" bottom="0.11811023622047245" header="0.27559055118110237" footer="0.43307086614173229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Normal="100" zoomScaleSheetLayoutView="90" workbookViewId="0" xr3:uid="{842E5F09-E766-5B8D-85AF-A39847EA96FD}">
      <selection activeCell="A51" sqref="A51"/>
    </sheetView>
  </sheetViews>
  <sheetFormatPr defaultRowHeight="19.5" customHeight="1"/>
  <cols>
    <col min="1" max="1" width="58.28515625" style="4" customWidth="1"/>
    <col min="2" max="2" width="5" style="68" customWidth="1"/>
    <col min="3" max="3" width="18.5703125" style="4" customWidth="1"/>
    <col min="4" max="4" width="0.85546875" style="4" customWidth="1"/>
    <col min="5" max="5" width="18.5703125" style="4" customWidth="1"/>
    <col min="6" max="6" width="0.5703125" style="4" customWidth="1"/>
    <col min="7" max="7" width="18.5703125" style="4" customWidth="1"/>
    <col min="8" max="8" width="0.85546875" style="4" customWidth="1"/>
    <col min="9" max="9" width="18.5703125" style="4" customWidth="1"/>
    <col min="10" max="10" width="5.28515625" style="4" customWidth="1"/>
    <col min="11" max="16384" width="9.140625" style="4"/>
  </cols>
  <sheetData>
    <row r="1" spans="1:9" ht="19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spans="1:9" ht="19.5" customHeight="1">
      <c r="A2" s="170" t="s">
        <v>79</v>
      </c>
      <c r="B2" s="170"/>
      <c r="C2" s="170"/>
      <c r="D2" s="170"/>
      <c r="E2" s="170"/>
      <c r="F2" s="170"/>
      <c r="G2" s="170"/>
      <c r="H2" s="170"/>
      <c r="I2" s="170"/>
    </row>
    <row r="3" spans="1:9" ht="19.5" customHeight="1">
      <c r="A3" s="170" t="s">
        <v>128</v>
      </c>
      <c r="B3" s="170"/>
      <c r="C3" s="170"/>
      <c r="D3" s="170"/>
      <c r="E3" s="170"/>
      <c r="F3" s="170"/>
      <c r="G3" s="170"/>
      <c r="H3" s="170"/>
      <c r="I3" s="170"/>
    </row>
    <row r="4" spans="1:9" ht="19.5" customHeight="1">
      <c r="A4" s="170" t="s">
        <v>3</v>
      </c>
      <c r="B4" s="170"/>
      <c r="C4" s="170"/>
      <c r="D4" s="170"/>
      <c r="E4" s="170"/>
      <c r="F4" s="170"/>
      <c r="G4" s="170"/>
      <c r="H4" s="170"/>
      <c r="I4" s="170"/>
    </row>
    <row r="5" spans="1:9" ht="19.5" customHeight="1">
      <c r="A5" s="13"/>
      <c r="B5" s="82"/>
      <c r="I5" s="14" t="s">
        <v>4</v>
      </c>
    </row>
    <row r="6" spans="1:9" ht="19.5" customHeight="1">
      <c r="A6" s="13"/>
      <c r="B6" s="82"/>
      <c r="C6" s="172" t="s">
        <v>5</v>
      </c>
      <c r="D6" s="172"/>
      <c r="E6" s="172"/>
      <c r="G6" s="172" t="s">
        <v>6</v>
      </c>
      <c r="H6" s="172"/>
      <c r="I6" s="172"/>
    </row>
    <row r="7" spans="1:9" ht="19.5" customHeight="1">
      <c r="A7" s="13"/>
      <c r="B7" s="82"/>
      <c r="C7" s="171" t="s">
        <v>7</v>
      </c>
      <c r="D7" s="171"/>
      <c r="E7" s="171"/>
      <c r="G7" s="171" t="s">
        <v>8</v>
      </c>
      <c r="H7" s="171"/>
      <c r="I7" s="171"/>
    </row>
    <row r="8" spans="1:9" ht="19.5" customHeight="1">
      <c r="A8" s="3"/>
      <c r="B8" s="90" t="s">
        <v>10</v>
      </c>
      <c r="C8" s="16" t="s">
        <v>81</v>
      </c>
      <c r="D8" s="84"/>
      <c r="E8" s="16" t="s">
        <v>82</v>
      </c>
      <c r="G8" s="16" t="s">
        <v>81</v>
      </c>
      <c r="H8" s="84"/>
      <c r="I8" s="16" t="s">
        <v>82</v>
      </c>
    </row>
    <row r="9" spans="1:9" ht="19.5" customHeight="1">
      <c r="A9" s="83" t="s">
        <v>83</v>
      </c>
      <c r="B9" s="93"/>
      <c r="D9" s="3"/>
      <c r="E9" s="21"/>
      <c r="G9" s="56"/>
      <c r="H9" s="84"/>
      <c r="I9" s="21"/>
    </row>
    <row r="10" spans="1:9" ht="19.5" customHeight="1">
      <c r="A10" s="3" t="s">
        <v>84</v>
      </c>
      <c r="C10" s="138">
        <v>1094921058.4000001</v>
      </c>
      <c r="D10" s="139"/>
      <c r="E10" s="9">
        <v>1041145450.37</v>
      </c>
      <c r="F10" s="139"/>
      <c r="G10" s="138">
        <v>1094921058.4000001</v>
      </c>
      <c r="H10" s="139"/>
      <c r="I10" s="9">
        <v>1041145450.37</v>
      </c>
    </row>
    <row r="11" spans="1:9" ht="19.5" customHeight="1">
      <c r="A11" s="3" t="s">
        <v>85</v>
      </c>
      <c r="C11" s="138">
        <v>19870500</v>
      </c>
      <c r="D11" s="139"/>
      <c r="E11" s="9">
        <v>87315000</v>
      </c>
      <c r="F11" s="139"/>
      <c r="G11" s="138">
        <v>19870500</v>
      </c>
      <c r="H11" s="139"/>
      <c r="I11" s="9">
        <v>87315000</v>
      </c>
    </row>
    <row r="12" spans="1:9" ht="19.5" customHeight="1">
      <c r="A12" s="3" t="s">
        <v>86</v>
      </c>
      <c r="C12" s="138">
        <v>196355972.34999999</v>
      </c>
      <c r="D12" s="139"/>
      <c r="E12" s="9">
        <v>191968962.69</v>
      </c>
      <c r="F12" s="139"/>
      <c r="G12" s="138">
        <v>196355972.34999999</v>
      </c>
      <c r="H12" s="139"/>
      <c r="I12" s="9">
        <v>191968962.69</v>
      </c>
    </row>
    <row r="13" spans="1:9" ht="19.5" customHeight="1">
      <c r="A13" s="3" t="s">
        <v>87</v>
      </c>
      <c r="C13" s="1"/>
      <c r="D13" s="1"/>
      <c r="E13" s="9"/>
      <c r="F13" s="1"/>
      <c r="G13" s="1"/>
      <c r="H13" s="1"/>
      <c r="I13" s="1"/>
    </row>
    <row r="14" spans="1:9" ht="19.5" customHeight="1">
      <c r="A14" s="4" t="s">
        <v>88</v>
      </c>
      <c r="C14" s="138">
        <v>568152151.23000002</v>
      </c>
      <c r="D14" s="139"/>
      <c r="E14" s="9">
        <v>638601654.89999998</v>
      </c>
      <c r="F14" s="139"/>
      <c r="G14" s="138">
        <v>0</v>
      </c>
      <c r="H14" s="139"/>
      <c r="I14" s="9">
        <v>0</v>
      </c>
    </row>
    <row r="15" spans="1:9" ht="19.5" customHeight="1">
      <c r="A15" s="3" t="s">
        <v>89</v>
      </c>
      <c r="C15" s="138">
        <v>172289191.41999999</v>
      </c>
      <c r="D15" s="139"/>
      <c r="E15" s="9">
        <v>210444889.22</v>
      </c>
      <c r="F15" s="139"/>
      <c r="G15" s="138">
        <v>600303238.41999996</v>
      </c>
      <c r="H15" s="139"/>
      <c r="I15" s="9">
        <v>655743563.62</v>
      </c>
    </row>
    <row r="16" spans="1:9" ht="19.5" customHeight="1">
      <c r="A16" s="4" t="s">
        <v>90</v>
      </c>
      <c r="C16" s="3"/>
      <c r="D16" s="1"/>
      <c r="E16" s="3"/>
      <c r="F16" s="1"/>
      <c r="G16" s="3"/>
      <c r="H16" s="1"/>
      <c r="I16" s="3"/>
    </row>
    <row r="17" spans="1:14" ht="19.5" customHeight="1">
      <c r="A17" s="4" t="s">
        <v>91</v>
      </c>
      <c r="C17" s="138">
        <v>46727.97</v>
      </c>
      <c r="D17" s="139"/>
      <c r="E17" s="9">
        <v>1256527.8</v>
      </c>
      <c r="F17" s="139"/>
      <c r="G17" s="138">
        <v>46727.97</v>
      </c>
      <c r="H17" s="139"/>
      <c r="I17" s="9">
        <v>1256527.8</v>
      </c>
    </row>
    <row r="18" spans="1:14" ht="19.5" customHeight="1">
      <c r="A18" s="65" t="s">
        <v>129</v>
      </c>
      <c r="C18" s="138">
        <v>0</v>
      </c>
      <c r="D18" s="139"/>
      <c r="E18" s="9">
        <v>12923198.83</v>
      </c>
      <c r="F18" s="139"/>
      <c r="G18" s="138">
        <v>0</v>
      </c>
      <c r="H18" s="139"/>
      <c r="I18" s="9">
        <v>12923198.83</v>
      </c>
    </row>
    <row r="19" spans="1:14" ht="19.5" customHeight="1">
      <c r="A19" s="65" t="s">
        <v>92</v>
      </c>
      <c r="C19" s="138">
        <v>4027946.28</v>
      </c>
      <c r="D19" s="139"/>
      <c r="E19" s="9">
        <v>0</v>
      </c>
      <c r="F19" s="139"/>
      <c r="G19" s="138">
        <v>4027946.28</v>
      </c>
      <c r="H19" s="139"/>
      <c r="I19" s="9">
        <v>0</v>
      </c>
    </row>
    <row r="20" spans="1:14" ht="19.5" customHeight="1">
      <c r="A20" s="3" t="s">
        <v>93</v>
      </c>
      <c r="C20" s="138">
        <v>67379.83</v>
      </c>
      <c r="D20" s="139"/>
      <c r="E20" s="9">
        <v>895520.36</v>
      </c>
      <c r="F20" s="139"/>
      <c r="G20" s="138">
        <v>67379.83</v>
      </c>
      <c r="H20" s="139"/>
      <c r="I20" s="9">
        <v>895520.36</v>
      </c>
    </row>
    <row r="21" spans="1:14" ht="19.5" customHeight="1">
      <c r="A21" s="3" t="s">
        <v>94</v>
      </c>
      <c r="C21" s="138">
        <v>679158.34000000008</v>
      </c>
      <c r="D21" s="139"/>
      <c r="E21" s="9">
        <v>326555.43</v>
      </c>
      <c r="F21" s="138"/>
      <c r="G21" s="138">
        <v>679158.34000000008</v>
      </c>
      <c r="H21" s="138"/>
      <c r="I21" s="9">
        <v>326555.43</v>
      </c>
    </row>
    <row r="22" spans="1:14" ht="19.5" customHeight="1">
      <c r="A22" s="3" t="s">
        <v>95</v>
      </c>
      <c r="C22" s="140">
        <v>10580647.189999999</v>
      </c>
      <c r="D22" s="139"/>
      <c r="E22" s="152">
        <v>9200265.7100000009</v>
      </c>
      <c r="F22" s="139"/>
      <c r="G22" s="140">
        <v>10580647.189999999</v>
      </c>
      <c r="H22" s="139"/>
      <c r="I22" s="152">
        <v>9200265.7100000009</v>
      </c>
    </row>
    <row r="23" spans="1:14" ht="19.5" customHeight="1">
      <c r="A23" s="83" t="s">
        <v>96</v>
      </c>
      <c r="B23" s="63"/>
      <c r="C23" s="5">
        <f>SUM(C10:C22)</f>
        <v>2066990733.01</v>
      </c>
      <c r="D23" s="2"/>
      <c r="E23" s="5">
        <f>SUM(E10:E22)</f>
        <v>2194078025.3099999</v>
      </c>
      <c r="F23" s="1"/>
      <c r="G23" s="5">
        <f>SUM(G10:G22)</f>
        <v>1926852628.78</v>
      </c>
      <c r="H23" s="2"/>
      <c r="I23" s="5">
        <f>SUM(I10:I22)</f>
        <v>2000775044.8099997</v>
      </c>
    </row>
    <row r="24" spans="1:14" ht="19.5" customHeight="1">
      <c r="A24" s="83" t="s">
        <v>97</v>
      </c>
      <c r="B24" s="91"/>
      <c r="C24" s="94"/>
      <c r="D24" s="94"/>
      <c r="E24" s="94"/>
      <c r="G24" s="94"/>
      <c r="I24" s="84"/>
    </row>
    <row r="25" spans="1:14" ht="19.5" customHeight="1">
      <c r="A25" s="3" t="s">
        <v>98</v>
      </c>
      <c r="B25" s="8"/>
      <c r="C25" s="138">
        <v>1017887408.1100001</v>
      </c>
      <c r="D25" s="139"/>
      <c r="E25" s="9">
        <v>970877885.38</v>
      </c>
      <c r="F25" s="139"/>
      <c r="G25" s="138">
        <v>1017887408.1100001</v>
      </c>
      <c r="H25" s="139"/>
      <c r="I25" s="9">
        <v>970877885.38</v>
      </c>
      <c r="N25" s="3"/>
    </row>
    <row r="26" spans="1:14" ht="19.5" customHeight="1">
      <c r="A26" s="3" t="s">
        <v>99</v>
      </c>
      <c r="B26" s="63"/>
      <c r="C26" s="138">
        <v>1541402.53</v>
      </c>
      <c r="D26" s="139"/>
      <c r="E26" s="9">
        <v>16309855.939999999</v>
      </c>
      <c r="F26" s="139"/>
      <c r="G26" s="138">
        <v>1541402.53</v>
      </c>
      <c r="H26" s="139"/>
      <c r="I26" s="9">
        <v>16309855.939999999</v>
      </c>
      <c r="N26" s="3"/>
    </row>
    <row r="27" spans="1:14" ht="19.5" customHeight="1">
      <c r="A27" s="3" t="s">
        <v>100</v>
      </c>
      <c r="B27" s="8"/>
      <c r="C27" s="138">
        <v>138482061.88</v>
      </c>
      <c r="D27" s="139"/>
      <c r="E27" s="9">
        <v>153526264.20000002</v>
      </c>
      <c r="F27" s="139"/>
      <c r="G27" s="138">
        <v>138482061.88</v>
      </c>
      <c r="H27" s="139"/>
      <c r="I27" s="9">
        <v>153526264.20000002</v>
      </c>
      <c r="N27" s="3"/>
    </row>
    <row r="28" spans="1:14" ht="19.5" customHeight="1">
      <c r="A28" s="3" t="s">
        <v>101</v>
      </c>
      <c r="B28" s="63"/>
      <c r="C28" s="3"/>
      <c r="D28" s="2"/>
      <c r="E28" s="3"/>
      <c r="F28" s="1"/>
      <c r="G28" s="3"/>
      <c r="H28" s="2"/>
      <c r="I28" s="3"/>
      <c r="N28" s="3"/>
    </row>
    <row r="29" spans="1:14" ht="19.5" customHeight="1">
      <c r="A29" s="4" t="s">
        <v>102</v>
      </c>
      <c r="B29" s="63"/>
      <c r="C29" s="138">
        <v>13247525.43</v>
      </c>
      <c r="D29" s="139"/>
      <c r="E29" s="9">
        <v>6281374.6200000001</v>
      </c>
      <c r="F29" s="139"/>
      <c r="G29" s="138">
        <v>0</v>
      </c>
      <c r="H29" s="139"/>
      <c r="I29" s="9">
        <v>0</v>
      </c>
      <c r="N29" s="3"/>
    </row>
    <row r="30" spans="1:14" ht="19.5" customHeight="1">
      <c r="A30" s="3" t="s">
        <v>103</v>
      </c>
      <c r="B30" s="8"/>
      <c r="C30" s="138">
        <f>187289666.89-4107.07</f>
        <v>187285559.81999999</v>
      </c>
      <c r="D30" s="139"/>
      <c r="E30" s="9">
        <v>158885524.18000001</v>
      </c>
      <c r="F30" s="139"/>
      <c r="G30" s="138">
        <f>187289666.89-4107.07</f>
        <v>187285559.81999999</v>
      </c>
      <c r="H30" s="139"/>
      <c r="I30" s="9">
        <v>158885524.18000001</v>
      </c>
      <c r="N30" s="3"/>
    </row>
    <row r="31" spans="1:14" ht="19.5" customHeight="1">
      <c r="A31" s="3" t="s">
        <v>104</v>
      </c>
      <c r="B31" s="8"/>
      <c r="C31" s="138">
        <v>28672168</v>
      </c>
      <c r="D31" s="139"/>
      <c r="E31" s="9">
        <v>30310948</v>
      </c>
      <c r="F31" s="139"/>
      <c r="G31" s="162">
        <v>28672168</v>
      </c>
      <c r="H31" s="139"/>
      <c r="I31" s="9">
        <v>30310948</v>
      </c>
      <c r="N31" s="3"/>
    </row>
    <row r="32" spans="1:14" ht="19.5" customHeight="1">
      <c r="A32" s="3" t="s">
        <v>105</v>
      </c>
      <c r="B32" s="91"/>
      <c r="C32" s="138">
        <v>2566000</v>
      </c>
      <c r="D32" s="139"/>
      <c r="E32" s="9">
        <v>2533666.66</v>
      </c>
      <c r="F32" s="139"/>
      <c r="G32" s="138">
        <v>2566000</v>
      </c>
      <c r="H32" s="139"/>
      <c r="I32" s="9">
        <v>2533666.66</v>
      </c>
      <c r="N32" s="3"/>
    </row>
    <row r="33" spans="1:14" ht="19.5" customHeight="1">
      <c r="A33" s="3" t="s">
        <v>106</v>
      </c>
      <c r="B33" s="91"/>
      <c r="C33" s="18"/>
      <c r="D33" s="141"/>
      <c r="E33" s="18"/>
      <c r="F33" s="1"/>
      <c r="G33" s="18"/>
      <c r="H33" s="141"/>
      <c r="I33" s="18"/>
      <c r="N33" s="3"/>
    </row>
    <row r="34" spans="1:14" ht="19.5" customHeight="1">
      <c r="A34" s="3" t="s">
        <v>107</v>
      </c>
      <c r="B34" s="91"/>
      <c r="C34" s="138">
        <v>13269.59</v>
      </c>
      <c r="D34" s="139"/>
      <c r="E34" s="9">
        <v>206662.35</v>
      </c>
      <c r="F34" s="139"/>
      <c r="G34" s="138">
        <v>13269.59</v>
      </c>
      <c r="H34" s="139"/>
      <c r="I34" s="9">
        <v>206662.35</v>
      </c>
      <c r="N34" s="3"/>
    </row>
    <row r="35" spans="1:14" ht="19.5" customHeight="1">
      <c r="A35" s="3" t="s">
        <v>108</v>
      </c>
      <c r="B35" s="91"/>
      <c r="C35" s="138">
        <v>23553850.940000001</v>
      </c>
      <c r="D35" s="139"/>
      <c r="E35" s="9">
        <v>19053150</v>
      </c>
      <c r="F35" s="139"/>
      <c r="G35" s="138">
        <v>23553850.940000001</v>
      </c>
      <c r="H35" s="139"/>
      <c r="I35" s="9">
        <v>19053150</v>
      </c>
      <c r="N35" s="3"/>
    </row>
    <row r="36" spans="1:14" ht="19.5" customHeight="1">
      <c r="A36" s="3" t="s">
        <v>130</v>
      </c>
      <c r="B36" s="91"/>
      <c r="C36" s="138">
        <f>694442.69+4107.07</f>
        <v>698549.75999999989</v>
      </c>
      <c r="D36" s="139"/>
      <c r="E36" s="9">
        <v>185003.53</v>
      </c>
      <c r="F36" s="139"/>
      <c r="G36" s="138">
        <f>694442.69+4107.07</f>
        <v>698549.75999999989</v>
      </c>
      <c r="H36" s="139"/>
      <c r="I36" s="9">
        <v>185003.53</v>
      </c>
      <c r="N36" s="3"/>
    </row>
    <row r="37" spans="1:14" s="100" customFormat="1" ht="19.5" customHeight="1">
      <c r="A37" s="3" t="s">
        <v>131</v>
      </c>
      <c r="B37" s="91"/>
      <c r="C37" s="113">
        <v>0</v>
      </c>
      <c r="D37" s="113"/>
      <c r="E37" s="9">
        <v>226840.19</v>
      </c>
      <c r="F37" s="111"/>
      <c r="G37" s="113">
        <v>0</v>
      </c>
      <c r="H37" s="113"/>
      <c r="I37" s="9">
        <v>367484.81</v>
      </c>
      <c r="N37" s="3"/>
    </row>
    <row r="38" spans="1:14" s="100" customFormat="1" ht="19.5" customHeight="1">
      <c r="A38" s="3" t="s">
        <v>110</v>
      </c>
      <c r="B38" s="91"/>
      <c r="C38" s="113">
        <v>1600000</v>
      </c>
      <c r="D38" s="113"/>
      <c r="E38" s="9">
        <v>0</v>
      </c>
      <c r="F38" s="111"/>
      <c r="G38" s="113">
        <v>1600000</v>
      </c>
      <c r="H38" s="113"/>
      <c r="I38" s="9">
        <v>0</v>
      </c>
      <c r="N38" s="3"/>
    </row>
    <row r="39" spans="1:14" ht="19.5" customHeight="1">
      <c r="A39" s="3" t="s">
        <v>111</v>
      </c>
      <c r="B39" s="63"/>
      <c r="C39" s="138">
        <v>30577073.66</v>
      </c>
      <c r="D39" s="139"/>
      <c r="E39" s="149">
        <v>31027003.640000001</v>
      </c>
      <c r="F39" s="138"/>
      <c r="G39" s="138">
        <v>30577073.66</v>
      </c>
      <c r="H39" s="138"/>
      <c r="I39" s="149">
        <v>31027003.640000001</v>
      </c>
    </row>
    <row r="40" spans="1:14" ht="19.5" customHeight="1">
      <c r="A40" s="83" t="s">
        <v>112</v>
      </c>
      <c r="B40" s="91"/>
      <c r="C40" s="116">
        <f>SUM(C25:C39)</f>
        <v>1446124869.72</v>
      </c>
      <c r="D40" s="2">
        <f>SUM(D25:D37)</f>
        <v>0</v>
      </c>
      <c r="E40" s="116">
        <f>SUM(E25:E39)</f>
        <v>1389424178.6900001</v>
      </c>
      <c r="F40" s="2">
        <f>SUM(F25:F37)</f>
        <v>0</v>
      </c>
      <c r="G40" s="116">
        <f>SUM(G25:G39)</f>
        <v>1432877344.29</v>
      </c>
      <c r="H40" s="2">
        <f>SUM(H25:H37)</f>
        <v>0</v>
      </c>
      <c r="I40" s="116">
        <f>SUM(I25:I39)</f>
        <v>1383283448.6900001</v>
      </c>
    </row>
    <row r="41" spans="1:14" ht="19.5" customHeight="1">
      <c r="A41" s="83" t="s">
        <v>132</v>
      </c>
      <c r="B41" s="63"/>
      <c r="C41" s="138">
        <f t="shared" ref="C41:I41" si="0">C23-C40</f>
        <v>620865863.28999996</v>
      </c>
      <c r="D41" s="138">
        <f t="shared" si="0"/>
        <v>0</v>
      </c>
      <c r="E41" s="138">
        <f t="shared" si="0"/>
        <v>804653846.61999989</v>
      </c>
      <c r="F41" s="138">
        <f t="shared" si="0"/>
        <v>0</v>
      </c>
      <c r="G41" s="138">
        <f t="shared" si="0"/>
        <v>493975284.49000001</v>
      </c>
      <c r="H41" s="138">
        <f t="shared" si="0"/>
        <v>0</v>
      </c>
      <c r="I41" s="138">
        <f t="shared" si="0"/>
        <v>617491596.11999965</v>
      </c>
    </row>
    <row r="42" spans="1:14" ht="21.75" customHeight="1">
      <c r="A42" s="83" t="s">
        <v>114</v>
      </c>
      <c r="B42" s="85">
        <v>22</v>
      </c>
      <c r="C42" s="138">
        <v>11500528.43</v>
      </c>
      <c r="D42" s="138"/>
      <c r="E42" s="150">
        <v>-2418533.8199999998</v>
      </c>
      <c r="F42" s="138"/>
      <c r="G42" s="138">
        <v>11500528.43</v>
      </c>
      <c r="H42" s="138"/>
      <c r="I42" s="150">
        <v>-2418533.8199999998</v>
      </c>
    </row>
    <row r="43" spans="1:14" ht="19.5" customHeight="1">
      <c r="A43" s="83" t="s">
        <v>115</v>
      </c>
      <c r="B43" s="85"/>
      <c r="C43" s="147">
        <f>SUM(C41:C42)</f>
        <v>632366391.71999991</v>
      </c>
      <c r="D43" s="138">
        <f t="shared" ref="D43:I43" si="1">SUM(D41:D42)</f>
        <v>0</v>
      </c>
      <c r="E43" s="147">
        <f>SUM(E41:E42)</f>
        <v>802235312.79999983</v>
      </c>
      <c r="F43" s="138">
        <f t="shared" si="1"/>
        <v>0</v>
      </c>
      <c r="G43" s="147">
        <f t="shared" si="1"/>
        <v>505475812.92000002</v>
      </c>
      <c r="H43" s="138">
        <f t="shared" si="1"/>
        <v>0</v>
      </c>
      <c r="I43" s="147">
        <f t="shared" si="1"/>
        <v>615073062.29999959</v>
      </c>
    </row>
    <row r="44" spans="1:14" ht="12.75" customHeight="1">
      <c r="A44" s="3"/>
      <c r="B44" s="63"/>
      <c r="C44" s="1"/>
      <c r="D44" s="1"/>
      <c r="E44" s="1"/>
      <c r="F44" s="1"/>
      <c r="G44" s="1"/>
      <c r="H44" s="1"/>
      <c r="I44" s="1"/>
    </row>
    <row r="45" spans="1:14" ht="19.5" customHeight="1">
      <c r="A45" s="36" t="s">
        <v>116</v>
      </c>
      <c r="B45" s="22"/>
      <c r="C45" s="22"/>
      <c r="D45" s="1"/>
      <c r="E45" s="1"/>
      <c r="F45" s="1"/>
      <c r="G45" s="1"/>
      <c r="H45" s="1"/>
      <c r="I45" s="1"/>
    </row>
    <row r="46" spans="1:14" ht="19.5" customHeight="1">
      <c r="A46" s="37" t="s">
        <v>133</v>
      </c>
      <c r="B46" s="22"/>
      <c r="C46" s="138">
        <v>-1245223.2</v>
      </c>
      <c r="D46" s="138"/>
      <c r="E46" s="153">
        <v>0</v>
      </c>
      <c r="F46" s="138"/>
      <c r="G46" s="138">
        <v>-1245223.2</v>
      </c>
      <c r="H46" s="138"/>
      <c r="I46" s="153">
        <v>0</v>
      </c>
    </row>
    <row r="47" spans="1:14" ht="19.5" customHeight="1">
      <c r="A47" s="37" t="s">
        <v>117</v>
      </c>
      <c r="B47" s="22"/>
      <c r="C47" s="138"/>
      <c r="D47" s="138"/>
      <c r="E47" s="153"/>
      <c r="F47" s="138"/>
      <c r="G47" s="138"/>
      <c r="H47" s="138"/>
      <c r="I47" s="153"/>
    </row>
    <row r="48" spans="1:14" ht="19.5" customHeight="1">
      <c r="A48" s="37" t="s">
        <v>134</v>
      </c>
      <c r="B48" s="22"/>
      <c r="C48" s="138">
        <v>1190089.95</v>
      </c>
      <c r="D48" s="138"/>
      <c r="E48" s="153">
        <v>-72588.3</v>
      </c>
      <c r="F48" s="138"/>
      <c r="G48" s="138">
        <v>0</v>
      </c>
      <c r="H48" s="138"/>
      <c r="I48" s="153">
        <v>0</v>
      </c>
    </row>
    <row r="49" spans="1:9" ht="19.5" customHeight="1">
      <c r="A49" s="37" t="s">
        <v>119</v>
      </c>
      <c r="B49" s="22"/>
      <c r="C49" s="138"/>
      <c r="D49" s="138"/>
      <c r="E49" s="154"/>
      <c r="F49" s="138"/>
      <c r="G49" s="138"/>
      <c r="H49" s="138"/>
      <c r="I49" s="154"/>
    </row>
    <row r="50" spans="1:9" ht="19.5" customHeight="1">
      <c r="A50" s="37" t="s">
        <v>120</v>
      </c>
      <c r="B50" s="109"/>
      <c r="C50" s="138">
        <v>225352737.54000002</v>
      </c>
      <c r="D50" s="138"/>
      <c r="E50" s="154">
        <v>-342624534.99000001</v>
      </c>
      <c r="F50" s="138"/>
      <c r="G50" s="138">
        <v>225352737.54000002</v>
      </c>
      <c r="H50" s="138"/>
      <c r="I50" s="154">
        <v>-342624534.99000001</v>
      </c>
    </row>
    <row r="51" spans="1:9" ht="19.5" customHeight="1">
      <c r="A51" s="37" t="s">
        <v>121</v>
      </c>
      <c r="B51" s="109"/>
      <c r="C51" s="138"/>
      <c r="D51" s="138"/>
      <c r="E51" s="121"/>
      <c r="F51" s="138"/>
      <c r="G51" s="138"/>
      <c r="H51" s="138"/>
      <c r="I51" s="153"/>
    </row>
    <row r="52" spans="1:9" ht="19.5" customHeight="1">
      <c r="A52" s="37" t="s">
        <v>135</v>
      </c>
      <c r="B52" s="109"/>
      <c r="C52" s="138">
        <v>80302563.25</v>
      </c>
      <c r="D52" s="138"/>
      <c r="E52" s="121">
        <v>-168311647.70999992</v>
      </c>
      <c r="F52" s="138"/>
      <c r="G52" s="138">
        <v>0</v>
      </c>
      <c r="H52" s="138"/>
      <c r="I52" s="153">
        <v>0</v>
      </c>
    </row>
    <row r="53" spans="1:9" ht="19.5" customHeight="1">
      <c r="A53" s="37" t="s">
        <v>123</v>
      </c>
      <c r="B53" s="109"/>
      <c r="C53" s="138"/>
      <c r="D53" s="138"/>
      <c r="E53" s="121"/>
      <c r="F53" s="138"/>
      <c r="G53" s="138"/>
      <c r="H53" s="138"/>
      <c r="I53" s="153"/>
    </row>
    <row r="54" spans="1:9" ht="19.5" customHeight="1">
      <c r="A54" s="37" t="s">
        <v>124</v>
      </c>
      <c r="B54" s="109"/>
      <c r="C54" s="138">
        <v>974065.62</v>
      </c>
      <c r="D54" s="138"/>
      <c r="E54" s="121">
        <v>0</v>
      </c>
      <c r="F54" s="138"/>
      <c r="G54" s="138">
        <v>0</v>
      </c>
      <c r="H54" s="138"/>
      <c r="I54" s="153">
        <v>0</v>
      </c>
    </row>
    <row r="55" spans="1:9" ht="23.25">
      <c r="A55" s="36" t="s">
        <v>125</v>
      </c>
      <c r="B55" s="22"/>
      <c r="C55" s="112">
        <f>SUM(C46:C54)</f>
        <v>306574233.16000003</v>
      </c>
      <c r="D55" s="99"/>
      <c r="E55" s="112">
        <f>SUM(E46:E54)</f>
        <v>-511008770.99999994</v>
      </c>
      <c r="F55" s="113"/>
      <c r="G55" s="112">
        <f>SUM(G46:G54)</f>
        <v>224107514.34000003</v>
      </c>
      <c r="H55" s="113"/>
      <c r="I55" s="112">
        <f>SUM(I46:I54)</f>
        <v>-342624534.99000001</v>
      </c>
    </row>
    <row r="56" spans="1:9" s="100" customFormat="1" ht="16.5" customHeight="1">
      <c r="A56" s="3"/>
      <c r="B56" s="63"/>
      <c r="C56" s="52"/>
      <c r="D56" s="101"/>
      <c r="E56" s="143"/>
      <c r="F56" s="52"/>
      <c r="G56" s="52"/>
      <c r="H56" s="52"/>
      <c r="I56" s="52"/>
    </row>
    <row r="57" spans="1:9" ht="24" thickBot="1">
      <c r="A57" s="36" t="s">
        <v>126</v>
      </c>
      <c r="B57" s="22"/>
      <c r="C57" s="144">
        <f>C43+C55</f>
        <v>938940624.87999988</v>
      </c>
      <c r="D57" s="145"/>
      <c r="E57" s="144">
        <f>E43+E55</f>
        <v>291226541.79999989</v>
      </c>
      <c r="F57" s="145"/>
      <c r="G57" s="142">
        <f>G43+G55</f>
        <v>729583327.25999999</v>
      </c>
      <c r="H57" s="145"/>
      <c r="I57" s="144">
        <f>I43+I55</f>
        <v>272448527.30999959</v>
      </c>
    </row>
    <row r="58" spans="1:9" ht="15" customHeight="1" thickTop="1">
      <c r="A58" s="3"/>
      <c r="B58" s="63"/>
      <c r="C58" s="1"/>
      <c r="D58" s="1"/>
      <c r="E58" s="1"/>
      <c r="F58" s="1"/>
      <c r="G58" s="1"/>
      <c r="H58" s="1"/>
      <c r="I58" s="1"/>
    </row>
    <row r="59" spans="1:9" ht="19.5" customHeight="1">
      <c r="A59" s="3" t="s">
        <v>127</v>
      </c>
      <c r="B59" s="63"/>
      <c r="C59" s="2">
        <f>+C43/494034300</f>
        <v>1.2800050355208128</v>
      </c>
      <c r="D59" s="2"/>
      <c r="E59" s="2">
        <f>+E43/494034300</f>
        <v>1.6238453742989096</v>
      </c>
      <c r="F59" s="1"/>
      <c r="G59" s="2">
        <f>+G43/494034300</f>
        <v>1.0231593493002409</v>
      </c>
      <c r="H59" s="2"/>
      <c r="I59" s="2">
        <f>+I43/494034300</f>
        <v>1.2450007262653617</v>
      </c>
    </row>
    <row r="60" spans="1:9" ht="19.5" customHeight="1">
      <c r="A60" s="3"/>
      <c r="B60" s="63"/>
      <c r="C60" s="2"/>
      <c r="D60" s="2"/>
      <c r="E60" s="2"/>
      <c r="F60" s="1"/>
      <c r="G60" s="2"/>
      <c r="H60" s="2"/>
      <c r="I60" s="2"/>
    </row>
    <row r="61" spans="1:9" ht="19.5" customHeight="1">
      <c r="A61" s="3" t="s">
        <v>42</v>
      </c>
      <c r="B61" s="63"/>
      <c r="C61" s="3"/>
      <c r="D61" s="3"/>
      <c r="E61" s="3"/>
      <c r="G61" s="3"/>
      <c r="I61" s="3"/>
    </row>
  </sheetData>
  <mergeCells count="8">
    <mergeCell ref="C7:E7"/>
    <mergeCell ref="G7:I7"/>
    <mergeCell ref="A1:I1"/>
    <mergeCell ref="A2:I2"/>
    <mergeCell ref="A3:I3"/>
    <mergeCell ref="A4:I4"/>
    <mergeCell ref="C6:E6"/>
    <mergeCell ref="G6:I6"/>
  </mergeCells>
  <pageMargins left="0.70866141732283472" right="0.19685039370078741" top="0.59055118110236227" bottom="0.11811023622047245" header="0.27559055118110237" footer="0.43307086614173229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9"/>
  <sheetViews>
    <sheetView view="pageBreakPreview" zoomScale="90" zoomScaleNormal="70" zoomScaleSheetLayoutView="90" workbookViewId="0" xr3:uid="{51F8DEE0-4D01-5F28-A812-FC0BD7CAC4A5}">
      <selection activeCell="C23" sqref="C23"/>
    </sheetView>
  </sheetViews>
  <sheetFormatPr defaultRowHeight="24.75" customHeight="1"/>
  <cols>
    <col min="1" max="1" width="42.28515625" style="34" customWidth="1"/>
    <col min="2" max="2" width="1.7109375" style="76" customWidth="1"/>
    <col min="3" max="3" width="15.28515625" style="23" bestFit="1" customWidth="1"/>
    <col min="4" max="4" width="1" style="23" customWidth="1"/>
    <col min="5" max="5" width="16.7109375" style="23" bestFit="1" customWidth="1"/>
    <col min="6" max="6" width="0.85546875" style="23" customWidth="1"/>
    <col min="7" max="7" width="13" style="23" bestFit="1" customWidth="1"/>
    <col min="8" max="8" width="0.85546875" style="23" customWidth="1"/>
    <col min="9" max="9" width="14.42578125" style="23" bestFit="1" customWidth="1"/>
    <col min="10" max="10" width="0.85546875" style="23" customWidth="1"/>
    <col min="11" max="11" width="14.28515625" style="23" bestFit="1" customWidth="1"/>
    <col min="12" max="12" width="0.85546875" style="23" customWidth="1"/>
    <col min="13" max="13" width="15.28515625" style="23" bestFit="1" customWidth="1"/>
    <col min="14" max="14" width="0.85546875" style="23" customWidth="1"/>
    <col min="15" max="15" width="17.7109375" style="55" customWidth="1"/>
    <col min="16" max="16" width="1.28515625" style="55" customWidth="1"/>
    <col min="17" max="17" width="19.5703125" style="55" customWidth="1"/>
    <col min="18" max="18" width="0.85546875" style="55" customWidth="1"/>
    <col min="19" max="19" width="19.140625" style="55" customWidth="1"/>
    <col min="20" max="20" width="0.85546875" style="55" customWidth="1"/>
    <col min="21" max="21" width="20" style="55" customWidth="1"/>
    <col min="22" max="22" width="0.5703125" style="55" customWidth="1"/>
    <col min="23" max="23" width="20.140625" style="55" customWidth="1"/>
    <col min="24" max="24" width="0.7109375" style="55" customWidth="1"/>
    <col min="25" max="25" width="16.7109375" style="55" bestFit="1" customWidth="1"/>
    <col min="26" max="26" width="1" style="55" customWidth="1"/>
    <col min="27" max="27" width="17.7109375" style="55" customWidth="1"/>
    <col min="28" max="28" width="1" style="23" customWidth="1"/>
    <col min="29" max="29" width="16.140625" style="23" customWidth="1"/>
    <col min="30" max="30" width="30" style="23" customWidth="1"/>
    <col min="31" max="16384" width="9.140625" style="23"/>
  </cols>
  <sheetData>
    <row r="1" spans="1:29" s="125" customFormat="1" ht="27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s="125" customFormat="1" ht="27" customHeight="1">
      <c r="A2" s="176" t="s">
        <v>136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s="125" customFormat="1" ht="27" customHeight="1">
      <c r="A3" s="176" t="s">
        <v>128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</row>
    <row r="4" spans="1:29" s="125" customFormat="1" ht="27" customHeight="1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29" s="24" customFormat="1" ht="12.75" customHeight="1">
      <c r="A5" s="25"/>
      <c r="B5" s="7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46"/>
      <c r="P5" s="46"/>
      <c r="Q5" s="53"/>
      <c r="R5" s="46"/>
      <c r="S5" s="46"/>
      <c r="T5" s="46"/>
      <c r="U5" s="46"/>
      <c r="V5" s="46"/>
      <c r="W5" s="46"/>
      <c r="X5" s="46"/>
      <c r="Y5" s="46"/>
      <c r="Z5" s="46"/>
      <c r="AA5" s="46"/>
      <c r="AB5" s="15"/>
    </row>
    <row r="6" spans="1:29" s="123" customFormat="1" ht="27" customHeight="1">
      <c r="A6" s="127"/>
      <c r="C6" s="174" t="s">
        <v>137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34"/>
      <c r="U6" s="134"/>
      <c r="V6" s="134"/>
      <c r="W6" s="134"/>
      <c r="X6" s="134"/>
      <c r="Y6" s="134"/>
      <c r="Z6" s="134"/>
      <c r="AA6" s="135" t="s">
        <v>4</v>
      </c>
      <c r="AB6" s="136"/>
    </row>
    <row r="7" spans="1:29" ht="25.5" customHeight="1">
      <c r="A7" s="27"/>
      <c r="B7" s="61"/>
      <c r="C7" s="29"/>
      <c r="D7" s="29"/>
      <c r="E7" s="29"/>
      <c r="F7" s="29"/>
      <c r="G7" s="29"/>
      <c r="H7" s="29"/>
      <c r="I7" s="29"/>
      <c r="J7" s="29"/>
      <c r="K7" s="175" t="s">
        <v>71</v>
      </c>
      <c r="L7" s="175"/>
      <c r="M7" s="175"/>
      <c r="N7" s="175"/>
      <c r="O7" s="175"/>
      <c r="P7" s="29"/>
      <c r="Q7" s="178" t="s">
        <v>138</v>
      </c>
      <c r="R7" s="178"/>
      <c r="S7" s="178"/>
      <c r="T7" s="178"/>
      <c r="U7" s="178"/>
      <c r="V7" s="178"/>
      <c r="W7" s="178"/>
      <c r="X7" s="178"/>
      <c r="Y7" s="178"/>
      <c r="Z7" s="54"/>
      <c r="AA7" s="54"/>
      <c r="AB7" s="28"/>
    </row>
    <row r="8" spans="1:29" ht="25.5" customHeight="1">
      <c r="A8" s="27"/>
      <c r="B8" s="61"/>
      <c r="C8" s="28" t="s">
        <v>139</v>
      </c>
      <c r="D8" s="28"/>
      <c r="E8" s="28" t="s">
        <v>140</v>
      </c>
      <c r="F8" s="28"/>
      <c r="G8" s="28" t="s">
        <v>141</v>
      </c>
      <c r="H8" s="28"/>
      <c r="I8" s="28" t="s">
        <v>141</v>
      </c>
      <c r="J8" s="28"/>
      <c r="K8" s="30" t="s">
        <v>72</v>
      </c>
      <c r="L8" s="30"/>
      <c r="M8" s="30"/>
      <c r="N8" s="28"/>
      <c r="O8" s="50"/>
      <c r="P8" s="50"/>
      <c r="Q8" s="50" t="s">
        <v>142</v>
      </c>
      <c r="R8" s="50"/>
      <c r="S8" s="50" t="s">
        <v>142</v>
      </c>
      <c r="T8" s="50"/>
      <c r="U8" s="28" t="s">
        <v>143</v>
      </c>
      <c r="V8" s="15"/>
      <c r="W8" s="28" t="s">
        <v>144</v>
      </c>
      <c r="X8" s="50"/>
      <c r="Y8" s="28"/>
      <c r="Z8" s="50"/>
      <c r="AA8" s="128" t="s">
        <v>145</v>
      </c>
      <c r="AB8" s="28"/>
    </row>
    <row r="9" spans="1:29" ht="25.5" customHeight="1">
      <c r="A9" s="27"/>
      <c r="B9" s="126"/>
      <c r="C9" s="28" t="s">
        <v>146</v>
      </c>
      <c r="D9" s="28"/>
      <c r="E9" s="28" t="s">
        <v>147</v>
      </c>
      <c r="F9" s="28"/>
      <c r="G9" s="28" t="s">
        <v>148</v>
      </c>
      <c r="H9" s="28"/>
      <c r="I9" s="28" t="s">
        <v>149</v>
      </c>
      <c r="J9" s="28"/>
      <c r="K9" s="31" t="s">
        <v>150</v>
      </c>
      <c r="L9" s="28"/>
      <c r="M9" s="31" t="s">
        <v>151</v>
      </c>
      <c r="N9" s="28"/>
      <c r="O9" s="50" t="s">
        <v>152</v>
      </c>
      <c r="P9" s="40"/>
      <c r="Q9" s="50" t="s">
        <v>153</v>
      </c>
      <c r="R9" s="50"/>
      <c r="S9" s="50" t="s">
        <v>153</v>
      </c>
      <c r="T9" s="50"/>
      <c r="U9" s="28" t="s">
        <v>154</v>
      </c>
      <c r="V9" s="28"/>
      <c r="W9" s="28" t="s">
        <v>155</v>
      </c>
      <c r="X9" s="50"/>
      <c r="Y9" s="28" t="s">
        <v>156</v>
      </c>
      <c r="Z9" s="50"/>
      <c r="AA9" s="50"/>
      <c r="AB9" s="28"/>
    </row>
    <row r="10" spans="1:29" ht="25.5" customHeight="1">
      <c r="A10" s="27"/>
      <c r="B10" s="126"/>
      <c r="C10" s="28" t="s">
        <v>157</v>
      </c>
      <c r="D10" s="28"/>
      <c r="E10" s="28" t="s">
        <v>158</v>
      </c>
      <c r="F10" s="28"/>
      <c r="G10" s="28" t="s">
        <v>159</v>
      </c>
      <c r="H10" s="28"/>
      <c r="I10" s="28" t="s">
        <v>160</v>
      </c>
      <c r="J10" s="28"/>
      <c r="K10" s="31" t="s">
        <v>161</v>
      </c>
      <c r="L10" s="28"/>
      <c r="M10" s="28" t="s">
        <v>161</v>
      </c>
      <c r="N10" s="28"/>
      <c r="O10" s="50"/>
      <c r="P10" s="50"/>
      <c r="Q10" s="50" t="s">
        <v>162</v>
      </c>
      <c r="R10" s="50"/>
      <c r="S10" s="50" t="s">
        <v>163</v>
      </c>
      <c r="T10" s="50"/>
      <c r="U10" s="28" t="s">
        <v>164</v>
      </c>
      <c r="V10" s="28"/>
      <c r="W10" s="28" t="s">
        <v>165</v>
      </c>
      <c r="X10" s="50"/>
      <c r="Y10" s="28"/>
      <c r="Z10" s="50"/>
      <c r="AA10" s="50"/>
      <c r="AB10" s="28"/>
    </row>
    <row r="11" spans="1:29" ht="25.5" customHeight="1">
      <c r="A11" s="27"/>
      <c r="C11" s="32"/>
      <c r="D11" s="32"/>
      <c r="E11" s="32"/>
      <c r="F11" s="32"/>
      <c r="G11" s="32" t="s">
        <v>166</v>
      </c>
      <c r="H11" s="32"/>
      <c r="I11" s="32" t="s">
        <v>166</v>
      </c>
      <c r="J11" s="32"/>
      <c r="K11" s="33"/>
      <c r="L11" s="32"/>
      <c r="M11" s="32"/>
      <c r="N11" s="32"/>
      <c r="O11" s="51"/>
      <c r="P11" s="51"/>
      <c r="Q11" s="51"/>
      <c r="R11" s="51"/>
      <c r="S11" s="51" t="s">
        <v>167</v>
      </c>
      <c r="T11" s="51"/>
      <c r="U11" s="32" t="s">
        <v>168</v>
      </c>
      <c r="V11" s="32"/>
      <c r="W11" s="32" t="s">
        <v>169</v>
      </c>
      <c r="X11" s="51"/>
      <c r="Y11" s="32"/>
      <c r="Z11" s="51"/>
      <c r="AA11" s="51"/>
      <c r="AB11" s="28"/>
    </row>
    <row r="12" spans="1:29" ht="25.5" customHeight="1">
      <c r="A12" s="19" t="s">
        <v>170</v>
      </c>
      <c r="B12" s="61"/>
      <c r="C12" s="20">
        <v>494034300</v>
      </c>
      <c r="D12" s="20"/>
      <c r="E12" s="20">
        <v>1041357580</v>
      </c>
      <c r="F12" s="20"/>
      <c r="G12" s="20">
        <v>6151888.7300000004</v>
      </c>
      <c r="H12" s="20"/>
      <c r="I12" s="20">
        <v>0</v>
      </c>
      <c r="J12" s="20"/>
      <c r="K12" s="20">
        <v>80000000</v>
      </c>
      <c r="L12" s="3"/>
      <c r="M12" s="20">
        <v>280000000</v>
      </c>
      <c r="N12" s="3"/>
      <c r="O12" s="20">
        <v>11702190639.01</v>
      </c>
      <c r="P12" s="3"/>
      <c r="Q12" s="20">
        <v>1810670329.22</v>
      </c>
      <c r="R12" s="161"/>
      <c r="S12" s="20">
        <v>1555443183.2700002</v>
      </c>
      <c r="T12" s="160"/>
      <c r="U12" s="20">
        <v>0</v>
      </c>
      <c r="V12" s="160"/>
      <c r="W12" s="20">
        <v>0</v>
      </c>
      <c r="X12" s="110"/>
      <c r="Y12" s="110">
        <f>SUM(Q12:W12)</f>
        <v>3366113512.4900002</v>
      </c>
      <c r="Z12" s="110"/>
      <c r="AA12" s="110">
        <f>SUM(C12:O12,Y12)</f>
        <v>16969847920.23</v>
      </c>
      <c r="AB12" s="3"/>
    </row>
    <row r="13" spans="1:29" ht="25.5" customHeight="1">
      <c r="A13" s="168" t="s">
        <v>171</v>
      </c>
      <c r="B13" s="61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20"/>
      <c r="N13" s="3"/>
      <c r="O13" s="163">
        <v>-113627889</v>
      </c>
      <c r="P13" s="3"/>
      <c r="Q13" s="20"/>
      <c r="R13" s="161"/>
      <c r="S13" s="20"/>
      <c r="T13" s="160"/>
      <c r="U13" s="20"/>
      <c r="V13" s="160"/>
      <c r="W13" s="20"/>
      <c r="X13" s="110"/>
      <c r="Y13" s="110"/>
      <c r="Z13" s="110"/>
      <c r="AA13" s="110">
        <f>SUM(C13:O13,Y13)</f>
        <v>-113627889</v>
      </c>
      <c r="AB13" s="3"/>
    </row>
    <row r="14" spans="1:29" ht="25.5" customHeight="1">
      <c r="A14" s="19" t="s">
        <v>172</v>
      </c>
      <c r="B14" s="102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3"/>
    </row>
    <row r="15" spans="1:29" ht="25.5" customHeight="1">
      <c r="A15" s="19" t="s">
        <v>173</v>
      </c>
      <c r="B15" s="61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f>'PL 6M'!E43</f>
        <v>802235312.79999983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>
        <f>SUM(C15:O15,Y15)</f>
        <v>802235312.79999983</v>
      </c>
      <c r="AB15" s="20"/>
    </row>
    <row r="16" spans="1:29" ht="25.5" customHeight="1">
      <c r="A16" s="19" t="s">
        <v>174</v>
      </c>
      <c r="B16" s="6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>
        <f>'PL 6M'!E48</f>
        <v>-72588.3</v>
      </c>
      <c r="P16" s="110"/>
      <c r="Q16" s="110">
        <f>'PL 6M'!E50</f>
        <v>-342624534.99000001</v>
      </c>
      <c r="R16" s="110"/>
      <c r="S16" s="110">
        <f>'PL 6M'!E52</f>
        <v>-168311647.70999992</v>
      </c>
      <c r="T16" s="110"/>
      <c r="U16" s="110"/>
      <c r="V16" s="110"/>
      <c r="W16" s="110"/>
      <c r="X16" s="110"/>
      <c r="Y16" s="110">
        <f>SUM(Q16:W16)</f>
        <v>-510936182.69999993</v>
      </c>
      <c r="Z16" s="110"/>
      <c r="AA16" s="110">
        <f>SUM(C16:O16,Y16)</f>
        <v>-511008770.99999994</v>
      </c>
      <c r="AB16" s="20"/>
    </row>
    <row r="17" spans="1:28" ht="25.5" customHeight="1" thickBot="1">
      <c r="A17" s="19" t="s">
        <v>175</v>
      </c>
      <c r="B17" s="61"/>
      <c r="C17" s="146">
        <f>SUM(C12:C16)</f>
        <v>494034300</v>
      </c>
      <c r="D17" s="110"/>
      <c r="E17" s="146">
        <f>SUM(E12:E16)</f>
        <v>1041357580</v>
      </c>
      <c r="F17" s="110"/>
      <c r="G17" s="146">
        <f>SUM(G12:G16)</f>
        <v>6151888.7300000004</v>
      </c>
      <c r="H17" s="110"/>
      <c r="I17" s="146">
        <f>SUM(I12:I16)</f>
        <v>0</v>
      </c>
      <c r="J17" s="110"/>
      <c r="K17" s="146">
        <f>SUM(K12:K16)</f>
        <v>80000000</v>
      </c>
      <c r="L17" s="110"/>
      <c r="M17" s="146">
        <f>SUM(M12:M16)</f>
        <v>280000000</v>
      </c>
      <c r="N17" s="110"/>
      <c r="O17" s="146">
        <f>SUM(O12:O16)</f>
        <v>12390725474.51</v>
      </c>
      <c r="P17" s="110"/>
      <c r="Q17" s="146">
        <f>SUM(Q12:Q16)</f>
        <v>1468045794.23</v>
      </c>
      <c r="R17" s="110"/>
      <c r="S17" s="146">
        <f>SUM(S12:S16)</f>
        <v>1387131535.5600004</v>
      </c>
      <c r="T17" s="110"/>
      <c r="U17" s="146">
        <f>SUM(U12:U16)</f>
        <v>0</v>
      </c>
      <c r="V17" s="110"/>
      <c r="W17" s="146">
        <f>SUM(W12:W16)</f>
        <v>0</v>
      </c>
      <c r="X17" s="110"/>
      <c r="Y17" s="146">
        <f>SUM(Y12:Y16)</f>
        <v>2855177329.7900004</v>
      </c>
      <c r="Z17" s="110"/>
      <c r="AA17" s="146">
        <f>SUM(AA12:AA16)</f>
        <v>17147446573.029999</v>
      </c>
      <c r="AB17" s="20"/>
    </row>
    <row r="18" spans="1:28" ht="25.5" customHeight="1" thickTop="1">
      <c r="A18" s="19"/>
      <c r="B18" s="61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3"/>
    </row>
    <row r="19" spans="1:28" ht="25.5" customHeight="1">
      <c r="A19" s="19" t="s">
        <v>176</v>
      </c>
      <c r="B19" s="61"/>
      <c r="C19" s="20">
        <v>494034300</v>
      </c>
      <c r="D19" s="20"/>
      <c r="E19" s="20">
        <v>1041357580</v>
      </c>
      <c r="F19" s="20"/>
      <c r="G19" s="20">
        <v>6151888.7300000004</v>
      </c>
      <c r="H19" s="20"/>
      <c r="I19" s="20">
        <v>11755514</v>
      </c>
      <c r="J19" s="20"/>
      <c r="K19" s="20">
        <v>80000000</v>
      </c>
      <c r="L19" s="3"/>
      <c r="M19" s="20">
        <v>280000000</v>
      </c>
      <c r="N19" s="3"/>
      <c r="O19" s="20">
        <v>12902131341.430002</v>
      </c>
      <c r="P19" s="3"/>
      <c r="Q19" s="20">
        <v>1221319376.25</v>
      </c>
      <c r="R19" s="161"/>
      <c r="S19" s="20">
        <v>1221065535.8100002</v>
      </c>
      <c r="T19" s="160"/>
      <c r="U19" s="20">
        <v>20239179.289999999</v>
      </c>
      <c r="V19" s="160"/>
      <c r="W19" s="20">
        <v>9654062.6400000006</v>
      </c>
      <c r="X19" s="110"/>
      <c r="Y19" s="110">
        <f>SUM(Q19:W19)</f>
        <v>2472278153.9900002</v>
      </c>
      <c r="Z19" s="110"/>
      <c r="AA19" s="110">
        <f>SUM(C19:O19,Y19)</f>
        <v>17287708778.150002</v>
      </c>
      <c r="AB19" s="3"/>
    </row>
    <row r="20" spans="1:28" ht="25.5" customHeight="1">
      <c r="A20" s="168" t="s">
        <v>171</v>
      </c>
      <c r="B20" s="61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20"/>
      <c r="N20" s="3"/>
      <c r="O20" s="163">
        <v>-113627889</v>
      </c>
      <c r="P20" s="3"/>
      <c r="Q20" s="20"/>
      <c r="R20" s="161"/>
      <c r="S20" s="20"/>
      <c r="T20" s="160"/>
      <c r="U20" s="20"/>
      <c r="V20" s="160"/>
      <c r="W20" s="20"/>
      <c r="X20" s="110"/>
      <c r="Y20" s="110"/>
      <c r="Z20" s="110"/>
      <c r="AA20" s="110">
        <f>SUM(C20:O20,Y20)</f>
        <v>-113627889</v>
      </c>
      <c r="AB20" s="3"/>
    </row>
    <row r="21" spans="1:28" ht="25.5" customHeight="1">
      <c r="A21" s="19" t="s">
        <v>177</v>
      </c>
      <c r="B21" s="61"/>
      <c r="C21" s="20"/>
      <c r="D21" s="20"/>
      <c r="E21" s="20"/>
      <c r="F21" s="20"/>
      <c r="G21" s="20"/>
      <c r="H21" s="20"/>
      <c r="I21" s="110">
        <v>10612964.73</v>
      </c>
      <c r="J21" s="20"/>
      <c r="K21" s="20"/>
      <c r="L21" s="3"/>
      <c r="M21" s="20"/>
      <c r="N21" s="3"/>
      <c r="O21" s="20"/>
      <c r="P21" s="3"/>
      <c r="Q21" s="20"/>
      <c r="R21" s="161"/>
      <c r="S21" s="20"/>
      <c r="T21" s="160"/>
      <c r="U21" s="20"/>
      <c r="V21" s="160"/>
      <c r="W21" s="20"/>
      <c r="X21" s="110"/>
      <c r="Y21" s="110"/>
      <c r="Z21" s="110"/>
      <c r="AA21" s="110">
        <f>SUM(C21:O21,Y21)</f>
        <v>10612964.73</v>
      </c>
      <c r="AB21" s="3"/>
    </row>
    <row r="22" spans="1:28" ht="25.5" customHeight="1">
      <c r="A22" s="19" t="s">
        <v>178</v>
      </c>
      <c r="B22" s="61"/>
      <c r="C22" s="20"/>
      <c r="D22" s="20"/>
      <c r="E22" s="20"/>
      <c r="F22" s="20"/>
      <c r="G22" s="20"/>
      <c r="H22" s="20"/>
      <c r="I22" s="110"/>
      <c r="J22" s="20"/>
      <c r="K22" s="20"/>
      <c r="L22" s="3"/>
      <c r="M22" s="20"/>
      <c r="N22" s="3"/>
      <c r="O22" s="20"/>
      <c r="P22" s="3"/>
      <c r="Q22" s="20"/>
      <c r="R22" s="161"/>
      <c r="S22" s="20"/>
      <c r="T22" s="160"/>
      <c r="U22" s="20">
        <v>11673979.67</v>
      </c>
      <c r="V22" s="160"/>
      <c r="W22" s="20"/>
      <c r="X22" s="110"/>
      <c r="Y22" s="110">
        <f>SUM(Q22:W22)</f>
        <v>11673979.67</v>
      </c>
      <c r="Z22" s="110"/>
      <c r="AA22" s="110">
        <f>SUM(C22:O22,Y22)</f>
        <v>11673979.67</v>
      </c>
      <c r="AB22" s="3"/>
    </row>
    <row r="23" spans="1:28" ht="25.5" customHeight="1">
      <c r="A23" s="19" t="s">
        <v>172</v>
      </c>
      <c r="B23" s="102"/>
      <c r="C23" s="110"/>
      <c r="D23" s="110"/>
      <c r="E23" s="110"/>
      <c r="F23" s="110"/>
      <c r="G23" s="110"/>
      <c r="H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3"/>
    </row>
    <row r="24" spans="1:28" ht="25.5" customHeight="1">
      <c r="A24" s="19" t="s">
        <v>173</v>
      </c>
      <c r="B24" s="61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>
        <f>'PL 6M'!C43</f>
        <v>632366391.71999991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>
        <f>SUM(C24:O24,Y24)</f>
        <v>632366391.71999991</v>
      </c>
      <c r="AB24" s="20"/>
    </row>
    <row r="25" spans="1:28" ht="25.5" customHeight="1">
      <c r="A25" s="19" t="s">
        <v>179</v>
      </c>
      <c r="B25" s="61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>
        <f>'PL 6M'!C48+'PL 6M'!C46</f>
        <v>-55133.25</v>
      </c>
      <c r="P25" s="110"/>
      <c r="Q25" s="110">
        <f>'PL 6M'!C50</f>
        <v>225352737.54000002</v>
      </c>
      <c r="R25" s="110"/>
      <c r="S25" s="110">
        <f>'PL 6M'!C52</f>
        <v>80302563.25</v>
      </c>
      <c r="T25" s="110"/>
      <c r="U25" s="110"/>
      <c r="V25" s="110"/>
      <c r="W25" s="110">
        <f>'PL 6M'!C54</f>
        <v>974065.62</v>
      </c>
      <c r="X25" s="110"/>
      <c r="Y25" s="110">
        <f>SUM(Q25:W25)</f>
        <v>306629366.41000003</v>
      </c>
      <c r="Z25" s="110"/>
      <c r="AA25" s="110">
        <f>SUM(C25:O25,Y25)</f>
        <v>306574233.16000003</v>
      </c>
      <c r="AB25" s="20"/>
    </row>
    <row r="26" spans="1:28" ht="25.5" customHeight="1" thickBot="1">
      <c r="A26" s="19" t="s">
        <v>180</v>
      </c>
      <c r="B26" s="61"/>
      <c r="C26" s="146">
        <f>SUM(C19:C25)</f>
        <v>494034300</v>
      </c>
      <c r="D26" s="110"/>
      <c r="E26" s="146">
        <f>SUM(E19:E25)</f>
        <v>1041357580</v>
      </c>
      <c r="F26" s="110"/>
      <c r="G26" s="146">
        <f>SUM(G19:G25)</f>
        <v>6151888.7300000004</v>
      </c>
      <c r="H26" s="110"/>
      <c r="I26" s="146">
        <f>SUM(I19:I25)</f>
        <v>22368478.73</v>
      </c>
      <c r="J26" s="110"/>
      <c r="K26" s="146">
        <f>SUM(K19:K25)</f>
        <v>80000000</v>
      </c>
      <c r="L26" s="110"/>
      <c r="M26" s="146">
        <f>SUM(M19:M25)</f>
        <v>280000000</v>
      </c>
      <c r="N26" s="110"/>
      <c r="O26" s="146">
        <f>SUM(O19:O25)</f>
        <v>13420814710.900002</v>
      </c>
      <c r="P26" s="110"/>
      <c r="Q26" s="146">
        <f>SUM(Q19:Q25)</f>
        <v>1446672113.79</v>
      </c>
      <c r="R26" s="110"/>
      <c r="S26" s="146">
        <f>SUM(S19:S25)</f>
        <v>1301368099.0600002</v>
      </c>
      <c r="T26" s="110"/>
      <c r="U26" s="146">
        <f>SUM(U19:U25)</f>
        <v>31913158.960000001</v>
      </c>
      <c r="V26" s="110"/>
      <c r="W26" s="146">
        <f>SUM(W19:W25)</f>
        <v>10628128.26</v>
      </c>
      <c r="X26" s="110"/>
      <c r="Y26" s="146">
        <f>SUM(Y19:Y25)</f>
        <v>2790581500.0700002</v>
      </c>
      <c r="Z26" s="110"/>
      <c r="AA26" s="146">
        <f>SUM(AA19:AA25)</f>
        <v>18135308458.43</v>
      </c>
      <c r="AB26" s="20"/>
    </row>
    <row r="27" spans="1:28" ht="25.5" customHeight="1" thickTop="1">
      <c r="A27" s="19"/>
      <c r="B27" s="61"/>
      <c r="C27" s="20"/>
      <c r="D27" s="20"/>
      <c r="E27" s="20"/>
      <c r="F27" s="20"/>
      <c r="G27" s="20"/>
      <c r="H27" s="20"/>
      <c r="I27" s="20"/>
      <c r="J27" s="20"/>
      <c r="K27" s="20"/>
      <c r="L27" s="3"/>
      <c r="M27" s="20"/>
      <c r="N27" s="3"/>
      <c r="O27" s="20"/>
      <c r="P27" s="3"/>
      <c r="Q27" s="20"/>
      <c r="R27" s="40"/>
      <c r="S27" s="20"/>
      <c r="T27" s="40"/>
      <c r="U27" s="40"/>
      <c r="V27" s="40"/>
      <c r="W27" s="40"/>
      <c r="X27" s="40"/>
      <c r="Y27" s="40"/>
      <c r="Z27" s="40"/>
      <c r="AA27" s="20"/>
      <c r="AB27" s="20"/>
    </row>
    <row r="28" spans="1:28" ht="8.25" customHeight="1">
      <c r="A28" s="23"/>
      <c r="B28" s="61"/>
      <c r="C28" s="20"/>
      <c r="D28" s="20"/>
      <c r="E28" s="20"/>
      <c r="F28" s="20"/>
      <c r="G28" s="20"/>
      <c r="H28" s="20"/>
      <c r="I28" s="20"/>
      <c r="J28" s="20"/>
      <c r="K28" s="20"/>
      <c r="L28" s="3"/>
      <c r="M28" s="20"/>
      <c r="N28" s="3"/>
      <c r="O28" s="52"/>
      <c r="P28" s="52"/>
      <c r="Q28" s="52"/>
      <c r="R28" s="40"/>
      <c r="S28" s="52"/>
      <c r="T28" s="40"/>
      <c r="U28" s="40"/>
      <c r="V28" s="40"/>
      <c r="W28" s="40"/>
      <c r="X28" s="40"/>
      <c r="Y28" s="40"/>
      <c r="Z28" s="40"/>
      <c r="AA28" s="52"/>
      <c r="AB28" s="20"/>
    </row>
    <row r="29" spans="1:28" ht="24.75" customHeight="1">
      <c r="A29" s="3" t="s">
        <v>42</v>
      </c>
    </row>
    <row r="38" ht="10.5" customHeight="1"/>
    <row r="39" ht="12.75" customHeight="1"/>
  </sheetData>
  <mergeCells count="7">
    <mergeCell ref="C6:S6"/>
    <mergeCell ref="K7:O7"/>
    <mergeCell ref="A1:AC1"/>
    <mergeCell ref="A2:AC2"/>
    <mergeCell ref="A3:AC3"/>
    <mergeCell ref="A4:AC4"/>
    <mergeCell ref="Q7:Y7"/>
  </mergeCells>
  <phoneticPr fontId="0" type="noConversion"/>
  <pageMargins left="0.35433070866141736" right="0.35433070866141736" top="0.59055118110236227" bottom="0.15748031496062992" header="0.23622047244094491" footer="0.15748031496062992"/>
  <pageSetup paperSize="9" scale="5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4"/>
  <sheetViews>
    <sheetView zoomScale="70" zoomScaleNormal="70" zoomScaleSheetLayoutView="85" workbookViewId="0" xr3:uid="{F9CF3CF3-643B-5BE6-8B46-32C596A47465}">
      <selection activeCell="A25" sqref="A25"/>
    </sheetView>
  </sheetViews>
  <sheetFormatPr defaultRowHeight="24.75" customHeight="1"/>
  <cols>
    <col min="1" max="1" width="69" style="125" customWidth="1"/>
    <col min="2" max="2" width="9.140625" style="77"/>
    <col min="3" max="3" width="18.7109375" style="125" customWidth="1"/>
    <col min="4" max="4" width="0.85546875" style="125" customWidth="1"/>
    <col min="5" max="5" width="18.7109375" style="125" customWidth="1"/>
    <col min="6" max="6" width="0.85546875" style="125" customWidth="1"/>
    <col min="7" max="7" width="18.7109375" style="125" customWidth="1"/>
    <col min="8" max="8" width="0.85546875" style="125" customWidth="1"/>
    <col min="9" max="9" width="18.7109375" style="125" customWidth="1"/>
    <col min="10" max="10" width="0.85546875" style="125" customWidth="1"/>
    <col min="11" max="11" width="18.7109375" style="133" customWidth="1"/>
    <col min="12" max="12" width="0.85546875" style="133" customWidth="1"/>
    <col min="13" max="13" width="18.7109375" style="133" customWidth="1"/>
    <col min="14" max="14" width="0.85546875" style="133" customWidth="1"/>
    <col min="15" max="15" width="18.7109375" style="133" customWidth="1"/>
    <col min="16" max="16" width="1.42578125" style="125" customWidth="1"/>
    <col min="17" max="16384" width="9.140625" style="125"/>
  </cols>
  <sheetData>
    <row r="1" spans="1:18" s="123" customFormat="1" ht="27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22"/>
    </row>
    <row r="2" spans="1:18" s="123" customFormat="1" ht="27" customHeight="1">
      <c r="A2" s="179" t="s">
        <v>136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22"/>
    </row>
    <row r="3" spans="1:18" s="123" customFormat="1" ht="27" customHeight="1">
      <c r="A3" s="179" t="s">
        <v>128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s="123" customFormat="1" ht="27" customHeight="1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24"/>
    </row>
    <row r="5" spans="1:18" ht="23.25">
      <c r="A5" s="35"/>
      <c r="C5" s="26"/>
      <c r="D5" s="26"/>
      <c r="E5" s="26"/>
      <c r="F5" s="26"/>
      <c r="G5" s="26"/>
      <c r="H5" s="26"/>
      <c r="I5" s="26"/>
      <c r="J5" s="26"/>
      <c r="K5" s="46"/>
      <c r="L5" s="46"/>
      <c r="M5" s="47"/>
      <c r="N5" s="46"/>
      <c r="O5" s="49" t="s">
        <v>181</v>
      </c>
    </row>
    <row r="6" spans="1:18" ht="24" customHeight="1">
      <c r="A6" s="27"/>
      <c r="C6" s="181" t="s">
        <v>182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8" ht="24" customHeight="1">
      <c r="A7" s="27"/>
      <c r="C7" s="15"/>
      <c r="D7" s="15"/>
      <c r="E7" s="15"/>
      <c r="F7" s="15"/>
      <c r="G7" s="15"/>
      <c r="H7" s="15"/>
      <c r="I7" s="15"/>
      <c r="J7" s="15"/>
      <c r="K7" s="48"/>
      <c r="L7" s="48"/>
      <c r="M7" s="60" t="s">
        <v>183</v>
      </c>
      <c r="N7" s="48"/>
      <c r="O7" s="49"/>
    </row>
    <row r="8" spans="1:18" ht="24" customHeight="1">
      <c r="A8" s="27"/>
      <c r="C8" s="28"/>
      <c r="D8" s="28"/>
      <c r="E8" s="28"/>
      <c r="F8" s="127"/>
      <c r="G8" s="180" t="s">
        <v>71</v>
      </c>
      <c r="H8" s="180"/>
      <c r="I8" s="180"/>
      <c r="J8" s="180"/>
      <c r="K8" s="180"/>
      <c r="L8" s="128"/>
      <c r="M8" s="129" t="s">
        <v>184</v>
      </c>
      <c r="N8" s="128"/>
      <c r="O8" s="128"/>
    </row>
    <row r="9" spans="1:18" ht="24" customHeight="1">
      <c r="A9" s="27"/>
      <c r="C9" s="28" t="s">
        <v>139</v>
      </c>
      <c r="D9" s="28"/>
      <c r="E9" s="28" t="s">
        <v>140</v>
      </c>
      <c r="F9" s="127"/>
      <c r="G9" s="30" t="s">
        <v>72</v>
      </c>
      <c r="H9" s="30"/>
      <c r="I9" s="30"/>
      <c r="J9" s="28"/>
      <c r="K9" s="50"/>
      <c r="L9" s="128"/>
      <c r="M9" s="50" t="s">
        <v>185</v>
      </c>
      <c r="N9" s="128"/>
      <c r="O9" s="128" t="s">
        <v>156</v>
      </c>
    </row>
    <row r="10" spans="1:18" ht="24" customHeight="1">
      <c r="A10" s="27"/>
      <c r="B10" s="126"/>
      <c r="C10" s="28" t="s">
        <v>146</v>
      </c>
      <c r="D10" s="28"/>
      <c r="E10" s="28" t="s">
        <v>147</v>
      </c>
      <c r="F10" s="127"/>
      <c r="G10" s="31" t="s">
        <v>150</v>
      </c>
      <c r="H10" s="28"/>
      <c r="I10" s="31" t="s">
        <v>151</v>
      </c>
      <c r="J10" s="28"/>
      <c r="K10" s="50" t="s">
        <v>152</v>
      </c>
      <c r="L10" s="128"/>
      <c r="M10" s="50" t="s">
        <v>186</v>
      </c>
      <c r="N10" s="128"/>
      <c r="O10" s="128"/>
    </row>
    <row r="11" spans="1:18" ht="24" customHeight="1">
      <c r="A11" s="27"/>
      <c r="C11" s="32" t="s">
        <v>157</v>
      </c>
      <c r="D11" s="32"/>
      <c r="E11" s="32" t="s">
        <v>158</v>
      </c>
      <c r="F11" s="130"/>
      <c r="G11" s="33" t="s">
        <v>161</v>
      </c>
      <c r="H11" s="32"/>
      <c r="I11" s="32" t="s">
        <v>161</v>
      </c>
      <c r="J11" s="32"/>
      <c r="K11" s="51"/>
      <c r="L11" s="129"/>
      <c r="M11" s="51" t="s">
        <v>162</v>
      </c>
      <c r="N11" s="129"/>
      <c r="O11" s="129"/>
    </row>
    <row r="12" spans="1:18" ht="23.25">
      <c r="A12" s="19" t="s">
        <v>187</v>
      </c>
      <c r="C12" s="110">
        <v>494034300</v>
      </c>
      <c r="D12" s="110"/>
      <c r="E12" s="110">
        <v>1041357580</v>
      </c>
      <c r="F12" s="110"/>
      <c r="G12" s="110">
        <v>80000000</v>
      </c>
      <c r="H12" s="110"/>
      <c r="I12" s="110">
        <v>280000000</v>
      </c>
      <c r="J12" s="110"/>
      <c r="K12" s="110">
        <v>3659457193.1799998</v>
      </c>
      <c r="L12" s="110"/>
      <c r="M12" s="110">
        <v>1810670329.22</v>
      </c>
      <c r="N12" s="110"/>
      <c r="O12" s="110">
        <f>SUM(C12:M12)</f>
        <v>7365519402.4000006</v>
      </c>
    </row>
    <row r="13" spans="1:18" ht="23.25">
      <c r="A13" s="19" t="s">
        <v>171</v>
      </c>
      <c r="C13" s="110"/>
      <c r="D13" s="110"/>
      <c r="E13" s="110"/>
      <c r="F13" s="110"/>
      <c r="G13" s="110"/>
      <c r="H13" s="110"/>
      <c r="I13" s="110"/>
      <c r="J13" s="110"/>
      <c r="K13" s="164">
        <v>-113627889</v>
      </c>
      <c r="L13" s="110"/>
      <c r="M13" s="110"/>
      <c r="N13" s="110"/>
      <c r="O13" s="110">
        <f>SUM(C13:M13)</f>
        <v>-113627889</v>
      </c>
    </row>
    <row r="14" spans="1:18" s="23" customFormat="1" ht="25.5" customHeight="1">
      <c r="A14" s="19" t="s">
        <v>172</v>
      </c>
      <c r="B14" s="102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3"/>
    </row>
    <row r="15" spans="1:18" s="23" customFormat="1" ht="25.5" customHeight="1">
      <c r="A15" s="19" t="s">
        <v>173</v>
      </c>
      <c r="B15" s="61"/>
      <c r="C15" s="110"/>
      <c r="D15" s="110"/>
      <c r="E15" s="110"/>
      <c r="F15" s="110"/>
      <c r="G15" s="110"/>
      <c r="H15" s="110"/>
      <c r="I15" s="110"/>
      <c r="J15" s="110"/>
      <c r="K15" s="110">
        <f>'PL 6M'!I43</f>
        <v>615073062.29999959</v>
      </c>
      <c r="L15" s="110"/>
      <c r="M15" s="110"/>
      <c r="N15" s="110"/>
      <c r="O15" s="110">
        <f>SUM(C15:M15)</f>
        <v>615073062.29999959</v>
      </c>
      <c r="P15" s="110"/>
      <c r="Q15" s="20"/>
    </row>
    <row r="16" spans="1:18" s="23" customFormat="1" ht="25.5" customHeight="1">
      <c r="A16" s="19" t="s">
        <v>174</v>
      </c>
      <c r="B16" s="6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>
        <f>'PL 6M'!I50</f>
        <v>-342624534.99000001</v>
      </c>
      <c r="N16" s="110"/>
      <c r="O16" s="110">
        <f>SUM(C16:M16)</f>
        <v>-342624534.99000001</v>
      </c>
      <c r="P16" s="110"/>
      <c r="Q16" s="20"/>
    </row>
    <row r="17" spans="1:17" s="23" customFormat="1" ht="25.5" customHeight="1" thickBot="1">
      <c r="A17" s="19" t="s">
        <v>175</v>
      </c>
      <c r="B17" s="61"/>
      <c r="C17" s="146">
        <f>SUM(C12:C16)</f>
        <v>494034300</v>
      </c>
      <c r="D17" s="110"/>
      <c r="E17" s="146">
        <f>SUM(E12:E16)</f>
        <v>1041357580</v>
      </c>
      <c r="F17" s="110"/>
      <c r="G17" s="146">
        <f>SUM(G12:G16)</f>
        <v>80000000</v>
      </c>
      <c r="H17" s="110"/>
      <c r="I17" s="146">
        <f>SUM(I12:I16)</f>
        <v>280000000</v>
      </c>
      <c r="J17" s="110"/>
      <c r="K17" s="146">
        <f>SUM(K12:K16)</f>
        <v>4160902366.4799995</v>
      </c>
      <c r="L17" s="110"/>
      <c r="M17" s="146">
        <f>SUM(M12:M16)</f>
        <v>1468045794.23</v>
      </c>
      <c r="N17" s="110"/>
      <c r="O17" s="146">
        <f>SUM(O12:O16)</f>
        <v>7524340040.71</v>
      </c>
      <c r="P17" s="110"/>
      <c r="Q17" s="20"/>
    </row>
    <row r="18" spans="1:17" s="23" customFormat="1" ht="25.5" customHeight="1" thickTop="1">
      <c r="A18" s="19"/>
      <c r="B18" s="61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3"/>
    </row>
    <row r="19" spans="1:17" s="23" customFormat="1" ht="25.5" customHeight="1">
      <c r="A19" s="19" t="s">
        <v>176</v>
      </c>
      <c r="B19" s="61"/>
      <c r="C19" s="125">
        <v>494034300</v>
      </c>
      <c r="D19" s="125"/>
      <c r="E19" s="125">
        <v>1041357580</v>
      </c>
      <c r="F19" s="125"/>
      <c r="G19" s="125">
        <v>80000000</v>
      </c>
      <c r="H19" s="19"/>
      <c r="I19" s="125">
        <v>280000000</v>
      </c>
      <c r="J19" s="19"/>
      <c r="K19" s="125">
        <v>4271207223.3099995</v>
      </c>
      <c r="L19" s="19"/>
      <c r="M19" s="125">
        <v>1221319376.25</v>
      </c>
      <c r="N19" s="3"/>
      <c r="O19" s="110">
        <f>SUM(C19:M19)</f>
        <v>7387918479.5599995</v>
      </c>
      <c r="P19" s="3"/>
      <c r="Q19" s="3"/>
    </row>
    <row r="20" spans="1:17" s="23" customFormat="1" ht="25.5" customHeight="1">
      <c r="A20" s="19" t="s">
        <v>171</v>
      </c>
      <c r="B20" s="61"/>
      <c r="C20" s="125"/>
      <c r="D20" s="125"/>
      <c r="E20" s="125"/>
      <c r="F20" s="125"/>
      <c r="G20" s="125"/>
      <c r="H20" s="19"/>
      <c r="I20" s="125"/>
      <c r="J20" s="19"/>
      <c r="K20" s="164">
        <v>-113627889</v>
      </c>
      <c r="L20" s="19"/>
      <c r="M20" s="125"/>
      <c r="N20" s="3"/>
      <c r="O20" s="110">
        <f>SUM(C20:M20)</f>
        <v>-113627889</v>
      </c>
      <c r="P20" s="3"/>
      <c r="Q20" s="3"/>
    </row>
    <row r="21" spans="1:17" s="23" customFormat="1" ht="25.5" customHeight="1">
      <c r="A21" s="19" t="s">
        <v>172</v>
      </c>
      <c r="B21" s="10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3"/>
    </row>
    <row r="22" spans="1:17" s="23" customFormat="1" ht="25.5" customHeight="1">
      <c r="A22" s="19" t="s">
        <v>173</v>
      </c>
      <c r="B22" s="61"/>
      <c r="C22" s="110"/>
      <c r="D22" s="110"/>
      <c r="E22" s="110"/>
      <c r="F22" s="110"/>
      <c r="G22" s="110"/>
      <c r="H22" s="110"/>
      <c r="I22" s="110"/>
      <c r="J22" s="110"/>
      <c r="K22" s="110">
        <f>'PL 6M'!G43</f>
        <v>505475812.92000002</v>
      </c>
      <c r="L22" s="110"/>
      <c r="M22" s="110"/>
      <c r="N22" s="110"/>
      <c r="O22" s="110">
        <f>SUM(C22:M22)</f>
        <v>505475812.92000002</v>
      </c>
      <c r="P22" s="110"/>
      <c r="Q22" s="20"/>
    </row>
    <row r="23" spans="1:17" s="23" customFormat="1" ht="25.5" customHeight="1">
      <c r="A23" s="19" t="s">
        <v>179</v>
      </c>
      <c r="B23" s="61"/>
      <c r="C23" s="110"/>
      <c r="D23" s="110"/>
      <c r="E23" s="110"/>
      <c r="F23" s="110"/>
      <c r="G23" s="110"/>
      <c r="H23" s="110"/>
      <c r="I23" s="110"/>
      <c r="J23" s="110"/>
      <c r="K23" s="110">
        <f>'PL 6M'!G46</f>
        <v>-1245223.2</v>
      </c>
      <c r="L23" s="110"/>
      <c r="M23" s="110">
        <f>'PL 6M'!G50</f>
        <v>225352737.54000002</v>
      </c>
      <c r="N23" s="110"/>
      <c r="O23" s="110">
        <f>SUM(C23:M23)</f>
        <v>224107514.34000003</v>
      </c>
      <c r="P23" s="110"/>
      <c r="Q23" s="20"/>
    </row>
    <row r="24" spans="1:17" s="23" customFormat="1" ht="25.5" customHeight="1" thickBot="1">
      <c r="A24" s="19" t="s">
        <v>180</v>
      </c>
      <c r="B24" s="61"/>
      <c r="C24" s="146">
        <f>SUM(C19:C23)</f>
        <v>494034300</v>
      </c>
      <c r="D24" s="110"/>
      <c r="E24" s="146">
        <f>SUM(E19:E23)</f>
        <v>1041357580</v>
      </c>
      <c r="F24" s="110"/>
      <c r="G24" s="146">
        <f>SUM(G19:G23)</f>
        <v>80000000</v>
      </c>
      <c r="H24" s="110"/>
      <c r="I24" s="146">
        <f>SUM(I19:I23)</f>
        <v>280000000</v>
      </c>
      <c r="J24" s="110"/>
      <c r="K24" s="146">
        <f>SUM(K19:K23)</f>
        <v>4661809924.0299997</v>
      </c>
      <c r="L24" s="110"/>
      <c r="M24" s="146">
        <f>SUM(M19:M23)</f>
        <v>1446672113.79</v>
      </c>
      <c r="N24" s="110"/>
      <c r="O24" s="146">
        <f>SUM(O19:O23)</f>
        <v>8003873917.8199997</v>
      </c>
      <c r="P24" s="110"/>
      <c r="Q24" s="20"/>
    </row>
    <row r="25" spans="1:17" ht="24" customHeight="1" thickTop="1">
      <c r="B25" s="131"/>
      <c r="C25" s="19"/>
      <c r="D25" s="19"/>
      <c r="E25" s="19"/>
      <c r="F25" s="19"/>
      <c r="G25" s="19"/>
      <c r="H25" s="19"/>
      <c r="I25" s="19"/>
      <c r="J25" s="19"/>
      <c r="K25" s="132"/>
      <c r="L25" s="132"/>
      <c r="M25" s="132"/>
      <c r="N25" s="132"/>
      <c r="O25" s="132"/>
    </row>
    <row r="26" spans="1:17" ht="24" customHeight="1">
      <c r="B26" s="131"/>
      <c r="C26" s="19"/>
      <c r="D26" s="19"/>
      <c r="E26" s="19"/>
      <c r="F26" s="19"/>
      <c r="G26" s="19"/>
      <c r="H26" s="19"/>
      <c r="I26" s="19"/>
      <c r="J26" s="19"/>
      <c r="K26" s="132"/>
      <c r="L26" s="132"/>
      <c r="M26" s="132"/>
      <c r="N26" s="132"/>
      <c r="O26" s="132"/>
    </row>
    <row r="27" spans="1:17" ht="24.75" customHeight="1">
      <c r="A27" s="3" t="s">
        <v>42</v>
      </c>
    </row>
    <row r="43" ht="10.5" customHeight="1"/>
    <row r="44" ht="12.75" customHeight="1"/>
  </sheetData>
  <mergeCells count="7">
    <mergeCell ref="P3:R3"/>
    <mergeCell ref="G8:K8"/>
    <mergeCell ref="C6:O6"/>
    <mergeCell ref="A1:O1"/>
    <mergeCell ref="A2:O2"/>
    <mergeCell ref="A3:O3"/>
    <mergeCell ref="A4:O4"/>
  </mergeCells>
  <phoneticPr fontId="0" type="noConversion"/>
  <pageMargins left="0.39370078740157483" right="0.39370078740157483" top="0.59055118110236227" bottom="0.15748031496062992" header="0.23622047244094491" footer="0.19685039370078741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2"/>
  <sheetViews>
    <sheetView view="pageBreakPreview" zoomScaleNormal="100" zoomScaleSheetLayoutView="100" workbookViewId="0" xr3:uid="{78B4E459-6924-5F8B-B7BA-2DD04133E49E}">
      <selection activeCell="A48" sqref="A48"/>
    </sheetView>
  </sheetViews>
  <sheetFormatPr defaultRowHeight="24" customHeight="1"/>
  <cols>
    <col min="1" max="1" width="53.85546875" style="100" customWidth="1"/>
    <col min="2" max="2" width="19.140625" style="100" customWidth="1"/>
    <col min="3" max="3" width="0.85546875" style="100" customWidth="1"/>
    <col min="4" max="4" width="18.85546875" style="100" customWidth="1"/>
    <col min="5" max="5" width="0.85546875" style="100" customWidth="1"/>
    <col min="6" max="6" width="18.42578125" style="100" customWidth="1"/>
    <col min="7" max="7" width="0.85546875" style="100" customWidth="1"/>
    <col min="8" max="8" width="16.7109375" style="100" customWidth="1"/>
    <col min="9" max="9" width="0.85546875" style="100" customWidth="1"/>
    <col min="10" max="16384" width="9.140625" style="100"/>
  </cols>
  <sheetData>
    <row r="1" spans="1:9" ht="20.4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66"/>
    </row>
    <row r="2" spans="1:9" ht="20.45" customHeight="1">
      <c r="A2" s="170" t="s">
        <v>188</v>
      </c>
      <c r="B2" s="170"/>
      <c r="C2" s="170"/>
      <c r="D2" s="170"/>
      <c r="E2" s="170"/>
      <c r="F2" s="170"/>
      <c r="G2" s="170"/>
      <c r="H2" s="170"/>
      <c r="I2" s="66"/>
    </row>
    <row r="3" spans="1:9" ht="20.45" customHeight="1">
      <c r="A3" s="170" t="s">
        <v>128</v>
      </c>
      <c r="B3" s="170"/>
      <c r="C3" s="170"/>
      <c r="D3" s="170"/>
      <c r="E3" s="170"/>
      <c r="F3" s="170"/>
      <c r="G3" s="170"/>
      <c r="H3" s="170"/>
      <c r="I3" s="170"/>
    </row>
    <row r="4" spans="1:9" ht="20.45" customHeight="1">
      <c r="A4" s="170" t="s">
        <v>3</v>
      </c>
      <c r="B4" s="170"/>
      <c r="C4" s="170"/>
      <c r="D4" s="170"/>
      <c r="E4" s="170"/>
      <c r="F4" s="170"/>
      <c r="G4" s="170"/>
      <c r="H4" s="170"/>
      <c r="I4" s="66"/>
    </row>
    <row r="5" spans="1:9" ht="12.75" customHeight="1">
      <c r="A5" s="13"/>
      <c r="B5" s="13"/>
      <c r="C5" s="13"/>
      <c r="D5" s="13"/>
      <c r="E5" s="13"/>
      <c r="F5" s="13"/>
      <c r="G5" s="13"/>
      <c r="H5" s="13"/>
    </row>
    <row r="6" spans="1:9" ht="20.45" customHeight="1">
      <c r="A6" s="13"/>
      <c r="E6" s="13"/>
      <c r="F6" s="13"/>
      <c r="G6" s="13"/>
      <c r="H6" s="14" t="s">
        <v>4</v>
      </c>
    </row>
    <row r="7" spans="1:9" ht="20.45" customHeight="1">
      <c r="A7" s="13"/>
      <c r="B7" s="172" t="s">
        <v>5</v>
      </c>
      <c r="C7" s="172"/>
      <c r="D7" s="172"/>
      <c r="E7" s="13"/>
      <c r="F7" s="172" t="s">
        <v>6</v>
      </c>
      <c r="G7" s="172"/>
      <c r="H7" s="172"/>
    </row>
    <row r="8" spans="1:9" ht="20.45" customHeight="1">
      <c r="A8" s="15"/>
      <c r="B8" s="171" t="s">
        <v>7</v>
      </c>
      <c r="C8" s="171"/>
      <c r="D8" s="171"/>
      <c r="E8" s="3"/>
      <c r="F8" s="171" t="s">
        <v>8</v>
      </c>
      <c r="G8" s="171"/>
      <c r="H8" s="171"/>
    </row>
    <row r="9" spans="1:9" ht="20.45" customHeight="1">
      <c r="A9" s="3"/>
      <c r="B9" s="16" t="s">
        <v>81</v>
      </c>
      <c r="C9" s="103"/>
      <c r="D9" s="16" t="s">
        <v>82</v>
      </c>
      <c r="F9" s="16" t="s">
        <v>81</v>
      </c>
      <c r="G9" s="103"/>
      <c r="H9" s="16" t="s">
        <v>82</v>
      </c>
    </row>
    <row r="10" spans="1:9" ht="20.45" customHeight="1">
      <c r="A10" s="3"/>
      <c r="B10" s="16"/>
      <c r="C10" s="103"/>
      <c r="D10" s="98"/>
      <c r="F10" s="16"/>
      <c r="G10" s="103"/>
      <c r="H10" s="98"/>
    </row>
    <row r="11" spans="1:9" ht="20.45" customHeight="1">
      <c r="A11" s="12" t="s">
        <v>189</v>
      </c>
      <c r="H11" s="103"/>
    </row>
    <row r="12" spans="1:9" ht="20.45" customHeight="1">
      <c r="A12" s="12" t="s">
        <v>190</v>
      </c>
      <c r="B12" s="104">
        <f>'PL 6M'!C41</f>
        <v>620865863.28999996</v>
      </c>
      <c r="C12" s="38"/>
      <c r="D12" s="7">
        <f>'PL 6M'!E41</f>
        <v>804653846.61999989</v>
      </c>
      <c r="E12" s="101"/>
      <c r="F12" s="7">
        <f>'PL 6M'!G41</f>
        <v>493975284.49000001</v>
      </c>
      <c r="G12" s="38"/>
      <c r="H12" s="7">
        <f>'PL 6M'!I41</f>
        <v>617491596.11999965</v>
      </c>
    </row>
    <row r="13" spans="1:9" ht="20.45" customHeight="1">
      <c r="A13" s="12" t="s">
        <v>191</v>
      </c>
      <c r="B13" s="104"/>
      <c r="C13" s="38"/>
      <c r="D13" s="104"/>
      <c r="E13" s="101"/>
      <c r="F13" s="104"/>
      <c r="G13" s="38"/>
      <c r="H13" s="104"/>
    </row>
    <row r="14" spans="1:9" ht="20.45" customHeight="1">
      <c r="A14" s="12" t="s">
        <v>192</v>
      </c>
      <c r="B14" s="105"/>
      <c r="C14" s="101"/>
      <c r="D14" s="105"/>
      <c r="E14" s="101"/>
      <c r="F14" s="105"/>
      <c r="G14" s="101"/>
      <c r="H14" s="105"/>
    </row>
    <row r="15" spans="1:9" ht="20.45" customHeight="1">
      <c r="A15" s="12" t="s">
        <v>193</v>
      </c>
      <c r="B15" s="113">
        <v>70592356.359999999</v>
      </c>
      <c r="C15" s="114"/>
      <c r="D15" s="9">
        <v>56610358.310000002</v>
      </c>
      <c r="E15" s="118"/>
      <c r="F15" s="113">
        <v>70592356.359999999</v>
      </c>
      <c r="G15" s="114"/>
      <c r="H15" s="9">
        <v>56610358.310000002</v>
      </c>
    </row>
    <row r="16" spans="1:9" ht="20.45" customHeight="1">
      <c r="A16" s="3" t="s">
        <v>194</v>
      </c>
      <c r="B16" s="113">
        <v>30577073.66</v>
      </c>
      <c r="C16" s="114"/>
      <c r="D16" s="9">
        <v>31027003.640000001</v>
      </c>
      <c r="E16" s="118"/>
      <c r="F16" s="113">
        <v>30577073.66</v>
      </c>
      <c r="G16" s="114"/>
      <c r="H16" s="9">
        <v>31027003.640000001</v>
      </c>
    </row>
    <row r="17" spans="1:8" ht="20.45" customHeight="1">
      <c r="A17" s="148" t="s">
        <v>195</v>
      </c>
      <c r="B17" s="113">
        <v>-1556529</v>
      </c>
      <c r="C17" s="114"/>
      <c r="D17" s="111">
        <v>0</v>
      </c>
      <c r="E17" s="118"/>
      <c r="F17" s="113">
        <v>-1556529</v>
      </c>
      <c r="G17" s="114"/>
      <c r="H17" s="111">
        <v>0</v>
      </c>
    </row>
    <row r="18" spans="1:8" ht="20.45" customHeight="1">
      <c r="A18" s="11" t="s">
        <v>196</v>
      </c>
      <c r="B18" s="113">
        <v>-568152151.23000002</v>
      </c>
      <c r="C18" s="114"/>
      <c r="D18" s="9">
        <v>-638601654.89999998</v>
      </c>
      <c r="E18" s="118"/>
      <c r="F18" s="113">
        <v>0</v>
      </c>
      <c r="G18" s="114"/>
      <c r="H18" s="9">
        <v>0</v>
      </c>
    </row>
    <row r="19" spans="1:8" ht="20.45" customHeight="1">
      <c r="A19" s="11" t="s">
        <v>197</v>
      </c>
      <c r="B19" s="113">
        <v>13247525.43</v>
      </c>
      <c r="C19" s="114"/>
      <c r="D19" s="9">
        <v>6281374.6200000001</v>
      </c>
      <c r="E19" s="118"/>
      <c r="F19" s="113">
        <v>0</v>
      </c>
      <c r="G19" s="114"/>
      <c r="H19" s="9">
        <v>0</v>
      </c>
    </row>
    <row r="20" spans="1:8" ht="20.45" customHeight="1">
      <c r="A20" s="11" t="s">
        <v>198</v>
      </c>
      <c r="B20" s="113">
        <v>428014047</v>
      </c>
      <c r="C20" s="114"/>
      <c r="D20" s="9">
        <v>445298674.39999998</v>
      </c>
      <c r="E20" s="118"/>
      <c r="F20" s="113">
        <v>0</v>
      </c>
      <c r="G20" s="114"/>
      <c r="H20" s="9">
        <v>0</v>
      </c>
    </row>
    <row r="21" spans="1:8" ht="20.45" customHeight="1">
      <c r="A21" s="65" t="s">
        <v>199</v>
      </c>
      <c r="B21" s="113">
        <v>-4027946.28</v>
      </c>
      <c r="C21" s="114"/>
      <c r="D21" s="9">
        <v>0</v>
      </c>
      <c r="E21" s="118"/>
      <c r="F21" s="113">
        <v>-4027946.28</v>
      </c>
      <c r="G21" s="114"/>
      <c r="H21" s="9">
        <v>0</v>
      </c>
    </row>
    <row r="22" spans="1:8" ht="20.45" customHeight="1">
      <c r="A22" s="11" t="s">
        <v>200</v>
      </c>
      <c r="B22" s="113">
        <v>23553850.940000001</v>
      </c>
      <c r="C22" s="114"/>
      <c r="D22" s="9">
        <v>19053150</v>
      </c>
      <c r="E22" s="118"/>
      <c r="F22" s="113">
        <v>23553850.940000001</v>
      </c>
      <c r="G22" s="114"/>
      <c r="H22" s="9">
        <v>19053150</v>
      </c>
    </row>
    <row r="23" spans="1:8" ht="20.45" customHeight="1">
      <c r="A23" s="11" t="s">
        <v>201</v>
      </c>
      <c r="B23" s="113">
        <v>0</v>
      </c>
      <c r="C23" s="119"/>
      <c r="D23" s="9">
        <v>-12696562.639999999</v>
      </c>
      <c r="E23" s="118"/>
      <c r="F23" s="113">
        <v>0</v>
      </c>
      <c r="G23" s="114"/>
      <c r="H23" s="9">
        <v>-12555918.02</v>
      </c>
    </row>
    <row r="24" spans="1:8" ht="20.45" customHeight="1">
      <c r="A24" s="11" t="s">
        <v>202</v>
      </c>
      <c r="B24" s="110">
        <f>647714.72+4107.07</f>
        <v>651821.78999999992</v>
      </c>
      <c r="C24" s="119"/>
      <c r="D24" s="9">
        <v>-1071524.27</v>
      </c>
      <c r="E24" s="118"/>
      <c r="F24" s="110">
        <f>647714.72+4107.07</f>
        <v>651821.78999999992</v>
      </c>
      <c r="G24" s="114"/>
      <c r="H24" s="9">
        <v>-1071524.27</v>
      </c>
    </row>
    <row r="25" spans="1:8" ht="20.45" customHeight="1">
      <c r="A25" s="11" t="s">
        <v>203</v>
      </c>
      <c r="B25" s="120">
        <v>1600000</v>
      </c>
      <c r="C25" s="119"/>
      <c r="D25" s="9">
        <v>0</v>
      </c>
      <c r="E25" s="118"/>
      <c r="F25" s="120">
        <v>1600000</v>
      </c>
      <c r="G25" s="114"/>
      <c r="H25" s="149">
        <v>0</v>
      </c>
    </row>
    <row r="26" spans="1:8" ht="20.45" customHeight="1">
      <c r="A26" s="12" t="s">
        <v>204</v>
      </c>
      <c r="B26" s="101"/>
      <c r="C26" s="101"/>
      <c r="D26" s="137"/>
      <c r="E26" s="101"/>
      <c r="F26" s="137"/>
      <c r="G26" s="101"/>
      <c r="H26" s="101"/>
    </row>
    <row r="27" spans="1:8" ht="20.45" customHeight="1">
      <c r="A27" s="12" t="s">
        <v>205</v>
      </c>
      <c r="B27" s="101">
        <f>SUM(B12:B25)</f>
        <v>615365911.96000004</v>
      </c>
      <c r="C27" s="39"/>
      <c r="D27" s="101">
        <f>SUM(D12:D25)</f>
        <v>710554665.77999985</v>
      </c>
      <c r="E27" s="101"/>
      <c r="F27" s="101">
        <f>SUM(F12:F25)</f>
        <v>615365911.96000004</v>
      </c>
      <c r="G27" s="101"/>
      <c r="H27" s="101">
        <f>SUM(H12:H25)</f>
        <v>710554665.77999961</v>
      </c>
    </row>
    <row r="28" spans="1:8" ht="20.45" customHeight="1">
      <c r="A28" s="12" t="s">
        <v>206</v>
      </c>
      <c r="B28" s="39"/>
      <c r="C28" s="39"/>
      <c r="D28" s="39"/>
      <c r="E28" s="101"/>
      <c r="F28" s="39"/>
      <c r="G28" s="101"/>
      <c r="H28" s="39"/>
    </row>
    <row r="29" spans="1:8" ht="20.45" customHeight="1">
      <c r="A29" s="12" t="s">
        <v>207</v>
      </c>
      <c r="B29" s="113">
        <v>-22829846.48</v>
      </c>
      <c r="C29" s="119"/>
      <c r="D29" s="9">
        <v>281898.21999999997</v>
      </c>
      <c r="E29" s="118"/>
      <c r="F29" s="113">
        <v>-22829846.48</v>
      </c>
      <c r="G29" s="119"/>
      <c r="H29" s="9">
        <v>281898.21999999997</v>
      </c>
    </row>
    <row r="30" spans="1:8" ht="20.45" customHeight="1">
      <c r="A30" s="12" t="s">
        <v>208</v>
      </c>
      <c r="B30" s="113">
        <v>-30000000</v>
      </c>
      <c r="C30" s="119"/>
      <c r="D30" s="9">
        <v>0</v>
      </c>
      <c r="E30" s="118"/>
      <c r="F30" s="113">
        <v>-30000000</v>
      </c>
      <c r="G30" s="119"/>
      <c r="H30" s="9">
        <v>0</v>
      </c>
    </row>
    <row r="31" spans="1:8" ht="20.45" customHeight="1">
      <c r="A31" s="12" t="s">
        <v>209</v>
      </c>
      <c r="B31" s="113">
        <v>-1743750</v>
      </c>
      <c r="C31" s="119"/>
      <c r="D31" s="9">
        <v>-5192203.32</v>
      </c>
      <c r="E31" s="118"/>
      <c r="F31" s="113">
        <v>-1743750</v>
      </c>
      <c r="G31" s="119"/>
      <c r="H31" s="9">
        <v>-5192203.32</v>
      </c>
    </row>
    <row r="32" spans="1:8" ht="20.45" customHeight="1">
      <c r="A32" s="100" t="s">
        <v>210</v>
      </c>
      <c r="B32" s="113">
        <v>1384832.53</v>
      </c>
      <c r="C32" s="119"/>
      <c r="D32" s="9">
        <v>-1162164.1299999999</v>
      </c>
      <c r="E32" s="118"/>
      <c r="F32" s="113">
        <v>1384832.53</v>
      </c>
      <c r="G32" s="119"/>
      <c r="H32" s="9">
        <v>-1162164.1299999999</v>
      </c>
    </row>
    <row r="33" spans="1:8" ht="20.45" customHeight="1">
      <c r="A33" s="100" t="s">
        <v>211</v>
      </c>
      <c r="B33" s="113">
        <v>-5086.25</v>
      </c>
      <c r="C33" s="119"/>
      <c r="D33" s="9">
        <v>-164639.72</v>
      </c>
      <c r="E33" s="118"/>
      <c r="F33" s="113">
        <v>-5086.25</v>
      </c>
      <c r="G33" s="119"/>
      <c r="H33" s="9">
        <v>-164639.72</v>
      </c>
    </row>
    <row r="34" spans="1:8" ht="20.45" customHeight="1">
      <c r="A34" s="12" t="s">
        <v>212</v>
      </c>
      <c r="B34" s="113">
        <v>-68567588.650000006</v>
      </c>
      <c r="C34" s="119"/>
      <c r="D34" s="9">
        <v>6164723.9800000004</v>
      </c>
      <c r="E34" s="118"/>
      <c r="F34" s="113">
        <v>-68567588.650000006</v>
      </c>
      <c r="G34" s="119"/>
      <c r="H34" s="9">
        <v>6164723.9800000004</v>
      </c>
    </row>
    <row r="35" spans="1:8" ht="20.45" customHeight="1">
      <c r="A35" s="12" t="s">
        <v>213</v>
      </c>
      <c r="B35" s="113">
        <v>-7355590.2800000003</v>
      </c>
      <c r="C35" s="119"/>
      <c r="D35" s="9">
        <v>-9074890.5600000005</v>
      </c>
      <c r="E35" s="118"/>
      <c r="F35" s="113">
        <v>-7355590.2800000003</v>
      </c>
      <c r="G35" s="119"/>
      <c r="H35" s="9">
        <v>-9074890.5600000005</v>
      </c>
    </row>
    <row r="36" spans="1:8" ht="20.45" customHeight="1">
      <c r="A36" s="12" t="s">
        <v>214</v>
      </c>
      <c r="B36" s="113">
        <v>6600</v>
      </c>
      <c r="C36" s="119"/>
      <c r="D36" s="9">
        <v>15300</v>
      </c>
      <c r="E36" s="118"/>
      <c r="F36" s="113">
        <v>6600</v>
      </c>
      <c r="G36" s="119"/>
      <c r="H36" s="9">
        <v>15300</v>
      </c>
    </row>
    <row r="37" spans="1:8" ht="20.45" customHeight="1">
      <c r="A37" s="12" t="s">
        <v>215</v>
      </c>
      <c r="B37" s="6"/>
      <c r="C37" s="38"/>
      <c r="D37" s="40"/>
      <c r="E37" s="101"/>
      <c r="F37" s="6"/>
      <c r="G37" s="101"/>
      <c r="H37" s="40"/>
    </row>
    <row r="38" spans="1:8" ht="20.45" customHeight="1">
      <c r="A38" s="12" t="s">
        <v>216</v>
      </c>
      <c r="B38" s="6">
        <v>75921413.239999995</v>
      </c>
      <c r="C38" s="114"/>
      <c r="D38" s="9">
        <v>-42930748.18</v>
      </c>
      <c r="E38" s="118"/>
      <c r="F38" s="6">
        <v>75921413.239999995</v>
      </c>
      <c r="G38" s="114"/>
      <c r="H38" s="9">
        <v>-42930748.18</v>
      </c>
    </row>
    <row r="39" spans="1:8" ht="20.45" customHeight="1">
      <c r="A39" s="12" t="s">
        <v>217</v>
      </c>
      <c r="B39" s="117">
        <v>28175814.239999998</v>
      </c>
      <c r="C39" s="119"/>
      <c r="D39" s="9">
        <v>5904820.5</v>
      </c>
      <c r="E39" s="118"/>
      <c r="F39" s="117">
        <v>28175814.239999998</v>
      </c>
      <c r="G39" s="119"/>
      <c r="H39" s="9">
        <v>5904820.5</v>
      </c>
    </row>
    <row r="40" spans="1:8" ht="20.45" customHeight="1">
      <c r="A40" s="12" t="s">
        <v>218</v>
      </c>
      <c r="B40" s="117">
        <v>15636473.630000001</v>
      </c>
      <c r="C40" s="119"/>
      <c r="D40" s="9">
        <v>6950822</v>
      </c>
      <c r="E40" s="118"/>
      <c r="F40" s="117">
        <v>15636473.630000001</v>
      </c>
      <c r="G40" s="119"/>
      <c r="H40" s="9">
        <v>6950822</v>
      </c>
    </row>
    <row r="41" spans="1:8" ht="20.45" customHeight="1">
      <c r="A41" s="12" t="s">
        <v>219</v>
      </c>
      <c r="B41" s="117">
        <v>4180914.5</v>
      </c>
      <c r="C41" s="119"/>
      <c r="D41" s="9">
        <v>4329129</v>
      </c>
      <c r="E41" s="118"/>
      <c r="F41" s="117">
        <v>4180914.5</v>
      </c>
      <c r="G41" s="119"/>
      <c r="H41" s="9">
        <v>4329129</v>
      </c>
    </row>
    <row r="42" spans="1:8" ht="20.45" customHeight="1">
      <c r="A42" s="11" t="s">
        <v>220</v>
      </c>
      <c r="B42" s="115">
        <f>SUM(B27:B41)</f>
        <v>610170098.44000006</v>
      </c>
      <c r="C42" s="38"/>
      <c r="D42" s="115">
        <f>SUM(D27:D41)</f>
        <v>675676713.56999993</v>
      </c>
      <c r="E42" s="41"/>
      <c r="F42" s="115">
        <f>SUM(F27:F41)</f>
        <v>610170098.44000006</v>
      </c>
      <c r="G42" s="38"/>
      <c r="H42" s="115">
        <f>SUM(H27:H41)</f>
        <v>675676713.56999969</v>
      </c>
    </row>
    <row r="43" spans="1:8" ht="20.45" customHeight="1">
      <c r="A43" s="3" t="s">
        <v>221</v>
      </c>
      <c r="B43" s="113">
        <v>-35961943.43</v>
      </c>
      <c r="C43" s="119"/>
      <c r="D43" s="165">
        <v>-34603412.380000003</v>
      </c>
      <c r="E43" s="118"/>
      <c r="F43" s="113">
        <v>-35961943.43</v>
      </c>
      <c r="G43" s="119"/>
      <c r="H43" s="40">
        <v>-34603412.380000003</v>
      </c>
    </row>
    <row r="44" spans="1:8" ht="20.45" customHeight="1">
      <c r="A44" s="12" t="s">
        <v>222</v>
      </c>
      <c r="B44" s="110">
        <v>-9088795.8699999992</v>
      </c>
      <c r="C44" s="119"/>
      <c r="D44" s="165">
        <v>-9269763.2599999998</v>
      </c>
      <c r="E44" s="118"/>
      <c r="F44" s="110">
        <v>-9088795.8699999992</v>
      </c>
      <c r="G44" s="119"/>
      <c r="H44" s="155">
        <v>-9269763.2599999998</v>
      </c>
    </row>
    <row r="45" spans="1:8" ht="20.45" customHeight="1">
      <c r="A45" s="12" t="s">
        <v>223</v>
      </c>
      <c r="B45" s="43">
        <f>SUM(B42:B44)</f>
        <v>565119359.1400001</v>
      </c>
      <c r="C45" s="39"/>
      <c r="D45" s="43">
        <f>SUM(D42:D44)</f>
        <v>631803537.92999995</v>
      </c>
      <c r="E45" s="41"/>
      <c r="F45" s="43">
        <f>SUM(F42:F44)</f>
        <v>565119359.1400001</v>
      </c>
      <c r="G45" s="42"/>
      <c r="H45" s="43">
        <f>SUM(H42:H44)</f>
        <v>631803537.92999971</v>
      </c>
    </row>
    <row r="46" spans="1:8" ht="23.25">
      <c r="A46" s="12"/>
      <c r="B46" s="38"/>
      <c r="C46" s="39"/>
      <c r="D46" s="38"/>
      <c r="E46" s="41"/>
      <c r="F46" s="38"/>
      <c r="G46" s="42"/>
      <c r="H46" s="38"/>
    </row>
    <row r="47" spans="1:8" ht="23.25">
      <c r="A47" s="12"/>
      <c r="B47" s="38"/>
      <c r="C47" s="39"/>
      <c r="D47" s="38"/>
      <c r="E47" s="41"/>
      <c r="F47" s="38"/>
      <c r="G47" s="42"/>
      <c r="H47" s="38"/>
    </row>
    <row r="48" spans="1:8" ht="20.45" customHeight="1">
      <c r="A48" s="100" t="s">
        <v>42</v>
      </c>
      <c r="B48" s="6"/>
      <c r="C48" s="17"/>
      <c r="D48" s="6"/>
      <c r="E48" s="17"/>
      <c r="F48" s="6"/>
      <c r="G48" s="17"/>
      <c r="H48" s="6"/>
    </row>
    <row r="49" spans="1:9" ht="20.45" customHeight="1">
      <c r="B49" s="6"/>
      <c r="C49" s="17"/>
      <c r="D49" s="6"/>
      <c r="E49" s="17"/>
      <c r="F49" s="6"/>
      <c r="G49" s="17"/>
      <c r="H49" s="6"/>
    </row>
    <row r="50" spans="1:9" ht="24" customHeight="1">
      <c r="A50" s="170" t="s">
        <v>43</v>
      </c>
      <c r="B50" s="170"/>
      <c r="C50" s="170"/>
      <c r="D50" s="170"/>
      <c r="E50" s="170"/>
      <c r="F50" s="170"/>
      <c r="G50" s="170"/>
      <c r="H50" s="170"/>
    </row>
    <row r="51" spans="1:9" ht="24" customHeight="1">
      <c r="A51" s="13"/>
      <c r="B51" s="13"/>
      <c r="C51" s="13"/>
      <c r="D51" s="13"/>
      <c r="F51" s="13"/>
      <c r="H51" s="13"/>
    </row>
    <row r="52" spans="1:9" ht="24" customHeight="1">
      <c r="A52" s="170" t="s">
        <v>0</v>
      </c>
      <c r="B52" s="170"/>
      <c r="C52" s="170"/>
      <c r="D52" s="170"/>
      <c r="E52" s="170"/>
      <c r="F52" s="170"/>
      <c r="G52" s="170"/>
      <c r="H52" s="170"/>
      <c r="I52" s="66"/>
    </row>
    <row r="53" spans="1:9" ht="24" customHeight="1">
      <c r="A53" s="170" t="s">
        <v>224</v>
      </c>
      <c r="B53" s="170"/>
      <c r="C53" s="170"/>
      <c r="D53" s="170"/>
      <c r="E53" s="170"/>
      <c r="F53" s="170"/>
      <c r="G53" s="170"/>
      <c r="H53" s="170"/>
      <c r="I53" s="66"/>
    </row>
    <row r="54" spans="1:9" ht="24" customHeight="1">
      <c r="A54" s="170" t="s">
        <v>128</v>
      </c>
      <c r="B54" s="170"/>
      <c r="C54" s="170"/>
      <c r="D54" s="170"/>
      <c r="E54" s="170"/>
      <c r="F54" s="170"/>
      <c r="G54" s="170"/>
      <c r="H54" s="170"/>
      <c r="I54" s="170"/>
    </row>
    <row r="55" spans="1:9" ht="24" customHeight="1">
      <c r="A55" s="170" t="s">
        <v>3</v>
      </c>
      <c r="B55" s="170"/>
      <c r="C55" s="170"/>
      <c r="D55" s="170"/>
      <c r="E55" s="170"/>
      <c r="F55" s="170"/>
      <c r="G55" s="170"/>
      <c r="H55" s="170"/>
      <c r="I55" s="66"/>
    </row>
    <row r="56" spans="1:9" ht="24" customHeight="1">
      <c r="A56" s="13"/>
      <c r="B56" s="13"/>
      <c r="C56" s="13"/>
      <c r="D56" s="13"/>
      <c r="E56" s="13"/>
      <c r="F56" s="13"/>
      <c r="G56" s="13"/>
      <c r="H56" s="13"/>
    </row>
    <row r="57" spans="1:9" ht="24" customHeight="1">
      <c r="A57" s="13"/>
      <c r="B57" s="13"/>
      <c r="C57" s="13"/>
      <c r="D57" s="13"/>
      <c r="E57" s="13"/>
      <c r="F57" s="13"/>
      <c r="G57" s="13"/>
      <c r="H57" s="14" t="s">
        <v>4</v>
      </c>
    </row>
    <row r="58" spans="1:9" ht="24" customHeight="1">
      <c r="A58" s="13"/>
      <c r="B58" s="172" t="s">
        <v>5</v>
      </c>
      <c r="C58" s="172"/>
      <c r="D58" s="172"/>
      <c r="E58" s="13"/>
      <c r="F58" s="172" t="s">
        <v>6</v>
      </c>
      <c r="G58" s="172"/>
      <c r="H58" s="172"/>
    </row>
    <row r="59" spans="1:9" ht="24" customHeight="1">
      <c r="A59" s="15"/>
      <c r="B59" s="171" t="s">
        <v>7</v>
      </c>
      <c r="C59" s="171"/>
      <c r="D59" s="171"/>
      <c r="E59" s="3"/>
      <c r="F59" s="171" t="s">
        <v>8</v>
      </c>
      <c r="G59" s="171"/>
      <c r="H59" s="171"/>
    </row>
    <row r="60" spans="1:9" ht="24" customHeight="1">
      <c r="A60" s="12"/>
      <c r="B60" s="16" t="s">
        <v>81</v>
      </c>
      <c r="C60" s="103"/>
      <c r="D60" s="16" t="s">
        <v>82</v>
      </c>
      <c r="F60" s="16" t="s">
        <v>81</v>
      </c>
      <c r="G60" s="103"/>
      <c r="H60" s="16" t="s">
        <v>82</v>
      </c>
    </row>
    <row r="61" spans="1:9" ht="20.85" customHeight="1">
      <c r="A61" s="3"/>
      <c r="B61" s="16"/>
      <c r="C61" s="103"/>
      <c r="D61" s="21"/>
      <c r="F61" s="16"/>
      <c r="G61" s="103"/>
      <c r="H61" s="21"/>
    </row>
    <row r="62" spans="1:9" ht="24" customHeight="1">
      <c r="A62" s="12" t="s">
        <v>225</v>
      </c>
      <c r="B62" s="3"/>
      <c r="D62" s="3"/>
      <c r="F62" s="3"/>
      <c r="H62" s="103"/>
    </row>
    <row r="63" spans="1:9" ht="24" customHeight="1">
      <c r="A63" s="12" t="s">
        <v>226</v>
      </c>
      <c r="B63" s="113">
        <v>-80880000</v>
      </c>
      <c r="C63" s="119"/>
      <c r="D63" s="9">
        <v>-135475200</v>
      </c>
      <c r="E63" s="118"/>
      <c r="F63" s="113">
        <v>-80880000</v>
      </c>
      <c r="G63" s="119"/>
      <c r="H63" s="9">
        <v>-135475200</v>
      </c>
    </row>
    <row r="64" spans="1:9" ht="24" customHeight="1">
      <c r="A64" s="12" t="s">
        <v>227</v>
      </c>
      <c r="B64" s="113">
        <v>0</v>
      </c>
      <c r="C64" s="119"/>
      <c r="D64" s="9">
        <v>47998119.189999998</v>
      </c>
      <c r="E64" s="118"/>
      <c r="F64" s="113">
        <v>0</v>
      </c>
      <c r="G64" s="119"/>
      <c r="H64" s="9">
        <v>47998119.189999998</v>
      </c>
    </row>
    <row r="65" spans="1:8" ht="24" customHeight="1">
      <c r="A65" s="3" t="s">
        <v>228</v>
      </c>
      <c r="B65" s="113">
        <v>-109050924.42</v>
      </c>
      <c r="C65" s="119"/>
      <c r="D65" s="9">
        <v>-72496247.859999999</v>
      </c>
      <c r="E65" s="118"/>
      <c r="F65" s="113">
        <v>-109050924.42</v>
      </c>
      <c r="G65" s="119"/>
      <c r="H65" s="9">
        <v>-72496247.859999999</v>
      </c>
    </row>
    <row r="66" spans="1:8" ht="24" customHeight="1">
      <c r="A66" s="12" t="s">
        <v>229</v>
      </c>
      <c r="B66" s="113">
        <v>46728.97</v>
      </c>
      <c r="C66" s="119"/>
      <c r="D66" s="9">
        <v>1291771.02</v>
      </c>
      <c r="E66" s="118"/>
      <c r="F66" s="113">
        <v>46728.97</v>
      </c>
      <c r="G66" s="119"/>
      <c r="H66" s="9">
        <v>1291771.02</v>
      </c>
    </row>
    <row r="67" spans="1:8" ht="24" customHeight="1">
      <c r="A67" s="12" t="s">
        <v>230</v>
      </c>
      <c r="B67" s="113">
        <v>-75583955.439999998</v>
      </c>
      <c r="C67" s="119"/>
      <c r="D67" s="9">
        <v>-595523336.94000006</v>
      </c>
      <c r="E67" s="118"/>
      <c r="F67" s="113">
        <v>-75583955.439999998</v>
      </c>
      <c r="G67" s="119"/>
      <c r="H67" s="9">
        <v>-595523336.94000006</v>
      </c>
    </row>
    <row r="68" spans="1:8" ht="24" customHeight="1">
      <c r="A68" s="12" t="s">
        <v>231</v>
      </c>
      <c r="B68" s="43">
        <f t="shared" ref="B68:G68" si="0">SUM(B63:B67)</f>
        <v>-265468150.89000002</v>
      </c>
      <c r="C68" s="38">
        <f t="shared" si="0"/>
        <v>0</v>
      </c>
      <c r="D68" s="43">
        <f t="shared" si="0"/>
        <v>-754204894.59000003</v>
      </c>
      <c r="E68" s="38">
        <f t="shared" si="0"/>
        <v>0</v>
      </c>
      <c r="F68" s="43">
        <f t="shared" si="0"/>
        <v>-265468150.89000002</v>
      </c>
      <c r="G68" s="38">
        <f t="shared" si="0"/>
        <v>0</v>
      </c>
      <c r="H68" s="43">
        <f>SUM(H63:H67)</f>
        <v>-754204894.59000003</v>
      </c>
    </row>
    <row r="69" spans="1:8" ht="24" customHeight="1">
      <c r="A69" s="12" t="s">
        <v>232</v>
      </c>
      <c r="B69" s="38"/>
      <c r="C69" s="38"/>
      <c r="D69" s="38"/>
      <c r="E69" s="38"/>
      <c r="F69" s="38"/>
      <c r="G69" s="38"/>
      <c r="H69" s="38"/>
    </row>
    <row r="70" spans="1:8" ht="24" customHeight="1">
      <c r="A70" s="12" t="s">
        <v>233</v>
      </c>
      <c r="B70" s="38"/>
      <c r="C70" s="38"/>
      <c r="D70" s="105"/>
      <c r="E70" s="38"/>
      <c r="F70" s="38"/>
      <c r="G70" s="38"/>
      <c r="H70" s="105"/>
    </row>
    <row r="71" spans="1:8" ht="24" customHeight="1">
      <c r="A71" s="12" t="s">
        <v>234</v>
      </c>
      <c r="B71" s="113">
        <v>35440956.619999997</v>
      </c>
      <c r="C71" s="119"/>
      <c r="D71" s="165">
        <v>36385165.039999999</v>
      </c>
      <c r="E71" s="118"/>
      <c r="F71" s="113">
        <v>35440956.619999997</v>
      </c>
      <c r="G71" s="119"/>
      <c r="H71" s="165">
        <v>36385165.039999999</v>
      </c>
    </row>
    <row r="72" spans="1:8" ht="24" customHeight="1">
      <c r="A72" s="12" t="s">
        <v>235</v>
      </c>
      <c r="B72" s="113">
        <v>-113627889</v>
      </c>
      <c r="C72" s="119"/>
      <c r="D72" s="165">
        <v>-113627889</v>
      </c>
      <c r="E72" s="118"/>
      <c r="F72" s="113">
        <v>-113627889</v>
      </c>
      <c r="G72" s="119"/>
      <c r="H72" s="165">
        <v>-113627889</v>
      </c>
    </row>
    <row r="73" spans="1:8" ht="24" customHeight="1">
      <c r="A73" s="12" t="s">
        <v>236</v>
      </c>
      <c r="B73" s="110">
        <v>-166680000</v>
      </c>
      <c r="C73" s="119"/>
      <c r="D73" s="167">
        <v>216660000</v>
      </c>
      <c r="E73" s="118"/>
      <c r="F73" s="110">
        <v>-166680000</v>
      </c>
      <c r="G73" s="119"/>
      <c r="H73" s="167">
        <v>216660000</v>
      </c>
    </row>
    <row r="74" spans="1:8" ht="24" customHeight="1">
      <c r="A74" s="12" t="s">
        <v>237</v>
      </c>
      <c r="B74" s="67">
        <f>SUM(B71:B73)</f>
        <v>-244866932.38</v>
      </c>
      <c r="C74" s="38"/>
      <c r="D74" s="67">
        <f>SUM(D71:D73)</f>
        <v>139417276.03999999</v>
      </c>
      <c r="E74" s="38"/>
      <c r="F74" s="67">
        <f>SUM(F71:F73)</f>
        <v>-244866932.38</v>
      </c>
      <c r="G74" s="38"/>
      <c r="H74" s="67">
        <f>SUM(H71:H73)</f>
        <v>139417276.03999999</v>
      </c>
    </row>
    <row r="75" spans="1:8" ht="24" customHeight="1">
      <c r="A75" s="12" t="s">
        <v>238</v>
      </c>
      <c r="B75" s="44">
        <f>+B45+B68+B74</f>
        <v>54784275.870000124</v>
      </c>
      <c r="C75" s="38"/>
      <c r="D75" s="44">
        <f>+D45+D68+D74</f>
        <v>17015919.379999906</v>
      </c>
      <c r="E75" s="38"/>
      <c r="F75" s="44">
        <f>+F45+F68+F74</f>
        <v>54784275.870000124</v>
      </c>
      <c r="G75" s="38"/>
      <c r="H75" s="44">
        <f>+H45+H68+H74</f>
        <v>17015919.379999667</v>
      </c>
    </row>
    <row r="76" spans="1:8" ht="24" customHeight="1">
      <c r="A76" s="12" t="s">
        <v>239</v>
      </c>
      <c r="B76" s="38">
        <f>BS!F10</f>
        <v>67611414.629999995</v>
      </c>
      <c r="C76" s="38"/>
      <c r="D76" s="166">
        <v>58522125.409999996</v>
      </c>
      <c r="E76" s="41"/>
      <c r="F76" s="38">
        <f>BS!J10</f>
        <v>67611414.629999995</v>
      </c>
      <c r="G76" s="38"/>
      <c r="H76" s="166">
        <v>58522125.409999996</v>
      </c>
    </row>
    <row r="77" spans="1:8" ht="24" customHeight="1" thickBot="1">
      <c r="A77" s="12" t="s">
        <v>240</v>
      </c>
      <c r="B77" s="45">
        <f>SUM(B75:B76)</f>
        <v>122395690.50000012</v>
      </c>
      <c r="C77" s="38"/>
      <c r="D77" s="45">
        <f>SUM(D75:D76)</f>
        <v>75538044.789999902</v>
      </c>
      <c r="E77" s="38"/>
      <c r="F77" s="45">
        <f>SUM(F75:F76)</f>
        <v>122395690.50000012</v>
      </c>
      <c r="G77" s="38"/>
      <c r="H77" s="45">
        <f>SUM(H75:H76)</f>
        <v>75538044.789999664</v>
      </c>
    </row>
    <row r="78" spans="1:8" ht="24" customHeight="1" thickTop="1">
      <c r="A78" s="12"/>
      <c r="B78" s="6"/>
      <c r="C78" s="6"/>
      <c r="D78" s="6"/>
      <c r="E78" s="6"/>
      <c r="F78" s="6"/>
      <c r="G78" s="6"/>
      <c r="H78" s="6"/>
    </row>
    <row r="79" spans="1:8" ht="24" customHeight="1">
      <c r="A79" s="12"/>
      <c r="B79" s="6"/>
      <c r="C79" s="6"/>
      <c r="D79" s="6"/>
      <c r="E79" s="6"/>
      <c r="F79" s="6"/>
      <c r="G79" s="6"/>
      <c r="H79" s="6"/>
    </row>
    <row r="80" spans="1:8" ht="24" customHeight="1">
      <c r="A80" s="3"/>
      <c r="B80" s="7"/>
      <c r="C80" s="7"/>
      <c r="D80" s="7"/>
      <c r="F80" s="7"/>
      <c r="G80" s="7"/>
      <c r="H80" s="7"/>
    </row>
    <row r="81" spans="1:8" ht="24" customHeight="1">
      <c r="A81" s="12"/>
      <c r="B81" s="18"/>
      <c r="C81" s="18"/>
      <c r="D81" s="18"/>
      <c r="F81" s="18"/>
      <c r="H81" s="18"/>
    </row>
    <row r="82" spans="1:8" ht="24" customHeight="1">
      <c r="A82" s="100" t="s">
        <v>42</v>
      </c>
    </row>
  </sheetData>
  <mergeCells count="17">
    <mergeCell ref="B59:D59"/>
    <mergeCell ref="F59:H59"/>
    <mergeCell ref="A53:H53"/>
    <mergeCell ref="A54:I54"/>
    <mergeCell ref="A50:H50"/>
    <mergeCell ref="A52:H52"/>
    <mergeCell ref="A55:H55"/>
    <mergeCell ref="B58:D58"/>
    <mergeCell ref="F58:H58"/>
    <mergeCell ref="B8:D8"/>
    <mergeCell ref="F8:H8"/>
    <mergeCell ref="A1:H1"/>
    <mergeCell ref="A2:H2"/>
    <mergeCell ref="A3:I3"/>
    <mergeCell ref="A4:H4"/>
    <mergeCell ref="B7:D7"/>
    <mergeCell ref="F7:H7"/>
  </mergeCells>
  <phoneticPr fontId="0" type="noConversion"/>
  <pageMargins left="0.39370078740157483" right="0.39370078740157483" top="0.59055118110236227" bottom="0.31496062992125984" header="0.39370078740157483" footer="0.27559055118110237"/>
  <pageSetup paperSize="9" scale="80" orientation="portrait" horizontalDpi="300" verticalDpi="300" r:id="rId1"/>
  <headerFooter alignWithMargins="0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Khwaonoi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O-O</dc:creator>
  <cp:keywords/>
  <dc:description/>
  <cp:lastModifiedBy>X</cp:lastModifiedBy>
  <cp:revision/>
  <dcterms:created xsi:type="dcterms:W3CDTF">2008-05-13T15:14:51Z</dcterms:created>
  <dcterms:modified xsi:type="dcterms:W3CDTF">2018-08-27T02:30:38Z</dcterms:modified>
  <cp:category/>
  <cp:contentStatus/>
</cp:coreProperties>
</file>