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0290" windowHeight="7080" tabRatio="808" activeTab="0"/>
  </bookViews>
  <sheets>
    <sheet name="BS" sheetId="1" r:id="rId1"/>
    <sheet name="PL 3M" sheetId="2" r:id="rId2"/>
    <sheet name="PL 6M" sheetId="3" r:id="rId3"/>
    <sheet name="shareholders' equity" sheetId="4" r:id="rId4"/>
    <sheet name="separated" sheetId="5" r:id="rId5"/>
    <sheet name="cash flows" sheetId="6" r:id="rId6"/>
  </sheets>
  <definedNames>
    <definedName name="_xlnm.Print_Area" localSheetId="0">'BS'!$A$1:$J$86</definedName>
    <definedName name="_xlnm.Print_Area" localSheetId="5">'cash flows'!$A$1:$H$82</definedName>
    <definedName name="_xlnm.Print_Area" localSheetId="1">'PL 3M'!$A$1:$I$59</definedName>
    <definedName name="_xlnm.Print_Area" localSheetId="2">'PL 6M'!$A$1:$I$60</definedName>
    <definedName name="_xlnm.Print_Area" localSheetId="4">'separated'!$A$1:$P$28</definedName>
    <definedName name="_xlnm.Print_Area" localSheetId="3">'shareholders'' equity'!$A$1:$AC$28</definedName>
  </definedNames>
  <calcPr fullCalcOnLoad="1"/>
</workbook>
</file>

<file path=xl/sharedStrings.xml><?xml version="1.0" encoding="utf-8"?>
<sst xmlns="http://schemas.openxmlformats.org/spreadsheetml/2006/main" count="399" uniqueCount="233">
  <si>
    <t>SAHA PATHANA INTER-HOLDING PUBLIC COMPANY LIMITED</t>
  </si>
  <si>
    <t>(Unit : Baht)</t>
  </si>
  <si>
    <t>Financial statements in which the</t>
  </si>
  <si>
    <t>equity method is applied</t>
  </si>
  <si>
    <t>Assets</t>
  </si>
  <si>
    <t>Note</t>
  </si>
  <si>
    <t>Current assets</t>
  </si>
  <si>
    <t xml:space="preserve">          Cash and cash equivalents</t>
  </si>
  <si>
    <t xml:space="preserve">                              Total current assets</t>
  </si>
  <si>
    <t>Non-current assets</t>
  </si>
  <si>
    <t xml:space="preserve">              By using equity method</t>
  </si>
  <si>
    <t xml:space="preserve">              By using cost method</t>
  </si>
  <si>
    <t xml:space="preserve">          Investments in related parties</t>
  </si>
  <si>
    <t xml:space="preserve">          Real estate for sale</t>
  </si>
  <si>
    <t xml:space="preserve">          Real estate under to buy and to sell contract     </t>
  </si>
  <si>
    <t xml:space="preserve">          Other non-current assets</t>
  </si>
  <si>
    <t xml:space="preserve">             Deposit for land</t>
  </si>
  <si>
    <t xml:space="preserve">             Withholding tax</t>
  </si>
  <si>
    <t xml:space="preserve">             Others</t>
  </si>
  <si>
    <t xml:space="preserve">                              Total other non-current assets</t>
  </si>
  <si>
    <t xml:space="preserve">                              Total non-current assets</t>
  </si>
  <si>
    <t>Notes to financial statements are parts of these financial statements</t>
  </si>
  <si>
    <t xml:space="preserve"> - 2 -</t>
  </si>
  <si>
    <t>Current liabilities</t>
  </si>
  <si>
    <t xml:space="preserve">               financial institutions</t>
  </si>
  <si>
    <t xml:space="preserve">                              Total current liabilities</t>
  </si>
  <si>
    <t>Non-current liabilities</t>
  </si>
  <si>
    <t xml:space="preserve">          Investments payable</t>
  </si>
  <si>
    <t xml:space="preserve">                              Total non-current liabilities</t>
  </si>
  <si>
    <t xml:space="preserve">                              Total liabilities</t>
  </si>
  <si>
    <t>Shareholders' equity</t>
  </si>
  <si>
    <t xml:space="preserve">     Share capital</t>
  </si>
  <si>
    <t xml:space="preserve">         Authorized share capital</t>
  </si>
  <si>
    <t xml:space="preserve">               800,000,000 common shares of Baht 1 each</t>
  </si>
  <si>
    <t xml:space="preserve">         Issued and paid-up share capital</t>
  </si>
  <si>
    <t xml:space="preserve">               494,034,300 common shares of Baht 1 each</t>
  </si>
  <si>
    <t xml:space="preserve">          Premium on share capital</t>
  </si>
  <si>
    <t xml:space="preserve">     Retained earnings </t>
  </si>
  <si>
    <t xml:space="preserve">       Appropriated</t>
  </si>
  <si>
    <t xml:space="preserve">          Legal reserve</t>
  </si>
  <si>
    <t xml:space="preserve">          General reserve</t>
  </si>
  <si>
    <t xml:space="preserve">       Unappropriated</t>
  </si>
  <si>
    <t xml:space="preserve">               Total shareholders' equity</t>
  </si>
  <si>
    <t>Total liabilities and shareholders' equity</t>
  </si>
  <si>
    <t>STATEMENTS OF CASH FLOWS</t>
  </si>
  <si>
    <t xml:space="preserve">     Profit (Loss) from operations before change </t>
  </si>
  <si>
    <t xml:space="preserve">           in operating assets and liabilities</t>
  </si>
  <si>
    <t>Cash flows from investing activities</t>
  </si>
  <si>
    <t>Cash flows from financing activities</t>
  </si>
  <si>
    <t xml:space="preserve">               loans from financial institutions</t>
  </si>
  <si>
    <t>Revenues</t>
  </si>
  <si>
    <t xml:space="preserve">                              Total revenues</t>
  </si>
  <si>
    <t>Expenses</t>
  </si>
  <si>
    <t>STATEMENTS OF CHANGES IN SHAREHOLDERS' EQUITY</t>
  </si>
  <si>
    <t>FINANCIAL STATEMENTS IN WHICH THE EQUITY METHOD IS APPLIED</t>
  </si>
  <si>
    <t xml:space="preserve">Issued and </t>
  </si>
  <si>
    <t xml:space="preserve">Premium </t>
  </si>
  <si>
    <t xml:space="preserve">Premium on </t>
  </si>
  <si>
    <t>Legal</t>
  </si>
  <si>
    <t>General</t>
  </si>
  <si>
    <t>Total</t>
  </si>
  <si>
    <t>paid-up</t>
  </si>
  <si>
    <t>(Discount)</t>
  </si>
  <si>
    <t>treasury stock</t>
  </si>
  <si>
    <t>reserve</t>
  </si>
  <si>
    <t>share capital</t>
  </si>
  <si>
    <t>on share capital</t>
  </si>
  <si>
    <t xml:space="preserve">               Share of (profit) from investment by equity method</t>
  </si>
  <si>
    <t xml:space="preserve">               Share of loss from investment by equity method</t>
  </si>
  <si>
    <t xml:space="preserve">               Dividend received from investment</t>
  </si>
  <si>
    <t xml:space="preserve">          Contingent liabilities from guarantees</t>
  </si>
  <si>
    <t xml:space="preserve">                              Total assets</t>
  </si>
  <si>
    <t xml:space="preserve">          Current portion of long - term debt</t>
  </si>
  <si>
    <t xml:space="preserve">               Depreciation and amortization</t>
  </si>
  <si>
    <t>Net cash received by (used in) operating activities</t>
  </si>
  <si>
    <t xml:space="preserve">          Loss on exchange rate</t>
  </si>
  <si>
    <t xml:space="preserve">     Cost of sales of real estate</t>
  </si>
  <si>
    <t xml:space="preserve">          associates by equity method</t>
  </si>
  <si>
    <t xml:space="preserve">     Other expenses</t>
  </si>
  <si>
    <t xml:space="preserve">     Administrative expenses</t>
  </si>
  <si>
    <t xml:space="preserve">     Cost of facility </t>
  </si>
  <si>
    <t xml:space="preserve">               Finance costs</t>
  </si>
  <si>
    <t>Net cash received by (used in) investing  activities</t>
  </si>
  <si>
    <t>Net cash received by (used in) financing activities</t>
  </si>
  <si>
    <t>Net increase (decrease) in cash and cash equivalents</t>
  </si>
  <si>
    <t xml:space="preserve">                    (disbursement) from operating activities :</t>
  </si>
  <si>
    <t>(UNAUDITED/REVIEWED ONLY)</t>
  </si>
  <si>
    <t xml:space="preserve">     Facility income</t>
  </si>
  <si>
    <t xml:space="preserve">     Sales of real estate</t>
  </si>
  <si>
    <t xml:space="preserve">     Consulting and services income</t>
  </si>
  <si>
    <t xml:space="preserve">     Share of profit from investment in </t>
  </si>
  <si>
    <t xml:space="preserve">     Dividend income</t>
  </si>
  <si>
    <t xml:space="preserve">     Other income</t>
  </si>
  <si>
    <t xml:space="preserve">               Inventories</t>
  </si>
  <si>
    <t xml:space="preserve">               Real estate for sale</t>
  </si>
  <si>
    <t xml:space="preserve">               Real estate under to buy and to sell contract</t>
  </si>
  <si>
    <t xml:space="preserve">               Interest paid</t>
  </si>
  <si>
    <t xml:space="preserve">               Income tax paid</t>
  </si>
  <si>
    <t xml:space="preserve">          Gain on disposal of assets</t>
  </si>
  <si>
    <t xml:space="preserve">          Gain on exchange rate</t>
  </si>
  <si>
    <t xml:space="preserve">          Interest income </t>
  </si>
  <si>
    <t xml:space="preserve">          Others</t>
  </si>
  <si>
    <t xml:space="preserve">          Purchase of property, plant and equipment</t>
  </si>
  <si>
    <t xml:space="preserve">          Disposal of vehicles and office equipment</t>
  </si>
  <si>
    <t xml:space="preserve">          Purchase of securities</t>
  </si>
  <si>
    <t>STATEMENTS OF FINANCIAL POSITION</t>
  </si>
  <si>
    <t xml:space="preserve">          Investment properties</t>
  </si>
  <si>
    <t>STATEMENTS OF FINANCIAL POSITION (CONTINUED)</t>
  </si>
  <si>
    <t>STATEMENTS OF COMPREHENSIVE INCOME</t>
  </si>
  <si>
    <t>Other components of equity</t>
  </si>
  <si>
    <t>Liabilities and shareholders' equity</t>
  </si>
  <si>
    <t xml:space="preserve">(Unit : Baht) </t>
  </si>
  <si>
    <t>of available-for-sale</t>
  </si>
  <si>
    <t>investment</t>
  </si>
  <si>
    <t xml:space="preserve">investment of </t>
  </si>
  <si>
    <t>Unappropriated</t>
  </si>
  <si>
    <t>of equity</t>
  </si>
  <si>
    <t>Separate</t>
  </si>
  <si>
    <t>financial statements</t>
  </si>
  <si>
    <t xml:space="preserve">     Add  Adjustments to reconcile net profit (loss) to cash receipt </t>
  </si>
  <si>
    <t xml:space="preserve">               (Gain) loss on sales of assets</t>
  </si>
  <si>
    <t xml:space="preserve">          Investment properties </t>
  </si>
  <si>
    <t xml:space="preserve">               Intangible assets</t>
  </si>
  <si>
    <t xml:space="preserve">               Other non-current assets</t>
  </si>
  <si>
    <t xml:space="preserve">               Cash generated (paid) from operation</t>
  </si>
  <si>
    <t>SEPARATE FINANCIAL STATEMENTS</t>
  </si>
  <si>
    <t xml:space="preserve">               Deposits </t>
  </si>
  <si>
    <t xml:space="preserve">          Deposits</t>
  </si>
  <si>
    <t>Other components</t>
  </si>
  <si>
    <t xml:space="preserve">     Other components of equity </t>
  </si>
  <si>
    <t>of available-for-sales</t>
  </si>
  <si>
    <t xml:space="preserve">          Trade and other receivables - related parties </t>
  </si>
  <si>
    <t xml:space="preserve">          Inventories</t>
  </si>
  <si>
    <t xml:space="preserve">          Other long-term investments</t>
  </si>
  <si>
    <t xml:space="preserve">          Trade and other payables</t>
  </si>
  <si>
    <t xml:space="preserve">          Property, plant and equipment</t>
  </si>
  <si>
    <t xml:space="preserve">          Intangible assests </t>
  </si>
  <si>
    <t xml:space="preserve">          Trade and other receivables - others</t>
  </si>
  <si>
    <t xml:space="preserve">              Available-for-sale investment</t>
  </si>
  <si>
    <t xml:space="preserve">     Cost of services </t>
  </si>
  <si>
    <t xml:space="preserve">     Share of loss on investment in associates </t>
  </si>
  <si>
    <t xml:space="preserve">         by equity method</t>
  </si>
  <si>
    <t xml:space="preserve">                         Total expenses</t>
  </si>
  <si>
    <t xml:space="preserve">              Other long-term investments</t>
  </si>
  <si>
    <t xml:space="preserve">          Bank overdrafts and loans from </t>
  </si>
  <si>
    <t xml:space="preserve">          Long-term loans</t>
  </si>
  <si>
    <t xml:space="preserve">          Employee benefit obligations</t>
  </si>
  <si>
    <t>Gain on re-measuring</t>
  </si>
  <si>
    <t xml:space="preserve">Gain on re-measuring </t>
  </si>
  <si>
    <t xml:space="preserve">          Deferred tax assets</t>
  </si>
  <si>
    <t xml:space="preserve">          Deferred tax liabilities </t>
  </si>
  <si>
    <t xml:space="preserve">          Amount received in advance</t>
  </si>
  <si>
    <t>Cash flows from operation activities</t>
  </si>
  <si>
    <t xml:space="preserve">     (Increase) Decrease of change in operating assets</t>
  </si>
  <si>
    <t xml:space="preserve">     Increase (Decrease) of change in operating liabilities</t>
  </si>
  <si>
    <t xml:space="preserve">               Employee benefits obligation</t>
  </si>
  <si>
    <t xml:space="preserve">          Increase (Decrease) in overdrafts and </t>
  </si>
  <si>
    <t xml:space="preserve">          Increase (Decrease) in long - term loans</t>
  </si>
  <si>
    <t>Gain (loss) on re-measuring of available for sale investments -</t>
  </si>
  <si>
    <t xml:space="preserve">               Trade and other receivables - related parties</t>
  </si>
  <si>
    <t xml:space="preserve">               Trade and other payables</t>
  </si>
  <si>
    <t xml:space="preserve">Gain (loss) on re-measuring of available for sale investments </t>
  </si>
  <si>
    <t xml:space="preserve">          (net of tax)</t>
  </si>
  <si>
    <t>STATEMENTS OF CASH FLOWS (CONTINUED)</t>
  </si>
  <si>
    <t>share capital of</t>
  </si>
  <si>
    <t xml:space="preserve">               Unearned revenue</t>
  </si>
  <si>
    <t xml:space="preserve"> Grand Total</t>
  </si>
  <si>
    <t xml:space="preserve">Premium on changes </t>
  </si>
  <si>
    <t xml:space="preserve">Exchange differences </t>
  </si>
  <si>
    <t xml:space="preserve">in percentage of </t>
  </si>
  <si>
    <t>on translating</t>
  </si>
  <si>
    <t xml:space="preserve">investment in </t>
  </si>
  <si>
    <t xml:space="preserve"> financial statements </t>
  </si>
  <si>
    <t>Actuarial gain (loss) on  defined employee benefit plan -</t>
  </si>
  <si>
    <t xml:space="preserve">Reserve for premium on share-based payment </t>
  </si>
  <si>
    <t xml:space="preserve">     Net profit </t>
  </si>
  <si>
    <t>2015</t>
  </si>
  <si>
    <t>Balance as at January 1, 2015</t>
  </si>
  <si>
    <t>(UNAUDITED /</t>
  </si>
  <si>
    <t>REVIEWED ONLY)</t>
  </si>
  <si>
    <t>(AUDITED)</t>
  </si>
  <si>
    <t>Other comprehensive income :-</t>
  </si>
  <si>
    <t xml:space="preserve">Exchange differences on translating financial statements </t>
  </si>
  <si>
    <t>Items that may be reclassified subsequently to profit or loss</t>
  </si>
  <si>
    <t>Items that will not be reclassified subsequently to profit or loss</t>
  </si>
  <si>
    <t>December 31, 2015</t>
  </si>
  <si>
    <t>2016</t>
  </si>
  <si>
    <t xml:space="preserve">     Finance costs</t>
  </si>
  <si>
    <t>Balance as at January 1, 2016</t>
  </si>
  <si>
    <t xml:space="preserve">          Impairment loss of investments</t>
  </si>
  <si>
    <t>Actuarial gain (loss) on  defined employee benefit plan (net of tax)</t>
  </si>
  <si>
    <t xml:space="preserve">               Actuarial gain (loss) on defined employee benefit plan</t>
  </si>
  <si>
    <t xml:space="preserve">               (Gain) loss on sales of investment</t>
  </si>
  <si>
    <t xml:space="preserve">               Trade and other receivables - others</t>
  </si>
  <si>
    <t xml:space="preserve">          Disposal of securities</t>
  </si>
  <si>
    <t xml:space="preserve">          Investments in associates</t>
  </si>
  <si>
    <t xml:space="preserve">          Premium on tresury stock of associates</t>
  </si>
  <si>
    <t>Total comprehensive income (expense) for the period</t>
  </si>
  <si>
    <t xml:space="preserve">     Other comprehensive income (expense)</t>
  </si>
  <si>
    <t>Cash and cash equivalents at the end of the period</t>
  </si>
  <si>
    <t>Cash and cash equivalents at the beginning of the period</t>
  </si>
  <si>
    <t xml:space="preserve">    Income tax</t>
  </si>
  <si>
    <t xml:space="preserve">          assoicates (net of tax)</t>
  </si>
  <si>
    <t xml:space="preserve">          of associates</t>
  </si>
  <si>
    <t xml:space="preserve">Other comprehensive income (expense) for the peirod </t>
  </si>
  <si>
    <t>Basic earnings per share</t>
  </si>
  <si>
    <t>of associates</t>
  </si>
  <si>
    <t xml:space="preserve"> associates</t>
  </si>
  <si>
    <t>associates</t>
  </si>
  <si>
    <t xml:space="preserve">     Net profit</t>
  </si>
  <si>
    <t>June 30, 2016</t>
  </si>
  <si>
    <t>AS AT JUNE 30, 2016</t>
  </si>
  <si>
    <t>FOR THE THREE MONTHS ENDED JUNE 30, 2016</t>
  </si>
  <si>
    <t>FOR THE SIX MONTHS ENDED JUNE 30, 2016</t>
  </si>
  <si>
    <t>Balance as at June 30, 2015</t>
  </si>
  <si>
    <t>Total comprehensive income for the six months</t>
  </si>
  <si>
    <t>Balance as at June 30, 2016</t>
  </si>
  <si>
    <t xml:space="preserve">          Dividend paid</t>
  </si>
  <si>
    <t xml:space="preserve">               Short - term loans to related parties </t>
  </si>
  <si>
    <t xml:space="preserve">               Doubtful accounts</t>
  </si>
  <si>
    <t>Dividend paid</t>
  </si>
  <si>
    <t xml:space="preserve">   Doubtful account (reversal)</t>
  </si>
  <si>
    <t xml:space="preserve">          Reversible impairment loss of investment</t>
  </si>
  <si>
    <t xml:space="preserve">          Loss on investment</t>
  </si>
  <si>
    <t xml:space="preserve">               Reversible impairment loss of investment</t>
  </si>
  <si>
    <t xml:space="preserve">               (Gain) loss on investment</t>
  </si>
  <si>
    <t xml:space="preserve">          Gain on disposal of investment</t>
  </si>
  <si>
    <t xml:space="preserve">          Loss on disposal of investment</t>
  </si>
  <si>
    <t xml:space="preserve">               Impairment loss on investment</t>
  </si>
  <si>
    <t>Profit before income tax</t>
  </si>
  <si>
    <t>Profit for the period</t>
  </si>
  <si>
    <t xml:space="preserve">     Profit before income tax</t>
  </si>
  <si>
    <t xml:space="preserve">          Doubtful account (reversal)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</si>
</sst>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\ ;\(#,##0.00\)\ "/>
    <numFmt numFmtId="204" formatCode="#,##0.00\ ;\(#,##0.00\)"/>
    <numFmt numFmtId="205" formatCode="#,##0.00;\(#,##0.00\)"/>
    <numFmt numFmtId="206" formatCode="#,##0.00_);[Black]\(#,##0.00\)"/>
    <numFmt numFmtId="207" formatCode="0.0"/>
    <numFmt numFmtId="208" formatCode="#,##0.000_);\(#,##0.000\)"/>
    <numFmt numFmtId="209" formatCode="##,##0.00\ ;\(#,##0.00\)"/>
    <numFmt numFmtId="210" formatCode="#,##0.00_);#,##0.00\);_(* &quot;-&quot;??_);_(@_)"/>
    <numFmt numFmtId="211" formatCode="_(* #,##0.00_);_(* \(#,##0.00\)"/>
    <numFmt numFmtId="212" formatCode="_-* #,##0.0_-;\-* #,##0.0_-;_-* &quot;-&quot;??_-;_-@_-"/>
    <numFmt numFmtId="213" formatCode="_-* #,##0.00_-;\(#,##0.00\);0.00_-"/>
    <numFmt numFmtId="214" formatCode="#,##0.00_ ;\-#,##0.00\ "/>
    <numFmt numFmtId="215" formatCode="#,##0.00_);\(#,##0.00\);0.00_)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32">
    <font>
      <sz val="14"/>
      <name val="Cordia New"/>
      <family val="0"/>
    </font>
    <font>
      <sz val="11"/>
      <color indexed="8"/>
      <name val="Tahoma"/>
      <family val="2"/>
    </font>
    <font>
      <sz val="12"/>
      <name val="Helv"/>
      <family val="0"/>
    </font>
    <font>
      <b/>
      <sz val="16"/>
      <name val="AngsanaUPC"/>
      <family val="1"/>
    </font>
    <font>
      <sz val="16"/>
      <name val="AngsanaUPC"/>
      <family val="1"/>
    </font>
    <font>
      <sz val="15"/>
      <name val="AngsanaUPC"/>
      <family val="1"/>
    </font>
    <font>
      <b/>
      <sz val="16"/>
      <name val="Angsana New"/>
      <family val="1"/>
    </font>
    <font>
      <sz val="16"/>
      <name val="Angsana New"/>
      <family val="1"/>
    </font>
    <font>
      <sz val="10"/>
      <name val="Arial"/>
      <family val="2"/>
    </font>
    <font>
      <u val="single"/>
      <sz val="11.9"/>
      <color indexed="36"/>
      <name val="Cordia New"/>
      <family val="2"/>
    </font>
    <font>
      <u val="single"/>
      <sz val="11.9"/>
      <color indexed="12"/>
      <name val="Cordia New"/>
      <family val="2"/>
    </font>
    <font>
      <sz val="15"/>
      <name val="Angsana New"/>
      <family val="1"/>
    </font>
    <font>
      <sz val="16"/>
      <name val="Cordia New"/>
      <family val="2"/>
    </font>
    <font>
      <sz val="8"/>
      <name val="Cordia Ne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</cellStyleXfs>
  <cellXfs count="241">
    <xf numFmtId="0" fontId="0" fillId="0" borderId="0" xfId="0" applyAlignment="1">
      <alignment/>
    </xf>
    <xf numFmtId="204" fontId="4" fillId="0" borderId="0" xfId="0" applyNumberFormat="1" applyFont="1" applyFill="1" applyAlignment="1">
      <alignment/>
    </xf>
    <xf numFmtId="204" fontId="4" fillId="0" borderId="0" xfId="91" applyNumberFormat="1" applyFont="1" applyFill="1" applyBorder="1" applyAlignment="1" applyProtection="1">
      <alignment/>
      <protection/>
    </xf>
    <xf numFmtId="39" fontId="4" fillId="0" borderId="0" xfId="91" applyNumberFormat="1" applyFont="1" applyFill="1" applyAlignment="1" applyProtection="1">
      <alignment/>
      <protection/>
    </xf>
    <xf numFmtId="39" fontId="4" fillId="0" borderId="0" xfId="0" applyNumberFormat="1" applyFont="1" applyFill="1" applyAlignment="1">
      <alignment/>
    </xf>
    <xf numFmtId="204" fontId="4" fillId="0" borderId="10" xfId="91" applyNumberFormat="1" applyFont="1" applyFill="1" applyBorder="1" applyAlignment="1" applyProtection="1">
      <alignment/>
      <protection/>
    </xf>
    <xf numFmtId="204" fontId="4" fillId="0" borderId="0" xfId="91" applyNumberFormat="1" applyFont="1" applyFill="1" applyAlignment="1" applyProtection="1">
      <alignment/>
      <protection/>
    </xf>
    <xf numFmtId="204" fontId="4" fillId="0" borderId="0" xfId="91" applyNumberFormat="1" applyFont="1" applyFill="1" applyAlignment="1">
      <alignment/>
      <protection/>
    </xf>
    <xf numFmtId="204" fontId="4" fillId="0" borderId="0" xfId="93" applyNumberFormat="1" applyFont="1" applyFill="1" applyBorder="1" applyProtection="1">
      <alignment/>
      <protection/>
    </xf>
    <xf numFmtId="39" fontId="4" fillId="0" borderId="0" xfId="93" applyNumberFormat="1" applyFont="1" applyFill="1" applyBorder="1" applyProtection="1">
      <alignment/>
      <protection/>
    </xf>
    <xf numFmtId="39" fontId="4" fillId="0" borderId="0" xfId="91" applyNumberFormat="1" applyFont="1" applyFill="1" applyBorder="1" applyAlignment="1" applyProtection="1">
      <alignment/>
      <protection/>
    </xf>
    <xf numFmtId="39" fontId="4" fillId="0" borderId="0" xfId="91" applyNumberFormat="1" applyFont="1" applyFill="1" applyAlignment="1">
      <alignment/>
      <protection/>
    </xf>
    <xf numFmtId="39" fontId="4" fillId="0" borderId="0" xfId="93" applyNumberFormat="1" applyFont="1" applyFill="1" applyProtection="1">
      <alignment/>
      <protection/>
    </xf>
    <xf numFmtId="0" fontId="4" fillId="0" borderId="0" xfId="91" applyNumberFormat="1" applyFont="1" applyFill="1" applyAlignment="1" quotePrefix="1">
      <alignment horizontal="center"/>
      <protection/>
    </xf>
    <xf numFmtId="203" fontId="7" fillId="0" borderId="0" xfId="91" applyNumberFormat="1" applyFont="1" applyFill="1" applyAlignment="1">
      <alignment/>
      <protection/>
    </xf>
    <xf numFmtId="203" fontId="7" fillId="0" borderId="11" xfId="91" applyNumberFormat="1" applyFont="1" applyFill="1" applyBorder="1" applyAlignment="1">
      <alignment/>
      <protection/>
    </xf>
    <xf numFmtId="205" fontId="4" fillId="0" borderId="0" xfId="93" applyNumberFormat="1" applyFont="1" applyFill="1" applyAlignment="1" applyProtection="1">
      <alignment horizontal="left"/>
      <protection/>
    </xf>
    <xf numFmtId="39" fontId="4" fillId="0" borderId="0" xfId="91" applyNumberFormat="1" applyFont="1" applyFill="1" applyAlignment="1" applyProtection="1">
      <alignment horizontal="left"/>
      <protection/>
    </xf>
    <xf numFmtId="39" fontId="4" fillId="0" borderId="0" xfId="91" applyNumberFormat="1" applyFont="1" applyFill="1" applyBorder="1" applyAlignment="1">
      <alignment/>
      <protection/>
    </xf>
    <xf numFmtId="39" fontId="3" fillId="0" borderId="0" xfId="91" applyNumberFormat="1" applyFont="1" applyFill="1" applyAlignment="1" applyProtection="1">
      <alignment horizontal="center"/>
      <protection/>
    </xf>
    <xf numFmtId="39" fontId="3" fillId="0" borderId="0" xfId="42" applyNumberFormat="1" applyFont="1" applyFill="1" applyAlignment="1">
      <alignment horizontal="right"/>
    </xf>
    <xf numFmtId="39" fontId="4" fillId="0" borderId="0" xfId="91" applyNumberFormat="1" applyFont="1" applyFill="1" applyAlignment="1" applyProtection="1">
      <alignment horizontal="centerContinuous"/>
      <protection/>
    </xf>
    <xf numFmtId="39" fontId="4" fillId="0" borderId="0" xfId="91" applyNumberFormat="1" applyFont="1" applyFill="1">
      <alignment/>
      <protection/>
    </xf>
    <xf numFmtId="39" fontId="3" fillId="0" borderId="0" xfId="91" applyNumberFormat="1" applyFont="1" applyFill="1" applyBorder="1" applyAlignment="1" applyProtection="1" quotePrefix="1">
      <alignment horizontal="centerContinuous"/>
      <protection/>
    </xf>
    <xf numFmtId="204" fontId="4" fillId="0" borderId="0" xfId="92" applyNumberFormat="1" applyFont="1" applyFill="1" applyBorder="1" applyProtection="1">
      <alignment/>
      <protection/>
    </xf>
    <xf numFmtId="39" fontId="4" fillId="0" borderId="0" xfId="42" applyNumberFormat="1" applyFont="1" applyFill="1" applyBorder="1" applyAlignment="1">
      <alignment/>
    </xf>
    <xf numFmtId="39" fontId="4" fillId="0" borderId="0" xfId="42" applyNumberFormat="1" applyFont="1" applyFill="1" applyAlignment="1">
      <alignment/>
    </xf>
    <xf numFmtId="39" fontId="7" fillId="0" borderId="0" xfId="91" applyNumberFormat="1" applyFont="1" applyFill="1" applyAlignment="1" applyProtection="1">
      <alignment/>
      <protection/>
    </xf>
    <xf numFmtId="39" fontId="4" fillId="0" borderId="0" xfId="82" applyNumberFormat="1" applyFont="1" applyFill="1" applyBorder="1" applyAlignment="1">
      <alignment/>
      <protection/>
    </xf>
    <xf numFmtId="206" fontId="3" fillId="0" borderId="0" xfId="91" applyNumberFormat="1" applyFont="1" applyFill="1" applyBorder="1" applyAlignment="1" applyProtection="1">
      <alignment horizontal="centerContinuous"/>
      <protection/>
    </xf>
    <xf numFmtId="0" fontId="11" fillId="0" borderId="0" xfId="0" applyFont="1" applyFill="1" applyAlignment="1" applyProtection="1">
      <alignment horizontal="right" vertical="center"/>
      <protection hidden="1"/>
    </xf>
    <xf numFmtId="39" fontId="0" fillId="0" borderId="0" xfId="82" applyNumberFormat="1" applyFill="1">
      <alignment/>
      <protection/>
    </xf>
    <xf numFmtId="39" fontId="12" fillId="0" borderId="0" xfId="82" applyNumberFormat="1" applyFont="1" applyFill="1">
      <alignment/>
      <protection/>
    </xf>
    <xf numFmtId="39" fontId="7" fillId="0" borderId="0" xfId="77" applyNumberFormat="1" applyFont="1" applyFill="1" applyAlignment="1">
      <alignment horizontal="center"/>
      <protection/>
    </xf>
    <xf numFmtId="39" fontId="7" fillId="0" borderId="0" xfId="82" applyNumberFormat="1" applyFont="1" applyFill="1" applyAlignment="1">
      <alignment horizontal="center"/>
      <protection/>
    </xf>
    <xf numFmtId="39" fontId="7" fillId="0" borderId="0" xfId="91" applyNumberFormat="1" applyFont="1" applyFill="1" applyAlignment="1" applyProtection="1">
      <alignment horizontal="centerContinuous"/>
      <protection/>
    </xf>
    <xf numFmtId="39" fontId="4" fillId="0" borderId="0" xfId="91" applyNumberFormat="1" applyFont="1" applyFill="1" applyBorder="1" applyAlignment="1">
      <alignment horizontal="center"/>
      <protection/>
    </xf>
    <xf numFmtId="39" fontId="7" fillId="0" borderId="0" xfId="77" applyNumberFormat="1" applyFont="1" applyFill="1">
      <alignment/>
      <protection/>
    </xf>
    <xf numFmtId="39" fontId="7" fillId="0" borderId="0" xfId="76" applyNumberFormat="1" applyFont="1" applyFill="1" applyAlignment="1">
      <alignment horizontal="center"/>
      <protection/>
    </xf>
    <xf numFmtId="0" fontId="11" fillId="0" borderId="0" xfId="0" applyNumberFormat="1" applyFont="1" applyFill="1" applyAlignment="1" applyProtection="1">
      <alignment horizontal="right" vertical="center"/>
      <protection hidden="1"/>
    </xf>
    <xf numFmtId="209" fontId="4" fillId="0" borderId="0" xfId="93" applyNumberFormat="1" applyFont="1" applyFill="1" applyBorder="1" applyProtection="1">
      <alignment/>
      <protection/>
    </xf>
    <xf numFmtId="209" fontId="4" fillId="0" borderId="0" xfId="92" applyNumberFormat="1" applyFont="1" applyFill="1" applyBorder="1" applyProtection="1">
      <alignment/>
      <protection/>
    </xf>
    <xf numFmtId="209" fontId="4" fillId="0" borderId="0" xfId="91" applyNumberFormat="1" applyFont="1" applyFill="1" applyBorder="1" applyAlignment="1" applyProtection="1">
      <alignment/>
      <protection/>
    </xf>
    <xf numFmtId="209" fontId="4" fillId="0" borderId="0" xfId="92" applyNumberFormat="1" applyFont="1" applyFill="1" applyBorder="1">
      <alignment/>
      <protection/>
    </xf>
    <xf numFmtId="209" fontId="4" fillId="0" borderId="0" xfId="77" applyNumberFormat="1" applyFont="1" applyFill="1" applyAlignment="1">
      <alignment/>
      <protection/>
    </xf>
    <xf numFmtId="209" fontId="4" fillId="0" borderId="0" xfId="47" applyNumberFormat="1" applyFont="1" applyFill="1" applyBorder="1" applyAlignment="1" applyProtection="1">
      <alignment/>
      <protection/>
    </xf>
    <xf numFmtId="209" fontId="4" fillId="0" borderId="10" xfId="93" applyNumberFormat="1" applyFont="1" applyFill="1" applyBorder="1" applyProtection="1">
      <alignment/>
      <protection/>
    </xf>
    <xf numFmtId="209" fontId="7" fillId="0" borderId="0" xfId="82" applyNumberFormat="1" applyFont="1" applyFill="1" applyAlignment="1">
      <alignment horizontal="center"/>
      <protection/>
    </xf>
    <xf numFmtId="209" fontId="7" fillId="0" borderId="0" xfId="82" applyNumberFormat="1" applyFont="1" applyFill="1" applyBorder="1" applyAlignment="1">
      <alignment horizontal="center"/>
      <protection/>
    </xf>
    <xf numFmtId="209" fontId="11" fillId="0" borderId="0" xfId="76" applyNumberFormat="1" applyFont="1" applyFill="1" applyAlignment="1" applyProtection="1">
      <alignment horizontal="left" vertical="center" indent="3"/>
      <protection hidden="1"/>
    </xf>
    <xf numFmtId="209" fontId="4" fillId="0" borderId="0" xfId="91" applyNumberFormat="1" applyFont="1" applyFill="1" applyBorder="1" applyAlignment="1">
      <alignment/>
      <protection/>
    </xf>
    <xf numFmtId="209" fontId="4" fillId="0" borderId="0" xfId="82" applyNumberFormat="1" applyFont="1" applyFill="1" applyBorder="1" applyAlignment="1">
      <alignment/>
      <protection/>
    </xf>
    <xf numFmtId="209" fontId="11" fillId="0" borderId="0" xfId="77" applyNumberFormat="1" applyFont="1" applyFill="1" applyAlignment="1" applyProtection="1">
      <alignment horizontal="left" vertical="center" indent="3"/>
      <protection hidden="1"/>
    </xf>
    <xf numFmtId="209" fontId="0" fillId="0" borderId="0" xfId="82" applyNumberFormat="1" applyFill="1">
      <alignment/>
      <protection/>
    </xf>
    <xf numFmtId="39" fontId="3" fillId="0" borderId="0" xfId="91" applyNumberFormat="1" applyFont="1" applyFill="1" applyBorder="1" applyAlignment="1" applyProtection="1">
      <alignment horizontal="centerContinuous"/>
      <protection/>
    </xf>
    <xf numFmtId="203" fontId="7" fillId="0" borderId="0" xfId="0" applyNumberFormat="1" applyFont="1" applyFill="1" applyBorder="1" applyAlignment="1">
      <alignment/>
    </xf>
    <xf numFmtId="1" fontId="7" fillId="0" borderId="0" xfId="91" applyNumberFormat="1" applyFont="1" applyFill="1" applyBorder="1" applyAlignment="1" quotePrefix="1">
      <alignment horizontal="center"/>
      <protection/>
    </xf>
    <xf numFmtId="203" fontId="7" fillId="0" borderId="0" xfId="91" applyNumberFormat="1" applyFont="1" applyFill="1" applyBorder="1" applyAlignment="1">
      <alignment/>
      <protection/>
    </xf>
    <xf numFmtId="39" fontId="4" fillId="0" borderId="0" xfId="42" applyNumberFormat="1" applyFont="1" applyFill="1" applyBorder="1" applyAlignment="1" applyProtection="1">
      <alignment/>
      <protection/>
    </xf>
    <xf numFmtId="1" fontId="7" fillId="0" borderId="0" xfId="0" applyNumberFormat="1" applyFont="1" applyFill="1" applyBorder="1" applyAlignment="1">
      <alignment horizontal="center"/>
    </xf>
    <xf numFmtId="1" fontId="7" fillId="0" borderId="0" xfId="91" applyNumberFormat="1" applyFont="1" applyFill="1" applyBorder="1" applyAlignment="1">
      <alignment horizontal="center"/>
      <protection/>
    </xf>
    <xf numFmtId="40" fontId="7" fillId="0" borderId="0" xfId="0" applyNumberFormat="1" applyFont="1" applyFill="1" applyAlignment="1">
      <alignment/>
    </xf>
    <xf numFmtId="0" fontId="4" fillId="0" borderId="0" xfId="91" applyNumberFormat="1" applyFont="1" applyFill="1" applyAlignment="1">
      <alignment/>
      <protection/>
    </xf>
    <xf numFmtId="205" fontId="7" fillId="0" borderId="0" xfId="91" applyNumberFormat="1" applyFont="1" applyFill="1" applyAlignment="1" applyProtection="1">
      <alignment/>
      <protection/>
    </xf>
    <xf numFmtId="39" fontId="4" fillId="0" borderId="0" xfId="90" applyNumberFormat="1" applyFont="1" applyFill="1" applyAlignment="1">
      <alignment/>
      <protection/>
    </xf>
    <xf numFmtId="209" fontId="4" fillId="0" borderId="10" xfId="92" applyNumberFormat="1" applyFont="1" applyFill="1" applyBorder="1">
      <alignment/>
      <protection/>
    </xf>
    <xf numFmtId="0" fontId="4" fillId="0" borderId="0" xfId="0" applyNumberFormat="1" applyFont="1" applyFill="1" applyAlignment="1">
      <alignment/>
    </xf>
    <xf numFmtId="211" fontId="7" fillId="0" borderId="0" xfId="91" applyNumberFormat="1" applyFont="1" applyFill="1" applyBorder="1" applyAlignment="1" applyProtection="1">
      <alignment/>
      <protection/>
    </xf>
    <xf numFmtId="211" fontId="7" fillId="0" borderId="0" xfId="42" applyNumberFormat="1" applyFont="1" applyFill="1" applyBorder="1" applyAlignment="1" applyProtection="1">
      <alignment horizontal="center"/>
      <protection/>
    </xf>
    <xf numFmtId="211" fontId="7" fillId="0" borderId="12" xfId="42" applyNumberFormat="1" applyFont="1" applyFill="1" applyBorder="1" applyAlignment="1" applyProtection="1">
      <alignment horizontal="center"/>
      <protection/>
    </xf>
    <xf numFmtId="211" fontId="7" fillId="0" borderId="13" xfId="91" applyNumberFormat="1" applyFont="1" applyFill="1" applyBorder="1" applyAlignment="1" applyProtection="1">
      <alignment/>
      <protection/>
    </xf>
    <xf numFmtId="211" fontId="7" fillId="0" borderId="10" xfId="91" applyNumberFormat="1" applyFont="1" applyFill="1" applyBorder="1" applyAlignment="1" applyProtection="1">
      <alignment/>
      <protection/>
    </xf>
    <xf numFmtId="211" fontId="7" fillId="0" borderId="14" xfId="91" applyNumberFormat="1" applyFont="1" applyFill="1" applyBorder="1" applyAlignment="1" applyProtection="1">
      <alignment/>
      <protection/>
    </xf>
    <xf numFmtId="1" fontId="7" fillId="0" borderId="0" xfId="77" applyNumberFormat="1" applyFont="1" applyFill="1" applyAlignment="1">
      <alignment horizontal="center"/>
      <protection/>
    </xf>
    <xf numFmtId="1" fontId="7" fillId="0" borderId="0" xfId="91" applyNumberFormat="1" applyFont="1" applyFill="1" applyAlignment="1" applyProtection="1">
      <alignment horizontal="center"/>
      <protection/>
    </xf>
    <xf numFmtId="212" fontId="7" fillId="0" borderId="0" xfId="42" applyNumberFormat="1" applyFont="1" applyFill="1" applyAlignment="1">
      <alignment horizontal="center"/>
    </xf>
    <xf numFmtId="212" fontId="7" fillId="0" borderId="0" xfId="42" applyNumberFormat="1" applyFont="1" applyFill="1" applyAlignment="1" applyProtection="1">
      <alignment horizontal="center"/>
      <protection/>
    </xf>
    <xf numFmtId="39" fontId="3" fillId="0" borderId="0" xfId="91" applyNumberFormat="1" applyFont="1" applyFill="1" applyAlignment="1">
      <alignment horizontal="center"/>
      <protection/>
    </xf>
    <xf numFmtId="39" fontId="7" fillId="0" borderId="0" xfId="91" applyNumberFormat="1" applyFont="1" applyFill="1" applyBorder="1" applyAlignment="1">
      <alignment/>
      <protection/>
    </xf>
    <xf numFmtId="206" fontId="11" fillId="0" borderId="0" xfId="91" applyNumberFormat="1" applyFont="1" applyFill="1" applyAlignment="1" applyProtection="1">
      <alignment/>
      <protection/>
    </xf>
    <xf numFmtId="49" fontId="14" fillId="0" borderId="0" xfId="0" applyNumberFormat="1" applyFont="1" applyFill="1" applyBorder="1" applyAlignment="1">
      <alignment/>
    </xf>
    <xf numFmtId="39" fontId="3" fillId="0" borderId="0" xfId="91" applyNumberFormat="1" applyFont="1" applyFill="1" applyAlignment="1" applyProtection="1">
      <alignment horizontal="centerContinuous"/>
      <protection/>
    </xf>
    <xf numFmtId="0" fontId="3" fillId="0" borderId="0" xfId="91" applyNumberFormat="1" applyFont="1" applyFill="1" applyAlignment="1" applyProtection="1">
      <alignment horizontal="centerContinuous"/>
      <protection/>
    </xf>
    <xf numFmtId="0" fontId="4" fillId="0" borderId="0" xfId="91" applyNumberFormat="1" applyFont="1" applyFill="1" applyAlignment="1" applyProtection="1">
      <alignment horizontal="centerContinuous"/>
      <protection/>
    </xf>
    <xf numFmtId="0" fontId="3" fillId="0" borderId="0" xfId="91" applyNumberFormat="1" applyFont="1" applyFill="1" applyAlignment="1">
      <alignment horizontal="center"/>
      <protection/>
    </xf>
    <xf numFmtId="39" fontId="3" fillId="0" borderId="0" xfId="91" applyNumberFormat="1" applyFont="1" applyFill="1" applyBorder="1" applyAlignment="1">
      <alignment/>
      <protection/>
    </xf>
    <xf numFmtId="39" fontId="3" fillId="0" borderId="0" xfId="0" applyNumberFormat="1" applyFont="1" applyFill="1" applyBorder="1" applyAlignment="1">
      <alignment horizontal="center"/>
    </xf>
    <xf numFmtId="0" fontId="4" fillId="0" borderId="0" xfId="91" applyNumberFormat="1" applyFont="1" applyFill="1" applyAlignment="1">
      <alignment horizontal="center"/>
      <protection/>
    </xf>
    <xf numFmtId="204" fontId="4" fillId="0" borderId="0" xfId="91" applyNumberFormat="1" applyFont="1" applyFill="1" applyBorder="1" applyAlignment="1">
      <alignment/>
      <protection/>
    </xf>
    <xf numFmtId="204" fontId="3" fillId="0" borderId="0" xfId="91" applyNumberFormat="1" applyFont="1" applyFill="1" applyBorder="1" applyAlignment="1" applyProtection="1">
      <alignment horizontal="center"/>
      <protection/>
    </xf>
    <xf numFmtId="39" fontId="3" fillId="0" borderId="0" xfId="0" applyNumberFormat="1" applyFont="1" applyFill="1" applyAlignment="1">
      <alignment horizontal="center"/>
    </xf>
    <xf numFmtId="204" fontId="4" fillId="0" borderId="10" xfId="42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quotePrefix="1">
      <alignment horizontal="center"/>
    </xf>
    <xf numFmtId="0" fontId="4" fillId="0" borderId="0" xfId="42" applyNumberFormat="1" applyFont="1" applyFill="1" applyAlignment="1" quotePrefix="1">
      <alignment horizontal="center"/>
    </xf>
    <xf numFmtId="204" fontId="4" fillId="0" borderId="14" xfId="91" applyNumberFormat="1" applyFont="1" applyFill="1" applyBorder="1" applyAlignment="1" applyProtection="1">
      <alignment/>
      <protection/>
    </xf>
    <xf numFmtId="39" fontId="4" fillId="0" borderId="0" xfId="0" applyNumberFormat="1" applyFont="1" applyFill="1" applyBorder="1" applyAlignment="1">
      <alignment/>
    </xf>
    <xf numFmtId="39" fontId="3" fillId="0" borderId="0" xfId="91" applyNumberFormat="1" applyFont="1" applyFill="1" applyAlignment="1" applyProtection="1">
      <alignment/>
      <protection/>
    </xf>
    <xf numFmtId="0" fontId="4" fillId="0" borderId="0" xfId="42" applyNumberFormat="1" applyFont="1" applyFill="1" applyAlignment="1">
      <alignment horizontal="center"/>
    </xf>
    <xf numFmtId="0" fontId="4" fillId="0" borderId="0" xfId="42" applyNumberFormat="1" applyFont="1" applyFill="1" applyBorder="1" applyAlignment="1" quotePrefix="1">
      <alignment horizontal="center"/>
    </xf>
    <xf numFmtId="39" fontId="5" fillId="0" borderId="0" xfId="91" applyNumberFormat="1" applyFont="1" applyFill="1" applyAlignment="1">
      <alignment/>
      <protection/>
    </xf>
    <xf numFmtId="0" fontId="4" fillId="0" borderId="0" xfId="91" applyNumberFormat="1" applyFont="1" applyFill="1" applyBorder="1" applyAlignment="1" quotePrefix="1">
      <alignment horizontal="center"/>
      <protection/>
    </xf>
    <xf numFmtId="0" fontId="4" fillId="0" borderId="0" xfId="91" applyNumberFormat="1" applyFont="1" applyFill="1" applyBorder="1" applyAlignment="1">
      <alignment/>
      <protection/>
    </xf>
    <xf numFmtId="39" fontId="3" fillId="0" borderId="0" xfId="91" applyNumberFormat="1" applyFont="1" applyFill="1" applyAlignment="1" applyProtection="1">
      <alignment horizontal="center" vertical="center"/>
      <protection/>
    </xf>
    <xf numFmtId="39" fontId="3" fillId="0" borderId="0" xfId="91" applyNumberFormat="1" applyFont="1" applyFill="1" applyBorder="1" applyAlignment="1">
      <alignment vertical="center"/>
      <protection/>
    </xf>
    <xf numFmtId="206" fontId="3" fillId="0" borderId="0" xfId="91" applyNumberFormat="1" applyFont="1" applyFill="1" applyBorder="1" applyAlignment="1" applyProtection="1">
      <alignment horizontal="center"/>
      <protection/>
    </xf>
    <xf numFmtId="39" fontId="3" fillId="0" borderId="0" xfId="91" applyNumberFormat="1" applyFont="1" applyFill="1" applyBorder="1" applyAlignment="1" applyProtection="1">
      <alignment horizontal="center"/>
      <protection/>
    </xf>
    <xf numFmtId="204" fontId="4" fillId="0" borderId="0" xfId="0" applyNumberFormat="1" applyFont="1" applyFill="1" applyAlignment="1">
      <alignment horizontal="right"/>
    </xf>
    <xf numFmtId="39" fontId="4" fillId="0" borderId="0" xfId="76" applyNumberFormat="1" applyFont="1" applyFill="1" applyAlignment="1">
      <alignment/>
      <protection/>
    </xf>
    <xf numFmtId="209" fontId="4" fillId="0" borderId="0" xfId="76" applyNumberFormat="1" applyFont="1" applyFill="1" applyAlignment="1">
      <alignment/>
      <protection/>
    </xf>
    <xf numFmtId="207" fontId="7" fillId="0" borderId="0" xfId="91" applyNumberFormat="1" applyFont="1" applyFill="1" applyAlignment="1" applyProtection="1">
      <alignment horizontal="center"/>
      <protection/>
    </xf>
    <xf numFmtId="39" fontId="3" fillId="0" borderId="0" xfId="76" applyNumberFormat="1" applyFont="1" applyFill="1" applyBorder="1" applyAlignment="1">
      <alignment horizontal="center"/>
      <protection/>
    </xf>
    <xf numFmtId="39" fontId="3" fillId="0" borderId="0" xfId="76" applyNumberFormat="1" applyFont="1" applyFill="1" applyAlignment="1">
      <alignment horizontal="center"/>
      <protection/>
    </xf>
    <xf numFmtId="206" fontId="4" fillId="0" borderId="0" xfId="93" applyNumberFormat="1" applyFont="1" applyFill="1" applyBorder="1" applyProtection="1">
      <alignment/>
      <protection/>
    </xf>
    <xf numFmtId="206" fontId="4" fillId="0" borderId="0" xfId="77" applyNumberFormat="1" applyFont="1" applyFill="1" applyBorder="1" applyAlignment="1">
      <alignment/>
      <protection/>
    </xf>
    <xf numFmtId="206" fontId="4" fillId="0" borderId="0" xfId="77" applyNumberFormat="1" applyFont="1" applyFill="1" applyAlignment="1">
      <alignment/>
      <protection/>
    </xf>
    <xf numFmtId="39" fontId="4" fillId="0" borderId="0" xfId="76" applyNumberFormat="1" applyFont="1" applyFill="1" applyBorder="1" applyAlignment="1">
      <alignment/>
      <protection/>
    </xf>
    <xf numFmtId="211" fontId="4" fillId="0" borderId="0" xfId="91" applyNumberFormat="1" applyFont="1" applyFill="1" applyBorder="1" applyAlignment="1" applyProtection="1">
      <alignment/>
      <protection/>
    </xf>
    <xf numFmtId="0" fontId="4" fillId="0" borderId="0" xfId="91" applyNumberFormat="1" applyFont="1" applyFill="1" applyBorder="1" applyAlignment="1">
      <alignment horizontal="center"/>
      <protection/>
    </xf>
    <xf numFmtId="39" fontId="5" fillId="0" borderId="0" xfId="82" applyNumberFormat="1" applyFont="1" applyFill="1" applyAlignment="1" quotePrefix="1">
      <alignment horizontal="left"/>
      <protection/>
    </xf>
    <xf numFmtId="213" fontId="7" fillId="0" borderId="0" xfId="0" applyNumberFormat="1" applyFont="1" applyFill="1" applyBorder="1" applyAlignment="1">
      <alignment/>
    </xf>
    <xf numFmtId="213" fontId="7" fillId="0" borderId="10" xfId="0" applyNumberFormat="1" applyFont="1" applyFill="1" applyBorder="1" applyAlignment="1">
      <alignment/>
    </xf>
    <xf numFmtId="213" fontId="4" fillId="0" borderId="0" xfId="91" applyNumberFormat="1" applyFont="1" applyFill="1" applyBorder="1" applyAlignment="1" applyProtection="1">
      <alignment/>
      <protection/>
    </xf>
    <xf numFmtId="213" fontId="4" fillId="0" borderId="0" xfId="93" applyNumberFormat="1" applyFont="1" applyFill="1" applyBorder="1" applyProtection="1">
      <alignment/>
      <protection/>
    </xf>
    <xf numFmtId="43" fontId="4" fillId="0" borderId="10" xfId="42" applyFont="1" applyFill="1" applyBorder="1" applyAlignment="1" applyProtection="1">
      <alignment/>
      <protection/>
    </xf>
    <xf numFmtId="213" fontId="4" fillId="0" borderId="0" xfId="76" applyNumberFormat="1" applyFont="1" applyFill="1" applyBorder="1" applyAlignment="1">
      <alignment/>
      <protection/>
    </xf>
    <xf numFmtId="39" fontId="6" fillId="0" borderId="0" xfId="91" applyNumberFormat="1" applyFont="1" applyFill="1" applyAlignment="1">
      <alignment vertical="center"/>
      <protection/>
    </xf>
    <xf numFmtId="39" fontId="7" fillId="0" borderId="0" xfId="75" applyNumberFormat="1" applyFont="1" applyFill="1">
      <alignment/>
      <protection/>
    </xf>
    <xf numFmtId="39" fontId="7" fillId="0" borderId="0" xfId="76" applyNumberFormat="1" applyFont="1" applyFill="1">
      <alignment/>
      <protection/>
    </xf>
    <xf numFmtId="1" fontId="3" fillId="0" borderId="0" xfId="0" applyNumberFormat="1" applyFont="1" applyFill="1" applyBorder="1" applyAlignment="1">
      <alignment horizontal="center"/>
    </xf>
    <xf numFmtId="212" fontId="7" fillId="0" borderId="0" xfId="42" applyNumberFormat="1" applyFont="1" applyFill="1" applyAlignment="1" quotePrefix="1">
      <alignment horizontal="center"/>
    </xf>
    <xf numFmtId="39" fontId="7" fillId="0" borderId="0" xfId="91" applyNumberFormat="1" applyFont="1" applyFill="1" applyBorder="1" applyAlignment="1" applyProtection="1">
      <alignment/>
      <protection/>
    </xf>
    <xf numFmtId="209" fontId="7" fillId="0" borderId="0" xfId="91" applyNumberFormat="1" applyFont="1" applyFill="1" applyBorder="1" applyAlignment="1" applyProtection="1">
      <alignment/>
      <protection/>
    </xf>
    <xf numFmtId="209" fontId="7" fillId="0" borderId="0" xfId="76" applyNumberFormat="1" applyFont="1" applyFill="1">
      <alignment/>
      <protection/>
    </xf>
    <xf numFmtId="39" fontId="7" fillId="0" borderId="0" xfId="91" applyNumberFormat="1" applyFont="1" applyFill="1" applyAlignment="1" applyProtection="1">
      <alignment horizontal="center"/>
      <protection/>
    </xf>
    <xf numFmtId="209" fontId="6" fillId="0" borderId="13" xfId="91" applyNumberFormat="1" applyFont="1" applyFill="1" applyBorder="1" applyAlignment="1" applyProtection="1">
      <alignment/>
      <protection/>
    </xf>
    <xf numFmtId="39" fontId="7" fillId="0" borderId="13" xfId="75" applyNumberFormat="1" applyFont="1" applyFill="1" applyBorder="1">
      <alignment/>
      <protection/>
    </xf>
    <xf numFmtId="213" fontId="4" fillId="0" borderId="0" xfId="42" applyNumberFormat="1" applyFont="1" applyFill="1" applyBorder="1" applyAlignment="1" applyProtection="1">
      <alignment/>
      <protection/>
    </xf>
    <xf numFmtId="204" fontId="4" fillId="0" borderId="0" xfId="0" applyNumberFormat="1" applyFont="1" applyFill="1" applyBorder="1" applyAlignment="1">
      <alignment/>
    </xf>
    <xf numFmtId="39" fontId="4" fillId="0" borderId="0" xfId="42" applyNumberFormat="1" applyFont="1" applyFill="1" applyBorder="1" applyAlignment="1">
      <alignment/>
    </xf>
    <xf numFmtId="204" fontId="4" fillId="0" borderId="0" xfId="42" applyNumberFormat="1" applyFont="1" applyFill="1" applyBorder="1" applyAlignment="1">
      <alignment/>
    </xf>
    <xf numFmtId="43" fontId="4" fillId="0" borderId="0" xfId="42" applyFont="1" applyFill="1" applyAlignment="1">
      <alignment horizontal="right"/>
    </xf>
    <xf numFmtId="213" fontId="7" fillId="0" borderId="14" xfId="0" applyNumberFormat="1" applyFont="1" applyFill="1" applyBorder="1" applyAlignment="1">
      <alignment/>
    </xf>
    <xf numFmtId="213" fontId="4" fillId="0" borderId="10" xfId="42" applyNumberFormat="1" applyFont="1" applyFill="1" applyBorder="1" applyAlignment="1" applyProtection="1">
      <alignment/>
      <protection/>
    </xf>
    <xf numFmtId="39" fontId="3" fillId="0" borderId="0" xfId="42" applyNumberFormat="1" applyFont="1" applyFill="1" applyBorder="1" applyAlignment="1">
      <alignment horizontal="center"/>
    </xf>
    <xf numFmtId="204" fontId="7" fillId="0" borderId="0" xfId="0" applyNumberFormat="1" applyFont="1" applyFill="1" applyBorder="1" applyAlignment="1">
      <alignment horizontal="right"/>
    </xf>
    <xf numFmtId="204" fontId="4" fillId="0" borderId="0" xfId="82" applyNumberFormat="1" applyFont="1" applyFill="1" applyAlignment="1">
      <alignment horizontal="right"/>
      <protection/>
    </xf>
    <xf numFmtId="39" fontId="3" fillId="0" borderId="0" xfId="0" applyNumberFormat="1" applyFont="1" applyFill="1" applyAlignment="1">
      <alignment horizontal="right"/>
    </xf>
    <xf numFmtId="39" fontId="3" fillId="0" borderId="0" xfId="91" applyNumberFormat="1" applyFont="1" applyFill="1" applyBorder="1" applyAlignment="1" applyProtection="1">
      <alignment horizontal="center"/>
      <protection/>
    </xf>
    <xf numFmtId="204" fontId="4" fillId="0" borderId="0" xfId="42" applyNumberFormat="1" applyFont="1" applyFill="1" applyBorder="1" applyAlignment="1" applyProtection="1">
      <alignment/>
      <protection/>
    </xf>
    <xf numFmtId="39" fontId="4" fillId="0" borderId="0" xfId="82" applyNumberFormat="1" applyFont="1" applyFill="1" applyAlignment="1">
      <alignment/>
      <protection/>
    </xf>
    <xf numFmtId="211" fontId="4" fillId="0" borderId="0" xfId="91" applyNumberFormat="1" applyFont="1" applyFill="1" applyBorder="1" applyAlignment="1" applyProtection="1">
      <alignment horizontal="right"/>
      <protection/>
    </xf>
    <xf numFmtId="211" fontId="7" fillId="0" borderId="0" xfId="0" applyNumberFormat="1" applyFont="1" applyFill="1" applyBorder="1" applyAlignment="1">
      <alignment/>
    </xf>
    <xf numFmtId="39" fontId="7" fillId="0" borderId="0" xfId="0" applyNumberFormat="1" applyFont="1" applyFill="1" applyBorder="1" applyAlignment="1">
      <alignment horizontal="right"/>
    </xf>
    <xf numFmtId="43" fontId="11" fillId="0" borderId="0" xfId="42" applyFont="1" applyFill="1" applyBorder="1" applyAlignment="1" applyProtection="1">
      <alignment horizontal="right"/>
      <protection/>
    </xf>
    <xf numFmtId="204" fontId="4" fillId="0" borderId="0" xfId="93" applyNumberFormat="1" applyFont="1" applyFill="1" applyBorder="1" applyAlignment="1" applyProtection="1">
      <alignment horizontal="right"/>
      <protection/>
    </xf>
    <xf numFmtId="204" fontId="7" fillId="0" borderId="0" xfId="76" applyNumberFormat="1" applyFont="1" applyFill="1" applyBorder="1" applyAlignment="1">
      <alignment horizontal="right"/>
      <protection/>
    </xf>
    <xf numFmtId="43" fontId="7" fillId="0" borderId="0" xfId="42" applyFont="1" applyFill="1" applyBorder="1" applyAlignment="1">
      <alignment/>
    </xf>
    <xf numFmtId="43" fontId="7" fillId="0" borderId="14" xfId="42" applyFont="1" applyFill="1" applyBorder="1" applyAlignment="1">
      <alignment/>
    </xf>
    <xf numFmtId="213" fontId="7" fillId="0" borderId="15" xfId="0" applyNumberFormat="1" applyFont="1" applyFill="1" applyBorder="1" applyAlignment="1">
      <alignment/>
    </xf>
    <xf numFmtId="204" fontId="4" fillId="0" borderId="0" xfId="47" applyNumberFormat="1" applyFont="1" applyFill="1" applyBorder="1" applyAlignment="1" applyProtection="1">
      <alignment horizontal="right"/>
      <protection/>
    </xf>
    <xf numFmtId="204" fontId="7" fillId="0" borderId="13" xfId="76" applyNumberFormat="1" applyFont="1" applyFill="1" applyBorder="1" applyAlignment="1">
      <alignment horizontal="right"/>
      <protection/>
    </xf>
    <xf numFmtId="204" fontId="4" fillId="0" borderId="0" xfId="76" applyNumberFormat="1" applyFont="1" applyFill="1" applyBorder="1" applyAlignment="1">
      <alignment horizontal="right"/>
      <protection/>
    </xf>
    <xf numFmtId="213" fontId="4" fillId="0" borderId="13" xfId="91" applyNumberFormat="1" applyFont="1" applyFill="1" applyBorder="1" applyAlignment="1" applyProtection="1">
      <alignment/>
      <protection/>
    </xf>
    <xf numFmtId="211" fontId="7" fillId="0" borderId="0" xfId="91" applyNumberFormat="1" applyFont="1" applyFill="1" applyBorder="1" applyAlignment="1">
      <alignment/>
      <protection/>
    </xf>
    <xf numFmtId="39" fontId="6" fillId="0" borderId="13" xfId="91" applyNumberFormat="1" applyFont="1" applyFill="1" applyBorder="1" applyAlignment="1" applyProtection="1">
      <alignment horizontal="center"/>
      <protection/>
    </xf>
    <xf numFmtId="39" fontId="3" fillId="0" borderId="13" xfId="91" applyNumberFormat="1" applyFont="1" applyFill="1" applyBorder="1" applyAlignment="1" applyProtection="1">
      <alignment horizontal="center"/>
      <protection/>
    </xf>
    <xf numFmtId="39" fontId="3" fillId="0" borderId="0" xfId="91" applyNumberFormat="1" applyFont="1" applyFill="1" applyAlignment="1" applyProtection="1">
      <alignment/>
      <protection/>
    </xf>
    <xf numFmtId="39" fontId="3" fillId="0" borderId="0" xfId="91" applyNumberFormat="1" applyFont="1" applyFill="1" applyAlignment="1" applyProtection="1">
      <alignment horizontal="left"/>
      <protection/>
    </xf>
    <xf numFmtId="39" fontId="3" fillId="0" borderId="15" xfId="91" applyNumberFormat="1" applyFont="1" applyFill="1" applyBorder="1" applyAlignment="1" applyProtection="1">
      <alignment horizontal="center"/>
      <protection/>
    </xf>
    <xf numFmtId="209" fontId="3" fillId="0" borderId="15" xfId="91" applyNumberFormat="1" applyFont="1" applyFill="1" applyBorder="1" applyAlignment="1" applyProtection="1">
      <alignment horizontal="center"/>
      <protection/>
    </xf>
    <xf numFmtId="209" fontId="3" fillId="0" borderId="15" xfId="91" applyNumberFormat="1" applyFont="1" applyFill="1" applyBorder="1" applyAlignment="1">
      <alignment horizontal="center"/>
      <protection/>
    </xf>
    <xf numFmtId="39" fontId="3" fillId="0" borderId="10" xfId="91" applyNumberFormat="1" applyFont="1" applyFill="1" applyBorder="1" applyAlignment="1" applyProtection="1">
      <alignment horizontal="centerContinuous"/>
      <protection/>
    </xf>
    <xf numFmtId="209" fontId="3" fillId="0" borderId="0" xfId="91" applyNumberFormat="1" applyFont="1" applyFill="1" applyBorder="1" applyAlignment="1" applyProtection="1">
      <alignment horizontal="center"/>
      <protection/>
    </xf>
    <xf numFmtId="209" fontId="6" fillId="0" borderId="0" xfId="91" applyNumberFormat="1" applyFont="1" applyFill="1" applyAlignment="1">
      <alignment horizontal="center"/>
      <protection/>
    </xf>
    <xf numFmtId="39" fontId="3" fillId="0" borderId="0" xfId="82" applyNumberFormat="1" applyFont="1" applyFill="1" applyBorder="1" applyAlignment="1">
      <alignment horizontal="center"/>
      <protection/>
    </xf>
    <xf numFmtId="209" fontId="3" fillId="0" borderId="0" xfId="91" applyNumberFormat="1" applyFont="1" applyFill="1" applyBorder="1" applyAlignment="1" applyProtection="1">
      <alignment/>
      <protection/>
    </xf>
    <xf numFmtId="209" fontId="3" fillId="0" borderId="0" xfId="91" applyNumberFormat="1" applyFont="1" applyFill="1" applyBorder="1" applyAlignment="1">
      <alignment horizontal="center"/>
      <protection/>
    </xf>
    <xf numFmtId="39" fontId="3" fillId="0" borderId="13" xfId="91" applyNumberFormat="1" applyFont="1" applyFill="1" applyBorder="1" applyAlignment="1" applyProtection="1">
      <alignment horizontal="center"/>
      <protection/>
    </xf>
    <xf numFmtId="39" fontId="3" fillId="0" borderId="13" xfId="82" applyNumberFormat="1" applyFont="1" applyFill="1" applyBorder="1" applyAlignment="1">
      <alignment horizontal="center"/>
      <protection/>
    </xf>
    <xf numFmtId="209" fontId="3" fillId="0" borderId="13" xfId="91" applyNumberFormat="1" applyFont="1" applyFill="1" applyBorder="1" applyAlignment="1" applyProtection="1">
      <alignment horizontal="center"/>
      <protection/>
    </xf>
    <xf numFmtId="209" fontId="3" fillId="0" borderId="13" xfId="91" applyNumberFormat="1" applyFont="1" applyFill="1" applyBorder="1" applyAlignment="1">
      <alignment horizontal="center"/>
      <protection/>
    </xf>
    <xf numFmtId="209" fontId="6" fillId="0" borderId="13" xfId="91" applyNumberFormat="1" applyFont="1" applyFill="1" applyBorder="1" applyAlignment="1">
      <alignment horizontal="right"/>
      <protection/>
    </xf>
    <xf numFmtId="39" fontId="3" fillId="0" borderId="15" xfId="91" applyNumberFormat="1" applyFont="1" applyFill="1" applyBorder="1" applyAlignment="1" applyProtection="1">
      <alignment horizontal="center"/>
      <protection/>
    </xf>
    <xf numFmtId="39" fontId="3" fillId="0" borderId="10" xfId="91" applyNumberFormat="1" applyFont="1" applyFill="1" applyBorder="1" applyAlignment="1" applyProtection="1">
      <alignment horizontal="centerContinuous"/>
      <protection/>
    </xf>
    <xf numFmtId="209" fontId="3" fillId="0" borderId="0" xfId="91" applyNumberFormat="1" applyFont="1" applyFill="1" applyBorder="1" applyAlignment="1" applyProtection="1">
      <alignment horizontal="center"/>
      <protection/>
    </xf>
    <xf numFmtId="39" fontId="3" fillId="0" borderId="0" xfId="82" applyNumberFormat="1" applyFont="1" applyFill="1" applyBorder="1" applyAlignment="1">
      <alignment horizontal="center"/>
      <protection/>
    </xf>
    <xf numFmtId="39" fontId="3" fillId="0" borderId="13" xfId="82" applyNumberFormat="1" applyFont="1" applyFill="1" applyBorder="1" applyAlignment="1">
      <alignment horizontal="center"/>
      <protection/>
    </xf>
    <xf numFmtId="209" fontId="3" fillId="0" borderId="13" xfId="91" applyNumberFormat="1" applyFont="1" applyFill="1" applyBorder="1" applyAlignment="1" applyProtection="1">
      <alignment horizontal="center"/>
      <protection/>
    </xf>
    <xf numFmtId="39" fontId="6" fillId="0" borderId="0" xfId="91" applyNumberFormat="1" applyFont="1" applyFill="1" applyAlignment="1" applyProtection="1">
      <alignment/>
      <protection/>
    </xf>
    <xf numFmtId="209" fontId="3" fillId="0" borderId="0" xfId="91" applyNumberFormat="1" applyFont="1" applyFill="1" applyBorder="1" applyAlignment="1" applyProtection="1">
      <alignment horizontal="centerContinuous"/>
      <protection/>
    </xf>
    <xf numFmtId="209" fontId="3" fillId="0" borderId="0" xfId="91" applyNumberFormat="1" applyFont="1" applyFill="1" applyBorder="1" applyAlignment="1" applyProtection="1">
      <alignment horizontal="center" vertical="center"/>
      <protection/>
    </xf>
    <xf numFmtId="209" fontId="3" fillId="0" borderId="0" xfId="91" applyNumberFormat="1" applyFont="1" applyFill="1" applyBorder="1" applyAlignment="1" applyProtection="1">
      <alignment horizontal="right"/>
      <protection/>
    </xf>
    <xf numFmtId="39" fontId="6" fillId="0" borderId="0" xfId="91" applyNumberFormat="1" applyFont="1" applyFill="1" applyBorder="1" applyAlignment="1" applyProtection="1">
      <alignment horizontal="center"/>
      <protection/>
    </xf>
    <xf numFmtId="209" fontId="6" fillId="0" borderId="0" xfId="91" applyNumberFormat="1" applyFont="1" applyFill="1" applyBorder="1" applyAlignment="1" applyProtection="1">
      <alignment horizontal="center"/>
      <protection/>
    </xf>
    <xf numFmtId="209" fontId="6" fillId="0" borderId="13" xfId="91" applyNumberFormat="1" applyFont="1" applyFill="1" applyBorder="1" applyAlignment="1" applyProtection="1">
      <alignment horizontal="center"/>
      <protection/>
    </xf>
    <xf numFmtId="209" fontId="6" fillId="0" borderId="0" xfId="91" applyNumberFormat="1" applyFont="1" applyFill="1" applyBorder="1" applyAlignment="1">
      <alignment horizontal="center"/>
      <protection/>
    </xf>
    <xf numFmtId="209" fontId="6" fillId="0" borderId="13" xfId="91" applyNumberFormat="1" applyFont="1" applyFill="1" applyBorder="1" applyAlignment="1">
      <alignment horizontal="center"/>
      <protection/>
    </xf>
    <xf numFmtId="209" fontId="3" fillId="0" borderId="0" xfId="91" applyNumberFormat="1" applyFont="1" applyFill="1" applyBorder="1" applyAlignment="1" applyProtection="1">
      <alignment horizontal="right"/>
      <protection/>
    </xf>
    <xf numFmtId="213" fontId="7" fillId="0" borderId="11" xfId="0" applyNumberFormat="1" applyFont="1" applyFill="1" applyBorder="1" applyAlignment="1">
      <alignment/>
    </xf>
    <xf numFmtId="39" fontId="4" fillId="0" borderId="0" xfId="91" applyNumberFormat="1" applyFont="1" applyFill="1" applyBorder="1" applyAlignment="1" applyProtection="1">
      <alignment horizontal="center"/>
      <protection/>
    </xf>
    <xf numFmtId="39" fontId="4" fillId="0" borderId="0" xfId="91" applyNumberFormat="1" applyFont="1" applyFill="1" applyAlignment="1" applyProtection="1">
      <alignment/>
      <protection/>
    </xf>
    <xf numFmtId="39" fontId="6" fillId="0" borderId="0" xfId="91" applyNumberFormat="1" applyFont="1" applyFill="1" applyAlignment="1">
      <alignment/>
      <protection/>
    </xf>
    <xf numFmtId="39" fontId="7" fillId="0" borderId="0" xfId="91" applyNumberFormat="1" applyFont="1" applyFill="1" applyAlignment="1">
      <alignment horizontal="centerContinuous" vertical="center"/>
      <protection/>
    </xf>
    <xf numFmtId="39" fontId="3" fillId="0" borderId="0" xfId="91" applyNumberFormat="1" applyFont="1" applyFill="1" applyBorder="1" applyAlignment="1" applyProtection="1">
      <alignment horizontal="centerContinuous" vertical="center"/>
      <protection/>
    </xf>
    <xf numFmtId="39" fontId="6" fillId="0" borderId="13" xfId="91" applyNumberFormat="1" applyFont="1" applyFill="1" applyBorder="1" applyAlignment="1" applyProtection="1">
      <alignment horizontal="centerContinuous" vertical="center"/>
      <protection/>
    </xf>
    <xf numFmtId="39" fontId="4" fillId="0" borderId="0" xfId="91" applyNumberFormat="1" applyFont="1" applyFill="1" applyAlignment="1">
      <alignment horizontal="centerContinuous" vertical="center"/>
      <protection/>
    </xf>
    <xf numFmtId="0" fontId="7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 indent="1"/>
      <protection hidden="1"/>
    </xf>
    <xf numFmtId="0" fontId="7" fillId="0" borderId="0" xfId="0" applyFont="1" applyFill="1" applyAlignment="1" applyProtection="1">
      <alignment horizontal="left" vertical="center" indent="3"/>
      <protection hidden="1"/>
    </xf>
    <xf numFmtId="39" fontId="3" fillId="0" borderId="13" xfId="91" applyNumberFormat="1" applyFont="1" applyFill="1" applyBorder="1" applyAlignment="1" applyProtection="1">
      <alignment horizontal="centerContinuous" vertical="center"/>
      <protection/>
    </xf>
    <xf numFmtId="0" fontId="7" fillId="0" borderId="0" xfId="91" applyNumberFormat="1" applyFont="1" applyFill="1" applyAlignment="1" applyProtection="1">
      <alignment horizontal="center"/>
      <protection/>
    </xf>
    <xf numFmtId="39" fontId="4" fillId="0" borderId="0" xfId="91" applyNumberFormat="1" applyFont="1" applyFill="1" applyAlignment="1" applyProtection="1">
      <alignment horizontal="left" indent="2"/>
      <protection/>
    </xf>
    <xf numFmtId="39" fontId="4" fillId="0" borderId="0" xfId="91" applyNumberFormat="1" applyFont="1" applyFill="1" applyAlignment="1" applyProtection="1">
      <alignment horizontal="left" indent="3"/>
      <protection/>
    </xf>
    <xf numFmtId="211" fontId="4" fillId="0" borderId="13" xfId="91" applyNumberFormat="1" applyFont="1" applyFill="1" applyBorder="1" applyAlignment="1" applyProtection="1">
      <alignment/>
      <protection/>
    </xf>
    <xf numFmtId="215" fontId="7" fillId="0" borderId="0" xfId="0" applyNumberFormat="1" applyFont="1" applyFill="1" applyBorder="1" applyAlignment="1">
      <alignment horizontal="right"/>
    </xf>
    <xf numFmtId="215" fontId="7" fillId="0" borderId="0" xfId="42" applyNumberFormat="1" applyFont="1" applyFill="1" applyBorder="1" applyAlignment="1">
      <alignment horizontal="right"/>
    </xf>
    <xf numFmtId="215" fontId="7" fillId="0" borderId="0" xfId="0" applyNumberFormat="1" applyFont="1" applyFill="1" applyBorder="1" applyAlignment="1">
      <alignment/>
    </xf>
    <xf numFmtId="215" fontId="7" fillId="0" borderId="13" xfId="0" applyNumberFormat="1" applyFont="1" applyFill="1" applyBorder="1" applyAlignment="1">
      <alignment/>
    </xf>
    <xf numFmtId="43" fontId="4" fillId="0" borderId="0" xfId="42" applyFont="1" applyFill="1" applyBorder="1" applyAlignment="1" applyProtection="1">
      <alignment/>
      <protection/>
    </xf>
    <xf numFmtId="43" fontId="7" fillId="0" borderId="0" xfId="42" applyFont="1" applyFill="1" applyBorder="1" applyAlignment="1" applyProtection="1">
      <alignment/>
      <protection/>
    </xf>
    <xf numFmtId="43" fontId="7" fillId="0" borderId="13" xfId="42" applyFont="1" applyFill="1" applyBorder="1" applyAlignment="1" applyProtection="1">
      <alignment/>
      <protection/>
    </xf>
    <xf numFmtId="43" fontId="7" fillId="0" borderId="0" xfId="42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/>
      <protection/>
    </xf>
    <xf numFmtId="43" fontId="7" fillId="0" borderId="0" xfId="42" applyFont="1" applyFill="1" applyBorder="1" applyAlignment="1">
      <alignment horizontal="right"/>
    </xf>
    <xf numFmtId="43" fontId="4" fillId="0" borderId="0" xfId="42" applyFont="1" applyFill="1" applyBorder="1" applyAlignment="1">
      <alignment/>
    </xf>
    <xf numFmtId="43" fontId="4" fillId="0" borderId="0" xfId="42" applyFont="1" applyFill="1" applyAlignment="1">
      <alignment/>
    </xf>
    <xf numFmtId="43" fontId="3" fillId="0" borderId="0" xfId="42" applyFont="1" applyFill="1" applyAlignment="1">
      <alignment horizontal="center"/>
    </xf>
    <xf numFmtId="43" fontId="4" fillId="0" borderId="15" xfId="42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4" fillId="0" borderId="0" xfId="42" applyFont="1" applyFill="1" applyBorder="1" applyAlignment="1">
      <alignment horizontal="right"/>
    </xf>
    <xf numFmtId="43" fontId="4" fillId="0" borderId="15" xfId="42" applyFont="1" applyFill="1" applyBorder="1" applyAlignment="1">
      <alignment/>
    </xf>
    <xf numFmtId="43" fontId="4" fillId="0" borderId="0" xfId="42" applyFont="1" applyFill="1" applyAlignment="1">
      <alignment/>
    </xf>
    <xf numFmtId="43" fontId="4" fillId="0" borderId="14" xfId="42" applyFont="1" applyFill="1" applyBorder="1" applyAlignment="1" applyProtection="1">
      <alignment/>
      <protection/>
    </xf>
    <xf numFmtId="43" fontId="4" fillId="0" borderId="10" xfId="42" applyFont="1" applyFill="1" applyBorder="1" applyAlignment="1" applyProtection="1">
      <alignment/>
      <protection/>
    </xf>
    <xf numFmtId="39" fontId="3" fillId="0" borderId="0" xfId="42" applyNumberFormat="1" applyFont="1" applyFill="1" applyBorder="1" applyAlignment="1">
      <alignment horizontal="center"/>
    </xf>
    <xf numFmtId="39" fontId="3" fillId="0" borderId="13" xfId="42" applyNumberFormat="1" applyFont="1" applyFill="1" applyBorder="1" applyAlignment="1">
      <alignment horizontal="center"/>
    </xf>
    <xf numFmtId="39" fontId="3" fillId="0" borderId="10" xfId="91" applyNumberFormat="1" applyFont="1" applyFill="1" applyBorder="1" applyAlignment="1" applyProtection="1">
      <alignment horizontal="center"/>
      <protection/>
    </xf>
    <xf numFmtId="209" fontId="3" fillId="0" borderId="10" xfId="91" applyNumberFormat="1" applyFont="1" applyFill="1" applyBorder="1" applyAlignment="1" applyProtection="1">
      <alignment horizontal="center" vertical="center"/>
      <protection/>
    </xf>
    <xf numFmtId="39" fontId="3" fillId="0" borderId="13" xfId="91" applyNumberFormat="1" applyFont="1" applyFill="1" applyBorder="1" applyAlignment="1" applyProtection="1">
      <alignment horizont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2 2" xfId="47"/>
    <cellStyle name="Comma 3" xfId="48"/>
    <cellStyle name="Comma 3 2" xfId="49"/>
    <cellStyle name="Comma 3 3" xfId="50"/>
    <cellStyle name="Comma 4" xfId="51"/>
    <cellStyle name="Comma 4 2" xfId="52"/>
    <cellStyle name="Comma 4 2 2" xfId="53"/>
    <cellStyle name="Comma 4 3" xfId="54"/>
    <cellStyle name="Comma 5" xfId="55"/>
    <cellStyle name="Comma 6" xfId="56"/>
    <cellStyle name="Comma 7" xfId="57"/>
    <cellStyle name="Comma 7 2" xfId="58"/>
    <cellStyle name="Comma 8" xfId="59"/>
    <cellStyle name="Comma 8 2" xfId="60"/>
    <cellStyle name="Comma 9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 2_งบแสดงส่วนเปลี่ยนแปลงQ251" xfId="77"/>
    <cellStyle name="Normal 3" xfId="78"/>
    <cellStyle name="Normal 3 2" xfId="79"/>
    <cellStyle name="Normal 3 2 2" xfId="80"/>
    <cellStyle name="Normal 3 3" xfId="81"/>
    <cellStyle name="Normal 4" xfId="82"/>
    <cellStyle name="Note" xfId="83"/>
    <cellStyle name="Output" xfId="84"/>
    <cellStyle name="Percent" xfId="85"/>
    <cellStyle name="Percent 2" xfId="86"/>
    <cellStyle name="Title" xfId="87"/>
    <cellStyle name="Total" xfId="88"/>
    <cellStyle name="Warning Text" xfId="89"/>
    <cellStyle name="ปกติ 2" xfId="90"/>
    <cellStyle name="ปกติ_Sheet1" xfId="91"/>
    <cellStyle name="ปกติ_Sheet1_SPI- DEC. 45_( สอบทาน)" xfId="92"/>
    <cellStyle name="ปกติ_Sheet1_SPI- DEC. 45_( สอบทาน)_SPI-Dec'48t-2-สอบทาน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85" zoomScaleNormal="85" zoomScaleSheetLayoutView="90" zoomScalePageLayoutView="0" workbookViewId="0" topLeftCell="A1">
      <selection activeCell="A1" sqref="A1"/>
    </sheetView>
  </sheetViews>
  <sheetFormatPr defaultColWidth="9.140625" defaultRowHeight="25.5" customHeight="1"/>
  <cols>
    <col min="1" max="1" width="45.421875" style="4" customWidth="1"/>
    <col min="2" max="2" width="8.28125" style="66" bestFit="1" customWidth="1"/>
    <col min="3" max="3" width="3.8515625" style="4" customWidth="1"/>
    <col min="4" max="4" width="21.00390625" style="4" customWidth="1"/>
    <col min="5" max="5" width="1.57421875" style="4" customWidth="1"/>
    <col min="6" max="6" width="21.00390625" style="4" customWidth="1"/>
    <col min="7" max="7" width="1.57421875" style="4" customWidth="1"/>
    <col min="8" max="8" width="21.00390625" style="4" customWidth="1"/>
    <col min="9" max="9" width="1.57421875" style="4" customWidth="1"/>
    <col min="10" max="10" width="21.00390625" style="4" customWidth="1"/>
    <col min="11" max="16384" width="9.140625" style="4" customWidth="1"/>
  </cols>
  <sheetData>
    <row r="1" spans="1:10" ht="24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24" customHeight="1">
      <c r="A2" s="206" t="s">
        <v>105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24" customHeight="1">
      <c r="A3" s="206" t="s">
        <v>211</v>
      </c>
      <c r="B3" s="206"/>
      <c r="C3" s="206"/>
      <c r="D3" s="206"/>
      <c r="E3" s="206"/>
      <c r="F3" s="206"/>
      <c r="G3" s="206"/>
      <c r="H3" s="206"/>
      <c r="I3" s="206"/>
      <c r="J3" s="206"/>
    </row>
    <row r="4" spans="1:10" ht="23.25">
      <c r="A4" s="81"/>
      <c r="B4" s="82"/>
      <c r="C4" s="81"/>
      <c r="D4" s="81"/>
      <c r="E4" s="81"/>
      <c r="F4" s="81"/>
      <c r="G4" s="81"/>
      <c r="H4" s="81"/>
      <c r="I4" s="81"/>
      <c r="J4" s="20" t="s">
        <v>1</v>
      </c>
    </row>
    <row r="5" spans="1:10" ht="25.5" customHeight="1">
      <c r="A5" s="21"/>
      <c r="B5" s="83"/>
      <c r="C5" s="21"/>
      <c r="D5" s="236" t="s">
        <v>2</v>
      </c>
      <c r="E5" s="236"/>
      <c r="F5" s="236"/>
      <c r="G5" s="144"/>
      <c r="H5" s="236" t="s">
        <v>117</v>
      </c>
      <c r="I5" s="236"/>
      <c r="J5" s="236"/>
    </row>
    <row r="6" spans="1:10" ht="25.5" customHeight="1">
      <c r="A6" s="21"/>
      <c r="B6" s="83"/>
      <c r="C6" s="21"/>
      <c r="D6" s="237" t="s">
        <v>3</v>
      </c>
      <c r="E6" s="237"/>
      <c r="F6" s="237"/>
      <c r="G6" s="144"/>
      <c r="H6" s="237" t="s">
        <v>118</v>
      </c>
      <c r="I6" s="237"/>
      <c r="J6" s="237"/>
    </row>
    <row r="7" spans="1:10" ht="25.5" customHeight="1">
      <c r="A7" s="19" t="s">
        <v>4</v>
      </c>
      <c r="B7" s="84" t="s">
        <v>5</v>
      </c>
      <c r="C7" s="85"/>
      <c r="D7" s="148" t="s">
        <v>210</v>
      </c>
      <c r="E7" s="148"/>
      <c r="F7" s="148" t="s">
        <v>185</v>
      </c>
      <c r="G7" s="148"/>
      <c r="H7" s="148" t="s">
        <v>210</v>
      </c>
      <c r="I7" s="148"/>
      <c r="J7" s="148" t="s">
        <v>185</v>
      </c>
    </row>
    <row r="8" spans="1:10" ht="25.5" customHeight="1">
      <c r="A8" s="19"/>
      <c r="B8" s="84"/>
      <c r="C8" s="85"/>
      <c r="D8" s="200" t="s">
        <v>178</v>
      </c>
      <c r="E8" s="200"/>
      <c r="F8" s="200" t="s">
        <v>180</v>
      </c>
      <c r="G8" s="200"/>
      <c r="H8" s="200" t="s">
        <v>178</v>
      </c>
      <c r="I8" s="200"/>
      <c r="J8" s="200" t="s">
        <v>180</v>
      </c>
    </row>
    <row r="9" spans="1:10" ht="25.5" customHeight="1">
      <c r="A9" s="19"/>
      <c r="B9" s="84"/>
      <c r="C9" s="85"/>
      <c r="D9" s="200" t="s">
        <v>179</v>
      </c>
      <c r="E9" s="200"/>
      <c r="F9" s="200"/>
      <c r="G9" s="200"/>
      <c r="H9" s="200" t="s">
        <v>179</v>
      </c>
      <c r="I9" s="200"/>
      <c r="J9" s="200"/>
    </row>
    <row r="10" spans="1:10" ht="27.75" customHeight="1">
      <c r="A10" s="167" t="s">
        <v>6</v>
      </c>
      <c r="B10" s="87"/>
      <c r="C10" s="11"/>
      <c r="D10" s="11"/>
      <c r="E10" s="18"/>
      <c r="F10" s="11"/>
      <c r="G10" s="18"/>
      <c r="H10" s="11"/>
      <c r="I10" s="11"/>
      <c r="J10" s="11"/>
    </row>
    <row r="11" spans="1:10" ht="27.75" customHeight="1">
      <c r="A11" s="3" t="s">
        <v>7</v>
      </c>
      <c r="B11" s="56">
        <v>4</v>
      </c>
      <c r="C11" s="10"/>
      <c r="D11" s="117">
        <v>300238005.86</v>
      </c>
      <c r="E11" s="164"/>
      <c r="F11" s="117">
        <v>337526130.91</v>
      </c>
      <c r="G11" s="164"/>
      <c r="H11" s="117">
        <v>300238005.86</v>
      </c>
      <c r="I11" s="164"/>
      <c r="J11" s="117">
        <v>337526130.91</v>
      </c>
    </row>
    <row r="12" spans="1:10" ht="27.75" customHeight="1">
      <c r="A12" s="3" t="s">
        <v>131</v>
      </c>
      <c r="B12" s="59">
        <v>5</v>
      </c>
      <c r="C12" s="10"/>
      <c r="D12" s="117">
        <v>200000794.31</v>
      </c>
      <c r="E12" s="164"/>
      <c r="F12" s="117">
        <v>165732522.09</v>
      </c>
      <c r="G12" s="164"/>
      <c r="H12" s="117">
        <v>200000794.31</v>
      </c>
      <c r="I12" s="164"/>
      <c r="J12" s="117">
        <v>165732522.09</v>
      </c>
    </row>
    <row r="13" spans="1:10" ht="27.75" customHeight="1">
      <c r="A13" s="3" t="s">
        <v>137</v>
      </c>
      <c r="B13" s="56">
        <v>6</v>
      </c>
      <c r="C13" s="10"/>
      <c r="D13" s="117">
        <v>51703069.63</v>
      </c>
      <c r="E13" s="164"/>
      <c r="F13" s="117">
        <v>28553917.45</v>
      </c>
      <c r="G13" s="164"/>
      <c r="H13" s="117">
        <v>51703069.63</v>
      </c>
      <c r="I13" s="164"/>
      <c r="J13" s="117">
        <v>28553917.45</v>
      </c>
    </row>
    <row r="14" spans="1:10" ht="27.75" customHeight="1">
      <c r="A14" s="3" t="s">
        <v>132</v>
      </c>
      <c r="B14" s="13"/>
      <c r="C14" s="10"/>
      <c r="D14" s="214">
        <v>2381265.82</v>
      </c>
      <c r="E14" s="164"/>
      <c r="F14" s="69">
        <v>2221117.97</v>
      </c>
      <c r="G14" s="164"/>
      <c r="H14" s="214">
        <v>2381265.82</v>
      </c>
      <c r="I14" s="164"/>
      <c r="J14" s="69">
        <v>2221117.97</v>
      </c>
    </row>
    <row r="15" spans="1:10" ht="27.75" customHeight="1">
      <c r="A15" s="167" t="s">
        <v>8</v>
      </c>
      <c r="B15" s="87"/>
      <c r="C15" s="10"/>
      <c r="D15" s="5">
        <f>SUM(D11:D14)</f>
        <v>554323135.6200001</v>
      </c>
      <c r="E15" s="2"/>
      <c r="F15" s="5">
        <f>SUM(F11:F14)</f>
        <v>534033688.42</v>
      </c>
      <c r="G15" s="2"/>
      <c r="H15" s="5">
        <f>SUM(H11:H14)</f>
        <v>554323135.6200001</v>
      </c>
      <c r="I15" s="2"/>
      <c r="J15" s="5">
        <f>SUM(J11:J14)</f>
        <v>534033688.42</v>
      </c>
    </row>
    <row r="16" spans="1:10" ht="27.75" customHeight="1">
      <c r="A16" s="168" t="s">
        <v>9</v>
      </c>
      <c r="B16" s="84"/>
      <c r="C16" s="85"/>
      <c r="D16" s="89"/>
      <c r="E16" s="89"/>
      <c r="F16" s="89"/>
      <c r="G16" s="89"/>
      <c r="H16" s="89"/>
      <c r="I16" s="89"/>
      <c r="J16" s="89"/>
    </row>
    <row r="17" spans="1:10" ht="27.75" customHeight="1">
      <c r="A17" s="3" t="s">
        <v>195</v>
      </c>
      <c r="B17" s="84"/>
      <c r="C17" s="85"/>
      <c r="D17" s="89"/>
      <c r="E17" s="89"/>
      <c r="F17" s="89"/>
      <c r="G17" s="89"/>
      <c r="H17" s="89"/>
      <c r="I17" s="89"/>
      <c r="J17" s="89"/>
    </row>
    <row r="18" spans="1:10" ht="27.75" customHeight="1">
      <c r="A18" s="4" t="s">
        <v>10</v>
      </c>
      <c r="B18" s="56">
        <v>7</v>
      </c>
      <c r="C18" s="10"/>
      <c r="D18" s="117">
        <v>14396033018.789999</v>
      </c>
      <c r="E18" s="117"/>
      <c r="F18" s="117">
        <v>13638773794.449999</v>
      </c>
      <c r="G18" s="117"/>
      <c r="H18" s="117">
        <v>0</v>
      </c>
      <c r="I18" s="117"/>
      <c r="J18" s="67">
        <v>0</v>
      </c>
    </row>
    <row r="19" spans="1:10" ht="27.75" customHeight="1">
      <c r="A19" s="4" t="s">
        <v>11</v>
      </c>
      <c r="B19" s="56">
        <v>7</v>
      </c>
      <c r="C19" s="10"/>
      <c r="D19" s="117">
        <v>0</v>
      </c>
      <c r="E19" s="117"/>
      <c r="F19" s="67">
        <v>0</v>
      </c>
      <c r="G19" s="117"/>
      <c r="H19" s="117">
        <v>2147974877.95</v>
      </c>
      <c r="I19" s="117"/>
      <c r="J19" s="117">
        <v>1979359849.95</v>
      </c>
    </row>
    <row r="20" spans="1:10" ht="27.75" customHeight="1">
      <c r="A20" s="3" t="s">
        <v>12</v>
      </c>
      <c r="B20" s="56"/>
      <c r="C20" s="10"/>
      <c r="D20" s="68"/>
      <c r="E20" s="68"/>
      <c r="F20" s="68"/>
      <c r="G20" s="68"/>
      <c r="H20" s="68"/>
      <c r="I20" s="68"/>
      <c r="J20" s="68"/>
    </row>
    <row r="21" spans="1:10" ht="27.75" customHeight="1">
      <c r="A21" s="3" t="s">
        <v>138</v>
      </c>
      <c r="B21" s="56">
        <v>8</v>
      </c>
      <c r="C21" s="10"/>
      <c r="D21" s="117">
        <v>3158199804.1</v>
      </c>
      <c r="E21" s="117"/>
      <c r="F21" s="117">
        <v>2847600459.2599998</v>
      </c>
      <c r="G21" s="117"/>
      <c r="H21" s="117">
        <v>3158199804.1</v>
      </c>
      <c r="I21" s="117"/>
      <c r="J21" s="117">
        <v>2847600459.2599998</v>
      </c>
    </row>
    <row r="22" spans="1:10" ht="27.75" customHeight="1">
      <c r="A22" s="3" t="s">
        <v>143</v>
      </c>
      <c r="B22" s="56">
        <v>8</v>
      </c>
      <c r="C22" s="10"/>
      <c r="D22" s="117">
        <v>1344244106.78</v>
      </c>
      <c r="E22" s="117"/>
      <c r="F22" s="117">
        <v>1211888507.65</v>
      </c>
      <c r="G22" s="117"/>
      <c r="H22" s="117">
        <v>1344244106.78</v>
      </c>
      <c r="I22" s="117"/>
      <c r="J22" s="117">
        <v>1211888507.65</v>
      </c>
    </row>
    <row r="23" spans="1:10" ht="27.75" customHeight="1">
      <c r="A23" s="3" t="s">
        <v>133</v>
      </c>
      <c r="B23" s="56"/>
      <c r="C23" s="10"/>
      <c r="D23" s="68"/>
      <c r="E23" s="68"/>
      <c r="F23" s="68"/>
      <c r="G23" s="68"/>
      <c r="H23" s="68"/>
      <c r="I23" s="68"/>
      <c r="J23" s="68"/>
    </row>
    <row r="24" spans="1:10" ht="27.75" customHeight="1">
      <c r="A24" s="3" t="s">
        <v>138</v>
      </c>
      <c r="B24" s="56">
        <v>9</v>
      </c>
      <c r="C24" s="10"/>
      <c r="D24" s="117">
        <v>128381763</v>
      </c>
      <c r="E24" s="117"/>
      <c r="F24" s="117">
        <v>183651021.5</v>
      </c>
      <c r="G24" s="117"/>
      <c r="H24" s="117">
        <v>128381763</v>
      </c>
      <c r="I24" s="117"/>
      <c r="J24" s="117">
        <v>183651021.5</v>
      </c>
    </row>
    <row r="25" spans="1:10" ht="27.75" customHeight="1">
      <c r="A25" s="3" t="s">
        <v>143</v>
      </c>
      <c r="B25" s="56">
        <v>9</v>
      </c>
      <c r="C25" s="10"/>
      <c r="D25" s="117">
        <v>41084250.3</v>
      </c>
      <c r="E25" s="117"/>
      <c r="F25" s="117">
        <v>41820500.3</v>
      </c>
      <c r="G25" s="117"/>
      <c r="H25" s="117">
        <v>41084250.3</v>
      </c>
      <c r="I25" s="117"/>
      <c r="J25" s="117">
        <v>41820500.3</v>
      </c>
    </row>
    <row r="26" spans="1:10" ht="27.75" customHeight="1">
      <c r="A26" s="3" t="s">
        <v>14</v>
      </c>
      <c r="B26" s="56"/>
      <c r="C26" s="10"/>
      <c r="D26" s="117">
        <v>5783240.94</v>
      </c>
      <c r="E26" s="117"/>
      <c r="F26" s="117">
        <v>59354515.94</v>
      </c>
      <c r="G26" s="117"/>
      <c r="H26" s="117">
        <v>5783240.94</v>
      </c>
      <c r="I26" s="117"/>
      <c r="J26" s="117">
        <v>59354515.94</v>
      </c>
    </row>
    <row r="27" spans="1:10" ht="27.75" customHeight="1">
      <c r="A27" s="3" t="s">
        <v>13</v>
      </c>
      <c r="B27" s="56">
        <v>10</v>
      </c>
      <c r="C27" s="10"/>
      <c r="D27" s="117">
        <v>633065412.21</v>
      </c>
      <c r="E27" s="117"/>
      <c r="F27" s="117">
        <v>721997967.14</v>
      </c>
      <c r="G27" s="117"/>
      <c r="H27" s="117">
        <v>633065412.21</v>
      </c>
      <c r="I27" s="117"/>
      <c r="J27" s="117">
        <v>721997967.14</v>
      </c>
    </row>
    <row r="28" spans="1:10" ht="27.75" customHeight="1">
      <c r="A28" s="3" t="s">
        <v>106</v>
      </c>
      <c r="B28" s="56">
        <v>11</v>
      </c>
      <c r="C28" s="10"/>
      <c r="D28" s="117">
        <v>2409658213.28</v>
      </c>
      <c r="E28" s="117"/>
      <c r="F28" s="117">
        <v>2365808250.18</v>
      </c>
      <c r="G28" s="117"/>
      <c r="H28" s="117">
        <v>2409658213.28</v>
      </c>
      <c r="I28" s="117"/>
      <c r="J28" s="117">
        <v>2365808250.18</v>
      </c>
    </row>
    <row r="29" spans="1:10" ht="27.75" customHeight="1">
      <c r="A29" s="3" t="s">
        <v>135</v>
      </c>
      <c r="B29" s="56">
        <v>12</v>
      </c>
      <c r="C29" s="10"/>
      <c r="D29" s="117">
        <v>1246602149.17</v>
      </c>
      <c r="E29" s="117"/>
      <c r="F29" s="117">
        <v>1178607217.8700001</v>
      </c>
      <c r="G29" s="117"/>
      <c r="H29" s="117">
        <v>1246602149.17</v>
      </c>
      <c r="I29" s="117"/>
      <c r="J29" s="117">
        <v>1178607217.8700001</v>
      </c>
    </row>
    <row r="30" spans="1:10" ht="27.75" customHeight="1">
      <c r="A30" s="3" t="s">
        <v>136</v>
      </c>
      <c r="B30" s="56">
        <v>13</v>
      </c>
      <c r="C30" s="10"/>
      <c r="D30" s="117">
        <v>10466094.79</v>
      </c>
      <c r="E30" s="117"/>
      <c r="F30" s="117">
        <v>11129016.19</v>
      </c>
      <c r="G30" s="117"/>
      <c r="H30" s="117">
        <v>10466094.79</v>
      </c>
      <c r="I30" s="117"/>
      <c r="J30" s="117">
        <v>11129016.19</v>
      </c>
    </row>
    <row r="31" spans="1:10" ht="27.75" customHeight="1">
      <c r="A31" s="79" t="s">
        <v>149</v>
      </c>
      <c r="B31" s="56"/>
      <c r="C31" s="10"/>
      <c r="D31" s="117">
        <v>167946572.97</v>
      </c>
      <c r="E31" s="117"/>
      <c r="F31" s="68">
        <v>181018266.36999997</v>
      </c>
      <c r="G31" s="117"/>
      <c r="H31" s="68">
        <v>183578558.79999998</v>
      </c>
      <c r="I31" s="117"/>
      <c r="J31" s="68">
        <v>197700252.2</v>
      </c>
    </row>
    <row r="32" spans="1:10" ht="27.75" customHeight="1">
      <c r="A32" s="3" t="s">
        <v>15</v>
      </c>
      <c r="B32" s="13"/>
      <c r="C32" s="10"/>
      <c r="D32" s="117"/>
      <c r="E32" s="68"/>
      <c r="F32" s="68"/>
      <c r="G32" s="68"/>
      <c r="H32" s="117"/>
      <c r="I32" s="68"/>
      <c r="J32" s="68"/>
    </row>
    <row r="33" spans="1:10" ht="27.75" customHeight="1">
      <c r="A33" s="3" t="s">
        <v>16</v>
      </c>
      <c r="B33" s="13"/>
      <c r="C33" s="10"/>
      <c r="D33" s="117">
        <v>42527100</v>
      </c>
      <c r="E33" s="117"/>
      <c r="F33" s="117">
        <v>42527100</v>
      </c>
      <c r="G33" s="117"/>
      <c r="H33" s="117">
        <v>42527100</v>
      </c>
      <c r="I33" s="117"/>
      <c r="J33" s="117">
        <v>42527100</v>
      </c>
    </row>
    <row r="34" spans="1:10" ht="27.75" customHeight="1">
      <c r="A34" s="3" t="s">
        <v>17</v>
      </c>
      <c r="B34" s="13"/>
      <c r="C34" s="10"/>
      <c r="D34" s="117">
        <v>31662814.72</v>
      </c>
      <c r="E34" s="117"/>
      <c r="F34" s="117">
        <v>61636628.04</v>
      </c>
      <c r="G34" s="117"/>
      <c r="H34" s="117">
        <v>31662814.72</v>
      </c>
      <c r="I34" s="117"/>
      <c r="J34" s="117">
        <v>61636628.04</v>
      </c>
    </row>
    <row r="35" spans="1:10" ht="27.75" customHeight="1">
      <c r="A35" s="3" t="s">
        <v>18</v>
      </c>
      <c r="B35" s="13"/>
      <c r="C35" s="10"/>
      <c r="D35" s="214">
        <v>4030700.28</v>
      </c>
      <c r="E35" s="67"/>
      <c r="F35" s="70">
        <v>7974453.79</v>
      </c>
      <c r="G35" s="67"/>
      <c r="H35" s="214">
        <v>4030700.28</v>
      </c>
      <c r="I35" s="67"/>
      <c r="J35" s="70">
        <v>7974453.79</v>
      </c>
    </row>
    <row r="36" spans="1:10" ht="27.75" customHeight="1">
      <c r="A36" s="167" t="s">
        <v>19</v>
      </c>
      <c r="B36" s="13"/>
      <c r="C36" s="10"/>
      <c r="D36" s="71">
        <f>SUM(D33:D35)</f>
        <v>78220615</v>
      </c>
      <c r="E36" s="67"/>
      <c r="F36" s="71">
        <f>SUM(F33:F35)</f>
        <v>112138181.83</v>
      </c>
      <c r="G36" s="67"/>
      <c r="H36" s="71">
        <f>SUM(H33:H35)</f>
        <v>78220615</v>
      </c>
      <c r="I36" s="67"/>
      <c r="J36" s="71">
        <f>SUM(J33:J35)</f>
        <v>112138181.83</v>
      </c>
    </row>
    <row r="37" spans="1:10" ht="27.75" customHeight="1">
      <c r="A37" s="167" t="s">
        <v>20</v>
      </c>
      <c r="B37" s="62"/>
      <c r="C37" s="10"/>
      <c r="D37" s="67">
        <f>SUM(D18:D31,D36)</f>
        <v>23619685241.329994</v>
      </c>
      <c r="E37" s="67"/>
      <c r="F37" s="67">
        <f>SUM(F18:F31,F36)</f>
        <v>22553787698.679996</v>
      </c>
      <c r="G37" s="67"/>
      <c r="H37" s="67">
        <f>SUM(H18:H31,H36)</f>
        <v>11387259086.32</v>
      </c>
      <c r="I37" s="67"/>
      <c r="J37" s="67">
        <f>SUM(J18:J31,J36)</f>
        <v>10911055740.010002</v>
      </c>
    </row>
    <row r="38" spans="1:10" ht="27.75" customHeight="1" thickBot="1">
      <c r="A38" s="167" t="s">
        <v>71</v>
      </c>
      <c r="B38" s="62"/>
      <c r="C38" s="10"/>
      <c r="D38" s="72">
        <f>+D15+D37</f>
        <v>24174008376.949993</v>
      </c>
      <c r="E38" s="67"/>
      <c r="F38" s="72">
        <f>+F15+F37</f>
        <v>23087821387.099995</v>
      </c>
      <c r="G38" s="67"/>
      <c r="H38" s="72">
        <f>+H15+H37</f>
        <v>11941582221.94</v>
      </c>
      <c r="I38" s="67"/>
      <c r="J38" s="72">
        <f>+J15+J37</f>
        <v>11445089428.430002</v>
      </c>
    </row>
    <row r="39" spans="1:10" ht="24" thickTop="1">
      <c r="A39" s="3"/>
      <c r="B39" s="62"/>
      <c r="C39" s="10"/>
      <c r="D39" s="2"/>
      <c r="E39" s="2"/>
      <c r="F39" s="2"/>
      <c r="G39" s="2"/>
      <c r="H39" s="2"/>
      <c r="I39" s="2"/>
      <c r="J39" s="2"/>
    </row>
    <row r="40" spans="1:10" ht="23.25">
      <c r="A40" s="3"/>
      <c r="B40" s="62"/>
      <c r="C40" s="10"/>
      <c r="D40" s="2"/>
      <c r="E40" s="2"/>
      <c r="F40" s="2"/>
      <c r="G40" s="2"/>
      <c r="H40" s="2"/>
      <c r="I40" s="2"/>
      <c r="J40" s="2"/>
    </row>
    <row r="41" spans="1:10" ht="25.5" customHeight="1">
      <c r="A41" s="3" t="s">
        <v>21</v>
      </c>
      <c r="B41" s="13"/>
      <c r="C41" s="10"/>
      <c r="D41" s="10"/>
      <c r="E41" s="10"/>
      <c r="F41" s="10"/>
      <c r="G41" s="10"/>
      <c r="H41" s="10"/>
      <c r="I41" s="10"/>
      <c r="J41" s="10"/>
    </row>
    <row r="42" spans="1:10" ht="23.25" customHeight="1">
      <c r="A42" s="206" t="s">
        <v>22</v>
      </c>
      <c r="B42" s="206"/>
      <c r="C42" s="206"/>
      <c r="D42" s="206"/>
      <c r="E42" s="206"/>
      <c r="F42" s="206"/>
      <c r="G42" s="206"/>
      <c r="H42" s="206"/>
      <c r="I42" s="206"/>
      <c r="J42" s="206"/>
    </row>
    <row r="43" spans="1:10" ht="24" customHeight="1">
      <c r="A43" s="206" t="s">
        <v>0</v>
      </c>
      <c r="B43" s="206"/>
      <c r="C43" s="206"/>
      <c r="D43" s="206"/>
      <c r="E43" s="206"/>
      <c r="F43" s="206"/>
      <c r="G43" s="206"/>
      <c r="H43" s="206"/>
      <c r="I43" s="206"/>
      <c r="J43" s="206"/>
    </row>
    <row r="44" spans="1:10" ht="24" customHeight="1">
      <c r="A44" s="206" t="s">
        <v>107</v>
      </c>
      <c r="B44" s="206"/>
      <c r="C44" s="206"/>
      <c r="D44" s="206"/>
      <c r="E44" s="206"/>
      <c r="F44" s="206"/>
      <c r="G44" s="206"/>
      <c r="H44" s="206"/>
      <c r="I44" s="206"/>
      <c r="J44" s="206"/>
    </row>
    <row r="45" spans="1:10" ht="24" customHeight="1">
      <c r="A45" s="206" t="str">
        <f>A3</f>
        <v>AS AT JUNE 30, 2016</v>
      </c>
      <c r="B45" s="206"/>
      <c r="C45" s="206"/>
      <c r="D45" s="206"/>
      <c r="E45" s="206"/>
      <c r="F45" s="206"/>
      <c r="G45" s="206"/>
      <c r="H45" s="206"/>
      <c r="I45" s="206"/>
      <c r="J45" s="206"/>
    </row>
    <row r="46" spans="1:10" ht="23.25">
      <c r="A46" s="81"/>
      <c r="B46" s="82"/>
      <c r="C46" s="81"/>
      <c r="D46" s="81"/>
      <c r="E46" s="81"/>
      <c r="F46" s="81"/>
      <c r="G46" s="81"/>
      <c r="H46" s="81"/>
      <c r="I46" s="81"/>
      <c r="J46" s="147" t="s">
        <v>1</v>
      </c>
    </row>
    <row r="47" spans="1:10" ht="25.5" customHeight="1">
      <c r="A47" s="21"/>
      <c r="B47" s="83"/>
      <c r="C47" s="21"/>
      <c r="D47" s="236" t="s">
        <v>2</v>
      </c>
      <c r="E47" s="236"/>
      <c r="F47" s="236"/>
      <c r="G47" s="144"/>
      <c r="H47" s="236" t="s">
        <v>117</v>
      </c>
      <c r="I47" s="236"/>
      <c r="J47" s="236"/>
    </row>
    <row r="48" spans="1:10" ht="25.5" customHeight="1">
      <c r="A48" s="21"/>
      <c r="B48" s="83"/>
      <c r="C48" s="21"/>
      <c r="D48" s="237" t="s">
        <v>3</v>
      </c>
      <c r="E48" s="237"/>
      <c r="F48" s="237"/>
      <c r="G48" s="144"/>
      <c r="H48" s="237" t="s">
        <v>118</v>
      </c>
      <c r="I48" s="237"/>
      <c r="J48" s="237"/>
    </row>
    <row r="49" spans="1:10" ht="25.5" customHeight="1">
      <c r="A49" s="103" t="s">
        <v>110</v>
      </c>
      <c r="B49" s="84" t="s">
        <v>5</v>
      </c>
      <c r="C49" s="104"/>
      <c r="D49" s="148" t="s">
        <v>210</v>
      </c>
      <c r="E49" s="148"/>
      <c r="F49" s="148" t="s">
        <v>185</v>
      </c>
      <c r="G49" s="148"/>
      <c r="H49" s="148" t="s">
        <v>210</v>
      </c>
      <c r="I49" s="148"/>
      <c r="J49" s="148" t="s">
        <v>185</v>
      </c>
    </row>
    <row r="50" spans="1:10" ht="25.5" customHeight="1">
      <c r="A50" s="103"/>
      <c r="B50" s="84"/>
      <c r="C50" s="104"/>
      <c r="D50" s="200" t="str">
        <f>D8</f>
        <v>(UNAUDITED /</v>
      </c>
      <c r="E50" s="200"/>
      <c r="F50" s="200" t="str">
        <f>F8</f>
        <v>(AUDITED)</v>
      </c>
      <c r="G50" s="200"/>
      <c r="H50" s="200" t="str">
        <f>H8</f>
        <v>(UNAUDITED /</v>
      </c>
      <c r="I50" s="200"/>
      <c r="J50" s="200" t="str">
        <f>J8</f>
        <v>(AUDITED)</v>
      </c>
    </row>
    <row r="51" spans="1:10" ht="25.5" customHeight="1">
      <c r="A51" s="103"/>
      <c r="B51" s="84"/>
      <c r="C51" s="104"/>
      <c r="D51" s="200" t="str">
        <f>D9</f>
        <v>REVIEWED ONLY)</v>
      </c>
      <c r="E51" s="200"/>
      <c r="F51" s="200"/>
      <c r="G51" s="200"/>
      <c r="H51" s="200" t="str">
        <f>H9</f>
        <v>REVIEWED ONLY)</v>
      </c>
      <c r="I51" s="200"/>
      <c r="J51" s="200"/>
    </row>
    <row r="52" spans="1:10" ht="25.5" customHeight="1">
      <c r="A52" s="167" t="s">
        <v>23</v>
      </c>
      <c r="B52" s="87"/>
      <c r="C52" s="18"/>
      <c r="D52" s="11"/>
      <c r="E52" s="18"/>
      <c r="F52" s="105"/>
      <c r="G52" s="105"/>
      <c r="H52" s="106"/>
      <c r="I52" s="106"/>
      <c r="J52" s="105"/>
    </row>
    <row r="53" spans="1:10" ht="25.5" customHeight="1">
      <c r="A53" s="3" t="s">
        <v>144</v>
      </c>
      <c r="B53" s="87"/>
      <c r="C53" s="18"/>
      <c r="D53" s="11"/>
      <c r="E53" s="18"/>
      <c r="G53" s="96"/>
      <c r="H53" s="11"/>
      <c r="I53" s="18"/>
      <c r="J53" s="90"/>
    </row>
    <row r="54" spans="1:10" ht="25.5" customHeight="1">
      <c r="A54" s="4" t="s">
        <v>24</v>
      </c>
      <c r="B54" s="56">
        <v>14</v>
      </c>
      <c r="C54" s="18"/>
      <c r="D54" s="117">
        <v>0</v>
      </c>
      <c r="E54" s="117"/>
      <c r="F54" s="151">
        <v>0</v>
      </c>
      <c r="G54" s="117"/>
      <c r="H54" s="117">
        <v>0</v>
      </c>
      <c r="I54" s="117"/>
      <c r="J54" s="151">
        <v>0</v>
      </c>
    </row>
    <row r="55" spans="1:10" s="61" customFormat="1" ht="25.5" customHeight="1">
      <c r="A55" s="63" t="s">
        <v>134</v>
      </c>
      <c r="B55" s="56"/>
      <c r="C55" s="56"/>
      <c r="D55" s="117">
        <v>292221795.81</v>
      </c>
      <c r="E55" s="117"/>
      <c r="F55" s="151">
        <v>335451349.23</v>
      </c>
      <c r="G55" s="117"/>
      <c r="H55" s="117">
        <v>292221795.81</v>
      </c>
      <c r="I55" s="117"/>
      <c r="J55" s="151">
        <v>335451349.23</v>
      </c>
    </row>
    <row r="56" spans="1:10" ht="25.5" customHeight="1">
      <c r="A56" s="3" t="s">
        <v>72</v>
      </c>
      <c r="B56" s="60">
        <v>15</v>
      </c>
      <c r="C56" s="10"/>
      <c r="D56" s="151">
        <v>400000000</v>
      </c>
      <c r="E56" s="55"/>
      <c r="F56" s="151">
        <v>300000000</v>
      </c>
      <c r="G56" s="55"/>
      <c r="H56" s="151">
        <v>400000000</v>
      </c>
      <c r="I56" s="55"/>
      <c r="J56" s="151">
        <v>300000000</v>
      </c>
    </row>
    <row r="57" spans="1:10" ht="25.5" customHeight="1">
      <c r="A57" s="167" t="s">
        <v>25</v>
      </c>
      <c r="B57" s="87"/>
      <c r="C57" s="58"/>
      <c r="D57" s="91">
        <f aca="true" t="shared" si="0" ref="D57:J57">D54+D55+D56</f>
        <v>692221795.81</v>
      </c>
      <c r="E57" s="149"/>
      <c r="F57" s="91">
        <f t="shared" si="0"/>
        <v>635451349.23</v>
      </c>
      <c r="G57" s="149"/>
      <c r="H57" s="91">
        <f t="shared" si="0"/>
        <v>692221795.81</v>
      </c>
      <c r="I57" s="149"/>
      <c r="J57" s="91">
        <f t="shared" si="0"/>
        <v>635451349.23</v>
      </c>
    </row>
    <row r="58" spans="1:10" ht="25.5" customHeight="1">
      <c r="A58" s="167" t="s">
        <v>26</v>
      </c>
      <c r="B58" s="84"/>
      <c r="C58" s="85"/>
      <c r="D58" s="89"/>
      <c r="E58" s="89"/>
      <c r="F58" s="89"/>
      <c r="G58" s="89"/>
      <c r="H58" s="89"/>
      <c r="I58" s="89"/>
      <c r="J58" s="89"/>
    </row>
    <row r="59" spans="1:10" ht="25.5" customHeight="1">
      <c r="A59" s="3" t="s">
        <v>27</v>
      </c>
      <c r="B59" s="92"/>
      <c r="C59" s="10"/>
      <c r="D59" s="222">
        <v>599700</v>
      </c>
      <c r="E59" s="219"/>
      <c r="F59" s="222">
        <v>599700</v>
      </c>
      <c r="G59" s="219"/>
      <c r="H59" s="222">
        <v>599700</v>
      </c>
      <c r="I59" s="219"/>
      <c r="J59" s="222">
        <v>599700</v>
      </c>
    </row>
    <row r="60" spans="1:10" ht="25.5" customHeight="1">
      <c r="A60" s="3" t="s">
        <v>151</v>
      </c>
      <c r="B60" s="92"/>
      <c r="C60" s="10"/>
      <c r="D60" s="219">
        <v>31624583.14</v>
      </c>
      <c r="E60" s="219"/>
      <c r="F60" s="223">
        <v>32873406.4</v>
      </c>
      <c r="G60" s="219"/>
      <c r="H60" s="219">
        <v>31624583.14</v>
      </c>
      <c r="I60" s="219"/>
      <c r="J60" s="223">
        <v>32873406.4</v>
      </c>
    </row>
    <row r="61" spans="1:10" ht="25.5" customHeight="1">
      <c r="A61" s="3" t="s">
        <v>127</v>
      </c>
      <c r="B61" s="93"/>
      <c r="C61" s="10"/>
      <c r="D61" s="219">
        <v>81934335.38</v>
      </c>
      <c r="E61" s="219"/>
      <c r="F61" s="223">
        <v>83156746.83</v>
      </c>
      <c r="G61" s="219"/>
      <c r="H61" s="219">
        <v>81934335.38</v>
      </c>
      <c r="I61" s="219"/>
      <c r="J61" s="223">
        <v>83156746.83</v>
      </c>
    </row>
    <row r="62" spans="1:10" ht="25.5" customHeight="1">
      <c r="A62" s="3" t="s">
        <v>145</v>
      </c>
      <c r="B62" s="92">
        <v>15</v>
      </c>
      <c r="C62" s="10"/>
      <c r="D62" s="223">
        <v>1100000000</v>
      </c>
      <c r="E62" s="219"/>
      <c r="F62" s="223">
        <v>1500000000</v>
      </c>
      <c r="G62" s="219"/>
      <c r="H62" s="223">
        <v>1100000000</v>
      </c>
      <c r="I62" s="219"/>
      <c r="J62" s="223">
        <v>1500000000</v>
      </c>
    </row>
    <row r="63" spans="1:10" ht="25.5" customHeight="1">
      <c r="A63" s="3" t="s">
        <v>70</v>
      </c>
      <c r="B63" s="59"/>
      <c r="C63" s="10"/>
      <c r="D63" s="223">
        <v>4574409.75</v>
      </c>
      <c r="E63" s="219"/>
      <c r="F63" s="223">
        <v>4574409.75</v>
      </c>
      <c r="G63" s="219"/>
      <c r="H63" s="223">
        <v>4574409.75</v>
      </c>
      <c r="I63" s="219"/>
      <c r="J63" s="223">
        <v>4574409.75</v>
      </c>
    </row>
    <row r="64" spans="1:10" ht="25.5" customHeight="1">
      <c r="A64" s="3" t="s">
        <v>146</v>
      </c>
      <c r="B64" s="59">
        <v>16</v>
      </c>
      <c r="C64" s="10"/>
      <c r="D64" s="219">
        <v>58306587.17</v>
      </c>
      <c r="E64" s="219"/>
      <c r="F64" s="222">
        <v>72437395</v>
      </c>
      <c r="G64" s="219"/>
      <c r="H64" s="219">
        <v>58306587.17</v>
      </c>
      <c r="I64" s="219"/>
      <c r="J64" s="222">
        <v>72437395</v>
      </c>
    </row>
    <row r="65" spans="1:10" ht="25.5" customHeight="1">
      <c r="A65" s="80" t="s">
        <v>150</v>
      </c>
      <c r="B65" s="59"/>
      <c r="C65" s="10"/>
      <c r="D65" s="222">
        <v>444124925.58000004</v>
      </c>
      <c r="E65" s="222"/>
      <c r="F65" s="222">
        <v>401480022.86</v>
      </c>
      <c r="G65" s="222"/>
      <c r="H65" s="222">
        <v>444124925.58000004</v>
      </c>
      <c r="I65" s="222"/>
      <c r="J65" s="222">
        <v>401480022.86</v>
      </c>
    </row>
    <row r="66" spans="1:10" ht="25.5" customHeight="1">
      <c r="A66" s="167" t="s">
        <v>28</v>
      </c>
      <c r="B66" s="92"/>
      <c r="C66" s="10"/>
      <c r="D66" s="5">
        <f>SUM(D59:D65)</f>
        <v>1721164541.02</v>
      </c>
      <c r="E66" s="2"/>
      <c r="F66" s="5">
        <f>SUM(F59:F65)</f>
        <v>2095121680.8400002</v>
      </c>
      <c r="G66" s="2"/>
      <c r="H66" s="5">
        <f>SUM(H59:H65)</f>
        <v>1721164541.02</v>
      </c>
      <c r="I66" s="2"/>
      <c r="J66" s="5">
        <f>SUM(J59:J65)</f>
        <v>2095121680.8400002</v>
      </c>
    </row>
    <row r="67" spans="1:10" ht="25.5" customHeight="1">
      <c r="A67" s="167" t="s">
        <v>29</v>
      </c>
      <c r="B67" s="87"/>
      <c r="C67" s="10"/>
      <c r="D67" s="5">
        <f>SUM(D66,D57)</f>
        <v>2413386336.83</v>
      </c>
      <c r="E67" s="2"/>
      <c r="F67" s="5">
        <f>SUM(F66,F57)</f>
        <v>2730573030.07</v>
      </c>
      <c r="G67" s="2"/>
      <c r="H67" s="5">
        <f>SUM(H66,H57)</f>
        <v>2413386336.83</v>
      </c>
      <c r="I67" s="2"/>
      <c r="J67" s="5">
        <f>SUM(J66,J57)</f>
        <v>2730573030.07</v>
      </c>
    </row>
    <row r="68" spans="1:10" ht="25.5" customHeight="1">
      <c r="A68" s="167" t="s">
        <v>30</v>
      </c>
      <c r="B68" s="62"/>
      <c r="C68" s="11"/>
      <c r="D68" s="11"/>
      <c r="E68" s="18"/>
      <c r="G68" s="96"/>
      <c r="H68" s="11"/>
      <c r="I68" s="18"/>
      <c r="J68" s="90"/>
    </row>
    <row r="69" spans="1:10" ht="25.5" customHeight="1">
      <c r="A69" s="3" t="s">
        <v>31</v>
      </c>
      <c r="B69" s="94"/>
      <c r="C69" s="11"/>
      <c r="D69" s="11"/>
      <c r="E69" s="18"/>
      <c r="F69" s="11"/>
      <c r="G69" s="18"/>
      <c r="H69" s="11"/>
      <c r="I69" s="18"/>
      <c r="J69" s="11"/>
    </row>
    <row r="70" spans="1:10" ht="25.5" customHeight="1">
      <c r="A70" s="3" t="s">
        <v>32</v>
      </c>
      <c r="B70" s="62"/>
      <c r="C70" s="11"/>
      <c r="D70" s="11"/>
      <c r="E70" s="18"/>
      <c r="F70" s="11"/>
      <c r="G70" s="18"/>
      <c r="H70" s="11"/>
      <c r="I70" s="18"/>
      <c r="J70" s="11"/>
    </row>
    <row r="71" spans="1:10" ht="25.5" customHeight="1" thickBot="1">
      <c r="A71" s="3" t="s">
        <v>33</v>
      </c>
      <c r="B71" s="13"/>
      <c r="C71" s="18"/>
      <c r="D71" s="15">
        <v>800000000</v>
      </c>
      <c r="E71" s="57"/>
      <c r="F71" s="15">
        <v>800000000</v>
      </c>
      <c r="G71" s="57"/>
      <c r="H71" s="15">
        <v>800000000</v>
      </c>
      <c r="I71" s="57"/>
      <c r="J71" s="15">
        <f>80000000*10</f>
        <v>800000000</v>
      </c>
    </row>
    <row r="72" spans="1:10" ht="25.5" customHeight="1" thickTop="1">
      <c r="A72" s="3" t="s">
        <v>34</v>
      </c>
      <c r="B72" s="62"/>
      <c r="C72" s="18"/>
      <c r="D72" s="14"/>
      <c r="E72" s="57"/>
      <c r="F72" s="14"/>
      <c r="G72" s="57"/>
      <c r="H72" s="14"/>
      <c r="I72" s="57"/>
      <c r="J72" s="14"/>
    </row>
    <row r="73" spans="1:10" ht="25.5" customHeight="1">
      <c r="A73" s="3" t="s">
        <v>35</v>
      </c>
      <c r="B73" s="62"/>
      <c r="C73" s="18"/>
      <c r="D73" s="117">
        <f>'shareholders'' equity'!D25</f>
        <v>494034300</v>
      </c>
      <c r="E73" s="117"/>
      <c r="F73" s="152">
        <f>'shareholders'' equity'!D20</f>
        <v>494034300</v>
      </c>
      <c r="G73" s="117"/>
      <c r="H73" s="117">
        <f>separated!C24</f>
        <v>494034300</v>
      </c>
      <c r="I73" s="117"/>
      <c r="J73" s="117">
        <f>separated!C19</f>
        <v>494034300</v>
      </c>
    </row>
    <row r="74" spans="1:10" ht="25.5" customHeight="1">
      <c r="A74" s="3" t="s">
        <v>36</v>
      </c>
      <c r="B74" s="62"/>
      <c r="C74" s="10"/>
      <c r="D74" s="117">
        <f>'shareholders'' equity'!F25</f>
        <v>1041357580</v>
      </c>
      <c r="E74" s="117"/>
      <c r="F74" s="152">
        <f>'shareholders'' equity'!F20</f>
        <v>1041357580</v>
      </c>
      <c r="G74" s="117"/>
      <c r="H74" s="117">
        <f>separated!E24</f>
        <v>1041357580</v>
      </c>
      <c r="I74" s="117"/>
      <c r="J74" s="117">
        <f>separated!E19</f>
        <v>1041357580</v>
      </c>
    </row>
    <row r="75" spans="1:10" ht="25.5" customHeight="1">
      <c r="A75" s="3" t="s">
        <v>196</v>
      </c>
      <c r="B75" s="62"/>
      <c r="C75" s="10"/>
      <c r="D75" s="117">
        <f>'shareholders'' equity'!H25</f>
        <v>6151888.73</v>
      </c>
      <c r="E75" s="117"/>
      <c r="F75" s="152">
        <f>'shareholders'' equity'!H20</f>
        <v>6151888.73</v>
      </c>
      <c r="G75" s="117"/>
      <c r="H75" s="117">
        <v>0</v>
      </c>
      <c r="I75" s="117"/>
      <c r="J75" s="117">
        <v>0</v>
      </c>
    </row>
    <row r="76" spans="1:10" ht="25.5" customHeight="1">
      <c r="A76" s="3" t="s">
        <v>37</v>
      </c>
      <c r="B76" s="62"/>
      <c r="C76" s="18"/>
      <c r="D76" s="57"/>
      <c r="E76" s="57"/>
      <c r="F76" s="14"/>
      <c r="G76" s="57"/>
      <c r="H76" s="14"/>
      <c r="I76" s="57"/>
      <c r="J76" s="14"/>
    </row>
    <row r="77" spans="1:10" ht="25.5" customHeight="1">
      <c r="A77" s="3" t="s">
        <v>38</v>
      </c>
      <c r="B77" s="62"/>
      <c r="C77" s="18"/>
      <c r="D77" s="14"/>
      <c r="E77" s="57"/>
      <c r="F77" s="14"/>
      <c r="G77" s="57"/>
      <c r="H77" s="14"/>
      <c r="I77" s="57"/>
      <c r="J77" s="14"/>
    </row>
    <row r="78" spans="1:10" ht="25.5" customHeight="1">
      <c r="A78" s="3" t="s">
        <v>39</v>
      </c>
      <c r="B78" s="59">
        <v>19</v>
      </c>
      <c r="C78" s="18"/>
      <c r="D78" s="219">
        <f>'shareholders'' equity'!L25</f>
        <v>80000000</v>
      </c>
      <c r="E78" s="219"/>
      <c r="F78" s="219">
        <f>'shareholders'' equity'!L20</f>
        <v>80000000</v>
      </c>
      <c r="G78" s="219"/>
      <c r="H78" s="219">
        <f>separated!G24</f>
        <v>80000000</v>
      </c>
      <c r="I78" s="219"/>
      <c r="J78" s="219">
        <f>separated!G19</f>
        <v>80000000</v>
      </c>
    </row>
    <row r="79" spans="1:10" ht="25.5" customHeight="1">
      <c r="A79" s="3" t="s">
        <v>40</v>
      </c>
      <c r="B79" s="59">
        <v>20</v>
      </c>
      <c r="C79" s="18"/>
      <c r="D79" s="219">
        <f>'shareholders'' equity'!N25</f>
        <v>280000000</v>
      </c>
      <c r="E79" s="219"/>
      <c r="F79" s="219">
        <f>'shareholders'' equity'!N20</f>
        <v>280000000</v>
      </c>
      <c r="G79" s="219"/>
      <c r="H79" s="219">
        <f>separated!I24</f>
        <v>280000000</v>
      </c>
      <c r="I79" s="219"/>
      <c r="J79" s="219">
        <f>separated!I19</f>
        <v>280000000</v>
      </c>
    </row>
    <row r="80" spans="1:10" ht="25.5" customHeight="1">
      <c r="A80" s="3" t="s">
        <v>41</v>
      </c>
      <c r="B80" s="94"/>
      <c r="C80" s="10"/>
      <c r="D80" s="220">
        <f>'shareholders'' equity'!P25</f>
        <v>16094539721.3</v>
      </c>
      <c r="E80" s="220"/>
      <c r="F80" s="220">
        <f>'shareholders'' equity'!P20</f>
        <v>15177778024.67</v>
      </c>
      <c r="G80" s="220"/>
      <c r="H80" s="220">
        <f>separated!K24</f>
        <v>5857859057.7300005</v>
      </c>
      <c r="I80" s="220"/>
      <c r="J80" s="220">
        <f>separated!K19</f>
        <v>5248443640.05</v>
      </c>
    </row>
    <row r="81" spans="1:10" ht="25.5" customHeight="1">
      <c r="A81" s="3" t="s">
        <v>129</v>
      </c>
      <c r="B81" s="94"/>
      <c r="C81" s="10"/>
      <c r="D81" s="221">
        <f>'shareholders'' equity'!Z25</f>
        <v>3764538550.086</v>
      </c>
      <c r="E81" s="220"/>
      <c r="F81" s="221">
        <f>'shareholders'' equity'!Z20</f>
        <v>3277926563.63</v>
      </c>
      <c r="G81" s="220"/>
      <c r="H81" s="221">
        <f>separated!M24</f>
        <v>1774944947.3799999</v>
      </c>
      <c r="I81" s="220"/>
      <c r="J81" s="221">
        <f>separated!M19</f>
        <v>1570680878.31</v>
      </c>
    </row>
    <row r="82" spans="1:10" ht="25.5" customHeight="1">
      <c r="A82" s="167" t="s">
        <v>42</v>
      </c>
      <c r="B82" s="62"/>
      <c r="C82" s="10"/>
      <c r="D82" s="2">
        <f>SUM(D73:D81)</f>
        <v>21760622040.115997</v>
      </c>
      <c r="E82" s="2"/>
      <c r="F82" s="2">
        <f>SUM(F73:F81)</f>
        <v>20357248357.03</v>
      </c>
      <c r="G82" s="2"/>
      <c r="H82" s="2">
        <f>SUM(H73:H81)</f>
        <v>9528195885.11</v>
      </c>
      <c r="I82" s="2"/>
      <c r="J82" s="2">
        <f>SUM(J73:J81)</f>
        <v>8714516398.36</v>
      </c>
    </row>
    <row r="83" spans="1:10" ht="25.5" customHeight="1" thickBot="1">
      <c r="A83" s="167" t="s">
        <v>43</v>
      </c>
      <c r="B83" s="62"/>
      <c r="C83" s="10"/>
      <c r="D83" s="95">
        <f>+D67+D82</f>
        <v>24174008376.946</v>
      </c>
      <c r="E83" s="2"/>
      <c r="F83" s="95">
        <f>+F67+F82</f>
        <v>23087821387.1</v>
      </c>
      <c r="G83" s="2"/>
      <c r="H83" s="95">
        <f>+H67+H82</f>
        <v>11941582221.94</v>
      </c>
      <c r="I83" s="2"/>
      <c r="J83" s="95">
        <f>+J67+J82</f>
        <v>11445089428.43</v>
      </c>
    </row>
    <row r="84" spans="1:10" ht="25.5" customHeight="1" thickTop="1">
      <c r="A84" s="167"/>
      <c r="B84" s="62"/>
      <c r="C84" s="10"/>
      <c r="D84" s="2"/>
      <c r="E84" s="2"/>
      <c r="F84" s="2"/>
      <c r="G84" s="2"/>
      <c r="H84" s="2"/>
      <c r="I84" s="2"/>
      <c r="J84" s="2"/>
    </row>
    <row r="85" spans="1:10" ht="25.5" customHeight="1">
      <c r="A85" s="3"/>
      <c r="B85" s="62"/>
      <c r="C85" s="10"/>
      <c r="D85" s="2"/>
      <c r="E85" s="2"/>
      <c r="F85" s="2"/>
      <c r="G85" s="2"/>
      <c r="H85" s="2"/>
      <c r="I85" s="2"/>
      <c r="J85" s="2"/>
    </row>
    <row r="86" spans="1:10" ht="25.5" customHeight="1">
      <c r="A86" s="3" t="s">
        <v>21</v>
      </c>
      <c r="B86" s="87"/>
      <c r="C86" s="58"/>
      <c r="D86" s="117"/>
      <c r="E86" s="58"/>
      <c r="F86" s="117"/>
      <c r="G86" s="58"/>
      <c r="H86" s="117"/>
      <c r="I86" s="58"/>
      <c r="J86" s="117"/>
    </row>
    <row r="87" spans="4:10" ht="25.5" customHeight="1">
      <c r="D87" s="2"/>
      <c r="E87" s="2"/>
      <c r="F87" s="2"/>
      <c r="G87" s="2"/>
      <c r="H87" s="2"/>
      <c r="I87" s="2"/>
      <c r="J87" s="2"/>
    </row>
    <row r="88" spans="4:10" ht="25.5" customHeight="1" hidden="1">
      <c r="D88" s="4">
        <f>+D38-D83</f>
        <v>0.003993988037109375</v>
      </c>
      <c r="F88" s="4">
        <f>+F38-F83</f>
        <v>0</v>
      </c>
      <c r="H88" s="4">
        <f>+H38-H83</f>
        <v>0</v>
      </c>
      <c r="J88" s="4">
        <f>+J38-J83</f>
        <v>0</v>
      </c>
    </row>
  </sheetData>
  <sheetProtection/>
  <mergeCells count="8">
    <mergeCell ref="D5:F5"/>
    <mergeCell ref="H5:J5"/>
    <mergeCell ref="H6:J6"/>
    <mergeCell ref="H48:J48"/>
    <mergeCell ref="D48:F48"/>
    <mergeCell ref="D47:F47"/>
    <mergeCell ref="H47:J47"/>
    <mergeCell ref="D6:F6"/>
  </mergeCells>
  <printOptions/>
  <pageMargins left="0.4724409448818898" right="0.2755905511811024" top="0.46" bottom="0.26" header="0.3" footer="0.15748031496062992"/>
  <pageSetup horizontalDpi="600" verticalDpi="600" orientation="portrait" paperSize="9" scale="70" r:id="rId1"/>
  <headerFooter alignWithMargins="0">
    <oddFooter xml:space="preserve">&amp;R&amp;"AngsanaUPC,ตัวปกติ"&amp;10                 </oddFooter>
  </headerFooter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="130" zoomScaleNormal="130" zoomScaleSheetLayoutView="90" zoomScalePageLayoutView="0" workbookViewId="0" topLeftCell="A1">
      <selection activeCell="A1" sqref="A1"/>
    </sheetView>
  </sheetViews>
  <sheetFormatPr defaultColWidth="9.140625" defaultRowHeight="19.5" customHeight="1"/>
  <cols>
    <col min="1" max="1" width="58.28125" style="4" customWidth="1"/>
    <col min="2" max="2" width="5.00390625" style="66" customWidth="1"/>
    <col min="3" max="3" width="18.57421875" style="4" customWidth="1"/>
    <col min="4" max="4" width="0.85546875" style="4" customWidth="1"/>
    <col min="5" max="5" width="18.57421875" style="4" customWidth="1"/>
    <col min="6" max="6" width="0.5625" style="4" customWidth="1"/>
    <col min="7" max="7" width="18.57421875" style="4" customWidth="1"/>
    <col min="8" max="8" width="0.85546875" style="4" customWidth="1"/>
    <col min="9" max="9" width="18.57421875" style="4" customWidth="1"/>
    <col min="10" max="10" width="5.28125" style="4" customWidth="1"/>
    <col min="11" max="16384" width="9.140625" style="4" customWidth="1"/>
  </cols>
  <sheetData>
    <row r="1" spans="1:9" ht="19.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 ht="19.5" customHeight="1">
      <c r="A2" s="206" t="s">
        <v>108</v>
      </c>
      <c r="B2" s="206"/>
      <c r="C2" s="206"/>
      <c r="D2" s="206"/>
      <c r="E2" s="206"/>
      <c r="F2" s="206"/>
      <c r="G2" s="206"/>
      <c r="H2" s="206"/>
      <c r="I2" s="206"/>
    </row>
    <row r="3" spans="1:9" ht="19.5" customHeight="1">
      <c r="A3" s="206" t="s">
        <v>212</v>
      </c>
      <c r="B3" s="206"/>
      <c r="C3" s="206"/>
      <c r="D3" s="206"/>
      <c r="E3" s="206"/>
      <c r="F3" s="206"/>
      <c r="G3" s="206"/>
      <c r="H3" s="206"/>
      <c r="I3" s="206"/>
    </row>
    <row r="4" spans="1:9" ht="19.5" customHeight="1">
      <c r="A4" s="206" t="s">
        <v>86</v>
      </c>
      <c r="B4" s="206"/>
      <c r="C4" s="206"/>
      <c r="D4" s="206"/>
      <c r="E4" s="206"/>
      <c r="F4" s="206"/>
      <c r="G4" s="206"/>
      <c r="H4" s="206"/>
      <c r="I4" s="206"/>
    </row>
    <row r="5" spans="1:9" ht="19.5" customHeight="1">
      <c r="A5" s="77"/>
      <c r="B5" s="84"/>
      <c r="I5" s="20" t="s">
        <v>1</v>
      </c>
    </row>
    <row r="6" spans="1:9" ht="19.5" customHeight="1">
      <c r="A6" s="77"/>
      <c r="B6" s="84"/>
      <c r="C6" s="236" t="s">
        <v>2</v>
      </c>
      <c r="D6" s="236"/>
      <c r="E6" s="236"/>
      <c r="G6" s="236" t="s">
        <v>117</v>
      </c>
      <c r="H6" s="236"/>
      <c r="I6" s="236"/>
    </row>
    <row r="7" spans="1:9" ht="19.5" customHeight="1">
      <c r="A7" s="77"/>
      <c r="B7" s="84"/>
      <c r="C7" s="237" t="s">
        <v>3</v>
      </c>
      <c r="D7" s="237"/>
      <c r="E7" s="237"/>
      <c r="F7" s="96"/>
      <c r="G7" s="237" t="s">
        <v>118</v>
      </c>
      <c r="H7" s="237"/>
      <c r="I7" s="237"/>
    </row>
    <row r="8" spans="1:9" ht="19.5" customHeight="1">
      <c r="A8" s="11"/>
      <c r="B8" s="84"/>
      <c r="C8" s="23" t="s">
        <v>186</v>
      </c>
      <c r="D8" s="86"/>
      <c r="E8" s="23" t="s">
        <v>176</v>
      </c>
      <c r="G8" s="23" t="s">
        <v>186</v>
      </c>
      <c r="H8" s="86"/>
      <c r="I8" s="23" t="s">
        <v>176</v>
      </c>
    </row>
    <row r="9" spans="1:9" ht="19.5" customHeight="1">
      <c r="A9" s="97" t="s">
        <v>50</v>
      </c>
      <c r="B9" s="98"/>
      <c r="D9" s="11"/>
      <c r="E9" s="29"/>
      <c r="G9" s="54"/>
      <c r="H9" s="86"/>
      <c r="I9" s="29"/>
    </row>
    <row r="10" spans="1:9" ht="19.5" customHeight="1">
      <c r="A10" s="3" t="s">
        <v>87</v>
      </c>
      <c r="C10" s="117">
        <v>492440763.16</v>
      </c>
      <c r="D10" s="117"/>
      <c r="E10" s="117">
        <v>509917344.93</v>
      </c>
      <c r="F10" s="117"/>
      <c r="G10" s="117">
        <v>492440763.16</v>
      </c>
      <c r="H10" s="117"/>
      <c r="I10" s="117">
        <v>509917344.93</v>
      </c>
    </row>
    <row r="11" spans="1:9" ht="19.5" customHeight="1">
      <c r="A11" s="3" t="s">
        <v>88</v>
      </c>
      <c r="C11" s="117">
        <v>73000000</v>
      </c>
      <c r="D11" s="117"/>
      <c r="E11" s="117">
        <v>0</v>
      </c>
      <c r="F11" s="117"/>
      <c r="G11" s="117">
        <v>73000000</v>
      </c>
      <c r="H11" s="117"/>
      <c r="I11" s="117">
        <v>0</v>
      </c>
    </row>
    <row r="12" spans="1:9" ht="19.5" customHeight="1">
      <c r="A12" s="3" t="s">
        <v>89</v>
      </c>
      <c r="C12" s="117">
        <v>79956422.34</v>
      </c>
      <c r="D12" s="117"/>
      <c r="E12" s="117">
        <v>128546296.01</v>
      </c>
      <c r="F12" s="117"/>
      <c r="G12" s="117">
        <v>79956422.34</v>
      </c>
      <c r="H12" s="117"/>
      <c r="I12" s="117">
        <v>128546296.01</v>
      </c>
    </row>
    <row r="13" spans="1:9" ht="19.5" customHeight="1">
      <c r="A13" s="3" t="s">
        <v>90</v>
      </c>
      <c r="C13" s="117"/>
      <c r="D13" s="117"/>
      <c r="E13" s="117"/>
      <c r="F13" s="117"/>
      <c r="G13" s="117"/>
      <c r="H13" s="117"/>
      <c r="I13" s="117"/>
    </row>
    <row r="14" spans="1:9" ht="19.5" customHeight="1">
      <c r="A14" s="4" t="s">
        <v>77</v>
      </c>
      <c r="C14" s="117">
        <v>459744983.77</v>
      </c>
      <c r="D14" s="117"/>
      <c r="E14" s="117">
        <v>381251661.96</v>
      </c>
      <c r="F14" s="117"/>
      <c r="G14" s="117">
        <v>0</v>
      </c>
      <c r="H14" s="117"/>
      <c r="I14" s="117">
        <v>0</v>
      </c>
    </row>
    <row r="15" spans="1:9" ht="19.5" customHeight="1">
      <c r="A15" s="3" t="s">
        <v>91</v>
      </c>
      <c r="C15" s="117">
        <v>126778544.94</v>
      </c>
      <c r="D15" s="117"/>
      <c r="E15" s="117">
        <v>139355058.66999996</v>
      </c>
      <c r="F15" s="117"/>
      <c r="G15" s="117">
        <v>530655812.24</v>
      </c>
      <c r="H15" s="117"/>
      <c r="I15" s="117">
        <v>551394545.27</v>
      </c>
    </row>
    <row r="16" spans="1:9" ht="19.5" customHeight="1">
      <c r="A16" s="4" t="s">
        <v>92</v>
      </c>
      <c r="C16" s="117"/>
      <c r="D16" s="117"/>
      <c r="E16" s="117"/>
      <c r="F16" s="117"/>
      <c r="G16" s="117"/>
      <c r="H16" s="117"/>
      <c r="I16" s="117"/>
    </row>
    <row r="17" spans="1:9" ht="19.5" customHeight="1">
      <c r="A17" s="4" t="s">
        <v>98</v>
      </c>
      <c r="C17" s="117">
        <v>280372.82999999996</v>
      </c>
      <c r="D17" s="117"/>
      <c r="E17" s="117">
        <v>0</v>
      </c>
      <c r="F17" s="117"/>
      <c r="G17" s="117">
        <v>280372.82999999996</v>
      </c>
      <c r="H17" s="117"/>
      <c r="I17" s="117">
        <v>0</v>
      </c>
    </row>
    <row r="18" spans="1:9" ht="19.5" customHeight="1">
      <c r="A18" s="4" t="s">
        <v>226</v>
      </c>
      <c r="C18" s="117">
        <v>0</v>
      </c>
      <c r="D18" s="117"/>
      <c r="E18" s="117">
        <v>414572.61</v>
      </c>
      <c r="F18" s="117"/>
      <c r="G18" s="117">
        <v>0</v>
      </c>
      <c r="H18" s="117"/>
      <c r="I18" s="117">
        <v>414572.61</v>
      </c>
    </row>
    <row r="19" spans="1:9" ht="19.5" customHeight="1">
      <c r="A19" s="4" t="s">
        <v>222</v>
      </c>
      <c r="C19" s="117">
        <v>21000000</v>
      </c>
      <c r="D19" s="117"/>
      <c r="E19" s="117">
        <v>0</v>
      </c>
      <c r="F19" s="117"/>
      <c r="G19" s="117">
        <v>26250000</v>
      </c>
      <c r="H19" s="117"/>
      <c r="I19" s="117">
        <v>0</v>
      </c>
    </row>
    <row r="20" spans="1:9" ht="19.5" customHeight="1">
      <c r="A20" s="3" t="s">
        <v>99</v>
      </c>
      <c r="C20" s="117">
        <v>52098.369999999995</v>
      </c>
      <c r="D20" s="117"/>
      <c r="E20" s="117">
        <v>34635.17999999999</v>
      </c>
      <c r="F20" s="117"/>
      <c r="G20" s="117">
        <v>52098.369999999995</v>
      </c>
      <c r="H20" s="117"/>
      <c r="I20" s="117">
        <v>34635.17999999999</v>
      </c>
    </row>
    <row r="21" spans="1:9" ht="19.5" customHeight="1">
      <c r="A21" s="3" t="s">
        <v>100</v>
      </c>
      <c r="C21" s="117">
        <v>399496.45999999996</v>
      </c>
      <c r="D21" s="117"/>
      <c r="E21" s="117">
        <v>705971.77</v>
      </c>
      <c r="F21" s="117"/>
      <c r="G21" s="117">
        <v>399496.45999999996</v>
      </c>
      <c r="H21" s="117"/>
      <c r="I21" s="117">
        <v>705971.77</v>
      </c>
    </row>
    <row r="22" spans="1:9" ht="19.5" customHeight="1">
      <c r="A22" s="3" t="s">
        <v>232</v>
      </c>
      <c r="C22" s="117">
        <v>338005.88</v>
      </c>
      <c r="D22" s="117"/>
      <c r="E22" s="117">
        <v>0</v>
      </c>
      <c r="F22" s="117"/>
      <c r="G22" s="117">
        <v>338005.88</v>
      </c>
      <c r="H22" s="117"/>
      <c r="I22" s="117">
        <v>0</v>
      </c>
    </row>
    <row r="23" spans="1:9" ht="19.5" customHeight="1">
      <c r="A23" s="3" t="s">
        <v>101</v>
      </c>
      <c r="C23" s="117">
        <v>10173027.61</v>
      </c>
      <c r="D23" s="117"/>
      <c r="E23" s="117">
        <v>9398836.02</v>
      </c>
      <c r="F23" s="117"/>
      <c r="G23" s="117">
        <v>10173027.61</v>
      </c>
      <c r="H23" s="117"/>
      <c r="I23" s="117">
        <v>9398836.02</v>
      </c>
    </row>
    <row r="24" spans="1:9" ht="19.5" customHeight="1">
      <c r="A24" s="97" t="s">
        <v>51</v>
      </c>
      <c r="B24" s="62"/>
      <c r="C24" s="5">
        <f>SUM(C10:C23)</f>
        <v>1264163715.36</v>
      </c>
      <c r="D24" s="2"/>
      <c r="E24" s="5">
        <f>SUM(E10:E23)</f>
        <v>1169624377.15</v>
      </c>
      <c r="F24" s="138"/>
      <c r="G24" s="5">
        <f>SUM(G10:G23)</f>
        <v>1213545998.89</v>
      </c>
      <c r="H24" s="2"/>
      <c r="I24" s="5">
        <f>SUM(I10:I23)</f>
        <v>1200412201.79</v>
      </c>
    </row>
    <row r="25" spans="1:9" ht="19.5" customHeight="1">
      <c r="A25" s="97" t="s">
        <v>52</v>
      </c>
      <c r="B25" s="99"/>
      <c r="C25" s="100"/>
      <c r="D25" s="100"/>
      <c r="E25" s="100"/>
      <c r="G25" s="100"/>
      <c r="I25" s="90"/>
    </row>
    <row r="26" spans="1:14" ht="19.5" customHeight="1">
      <c r="A26" s="3" t="s">
        <v>80</v>
      </c>
      <c r="B26" s="101"/>
      <c r="C26" s="117">
        <v>454090953.11</v>
      </c>
      <c r="D26" s="117"/>
      <c r="E26" s="117">
        <v>470405726.24000007</v>
      </c>
      <c r="F26" s="117"/>
      <c r="G26" s="117">
        <v>454090953.11</v>
      </c>
      <c r="H26" s="117"/>
      <c r="I26" s="117">
        <v>470405726.24</v>
      </c>
      <c r="N26" s="3"/>
    </row>
    <row r="27" spans="1:14" ht="19.5" customHeight="1">
      <c r="A27" s="3" t="s">
        <v>76</v>
      </c>
      <c r="B27" s="102"/>
      <c r="C27" s="117">
        <v>47259518.61</v>
      </c>
      <c r="D27" s="117"/>
      <c r="E27" s="117">
        <v>0</v>
      </c>
      <c r="F27" s="117"/>
      <c r="G27" s="117">
        <v>47259518.61</v>
      </c>
      <c r="H27" s="117"/>
      <c r="I27" s="117">
        <v>0</v>
      </c>
      <c r="N27" s="3"/>
    </row>
    <row r="28" spans="1:14" ht="19.5" customHeight="1">
      <c r="A28" s="3" t="s">
        <v>139</v>
      </c>
      <c r="B28" s="101"/>
      <c r="C28" s="117">
        <v>63956308.860000014</v>
      </c>
      <c r="D28" s="117"/>
      <c r="E28" s="117">
        <v>101753390.76</v>
      </c>
      <c r="F28" s="117"/>
      <c r="G28" s="117">
        <v>63956308.860000014</v>
      </c>
      <c r="H28" s="117"/>
      <c r="I28" s="117">
        <v>101753390.76</v>
      </c>
      <c r="N28" s="3"/>
    </row>
    <row r="29" spans="1:14" ht="19.5" customHeight="1">
      <c r="A29" s="3" t="s">
        <v>140</v>
      </c>
      <c r="B29" s="102"/>
      <c r="C29" s="18"/>
      <c r="D29" s="88"/>
      <c r="E29" s="154"/>
      <c r="F29" s="138"/>
      <c r="G29" s="153"/>
      <c r="H29" s="88"/>
      <c r="I29" s="18"/>
      <c r="N29" s="3"/>
    </row>
    <row r="30" spans="1:14" ht="19.5" customHeight="1">
      <c r="A30" s="4" t="s">
        <v>141</v>
      </c>
      <c r="B30" s="102"/>
      <c r="C30" s="117">
        <v>13882699.340000004</v>
      </c>
      <c r="D30" s="117"/>
      <c r="E30" s="117">
        <v>25458963.19</v>
      </c>
      <c r="F30" s="117"/>
      <c r="G30" s="117">
        <v>0</v>
      </c>
      <c r="H30" s="117"/>
      <c r="I30" s="117">
        <v>0</v>
      </c>
      <c r="N30" s="3"/>
    </row>
    <row r="31" spans="1:14" ht="19.5" customHeight="1">
      <c r="A31" s="3" t="s">
        <v>79</v>
      </c>
      <c r="B31" s="101"/>
      <c r="C31" s="117">
        <v>117978938.63</v>
      </c>
      <c r="D31" s="117"/>
      <c r="E31" s="117">
        <v>117905593.14</v>
      </c>
      <c r="F31" s="117"/>
      <c r="G31" s="117">
        <v>117978938.63</v>
      </c>
      <c r="H31" s="117"/>
      <c r="I31" s="117">
        <v>117905593.14</v>
      </c>
      <c r="N31" s="3"/>
    </row>
    <row r="32" spans="1:14" ht="19.5" customHeight="1">
      <c r="A32" s="3" t="s">
        <v>78</v>
      </c>
      <c r="B32" s="99"/>
      <c r="C32" s="139"/>
      <c r="D32" s="140"/>
      <c r="E32" s="139"/>
      <c r="F32" s="138"/>
      <c r="G32" s="139"/>
      <c r="H32" s="140"/>
      <c r="I32" s="139"/>
      <c r="N32" s="3"/>
    </row>
    <row r="33" spans="1:14" ht="19.5" customHeight="1">
      <c r="A33" s="3" t="s">
        <v>75</v>
      </c>
      <c r="B33" s="99"/>
      <c r="C33" s="117">
        <v>-17926.43</v>
      </c>
      <c r="D33" s="117"/>
      <c r="E33" s="117">
        <v>1123</v>
      </c>
      <c r="F33" s="117"/>
      <c r="G33" s="117">
        <v>-17926.43</v>
      </c>
      <c r="H33" s="117"/>
      <c r="I33" s="117">
        <v>1123</v>
      </c>
      <c r="J33" s="96"/>
      <c r="K33" s="96"/>
      <c r="N33" s="3"/>
    </row>
    <row r="34" spans="1:14" ht="19.5" customHeight="1">
      <c r="A34" s="3" t="s">
        <v>189</v>
      </c>
      <c r="B34" s="99"/>
      <c r="C34" s="117">
        <v>33031481.42</v>
      </c>
      <c r="D34" s="117"/>
      <c r="E34" s="117">
        <v>85821207.75</v>
      </c>
      <c r="F34" s="117"/>
      <c r="G34" s="117">
        <v>33031481.42</v>
      </c>
      <c r="H34" s="117"/>
      <c r="I34" s="117">
        <v>85821207.75</v>
      </c>
      <c r="J34" s="96"/>
      <c r="K34" s="96"/>
      <c r="N34" s="3"/>
    </row>
    <row r="35" spans="1:14" ht="19.5" customHeight="1">
      <c r="A35" s="3" t="s">
        <v>223</v>
      </c>
      <c r="B35" s="99"/>
      <c r="C35" s="117">
        <v>1819141.02</v>
      </c>
      <c r="D35" s="117"/>
      <c r="E35" s="117">
        <v>0</v>
      </c>
      <c r="F35" s="117"/>
      <c r="G35" s="117">
        <v>0</v>
      </c>
      <c r="H35" s="117"/>
      <c r="I35" s="117">
        <v>0</v>
      </c>
      <c r="J35" s="96"/>
      <c r="K35" s="96"/>
      <c r="N35" s="3"/>
    </row>
    <row r="36" spans="1:9" ht="19.5" customHeight="1">
      <c r="A36" s="3" t="s">
        <v>187</v>
      </c>
      <c r="B36" s="102"/>
      <c r="C36" s="117">
        <v>11066086.52</v>
      </c>
      <c r="D36" s="117"/>
      <c r="E36" s="117">
        <v>12087843.899999999</v>
      </c>
      <c r="F36" s="117"/>
      <c r="G36" s="117">
        <v>11066086.52</v>
      </c>
      <c r="H36" s="117"/>
      <c r="I36" s="117">
        <v>12087843.899999999</v>
      </c>
    </row>
    <row r="37" spans="1:9" ht="19.5" customHeight="1">
      <c r="A37" s="97" t="s">
        <v>142</v>
      </c>
      <c r="B37" s="99"/>
      <c r="C37" s="124">
        <f>SUM(C26:C36)</f>
        <v>743067201.08</v>
      </c>
      <c r="D37" s="2"/>
      <c r="E37" s="124">
        <f>SUM(E26:E36)</f>
        <v>813433847.9800001</v>
      </c>
      <c r="F37" s="2"/>
      <c r="G37" s="124">
        <f>SUM(G26:G36)</f>
        <v>727365360.72</v>
      </c>
      <c r="H37" s="2"/>
      <c r="I37" s="124">
        <f>SUM(I26:I36)</f>
        <v>787974884.79</v>
      </c>
    </row>
    <row r="38" spans="1:9" ht="19.5" customHeight="1">
      <c r="A38" s="97" t="s">
        <v>229</v>
      </c>
      <c r="B38" s="102"/>
      <c r="C38" s="137">
        <f aca="true" t="shared" si="0" ref="C38:I38">C24-C37</f>
        <v>521096514.27999985</v>
      </c>
      <c r="D38" s="137">
        <f t="shared" si="0"/>
        <v>0</v>
      </c>
      <c r="E38" s="137">
        <f t="shared" si="0"/>
        <v>356190529.16999996</v>
      </c>
      <c r="F38" s="137">
        <f t="shared" si="0"/>
        <v>0</v>
      </c>
      <c r="G38" s="137">
        <f t="shared" si="0"/>
        <v>486180638.1700001</v>
      </c>
      <c r="H38" s="137">
        <f t="shared" si="0"/>
        <v>0</v>
      </c>
      <c r="I38" s="137">
        <f t="shared" si="0"/>
        <v>412437317</v>
      </c>
    </row>
    <row r="39" spans="1:9" ht="19.5" customHeight="1">
      <c r="A39" s="201" t="s">
        <v>201</v>
      </c>
      <c r="B39" s="118"/>
      <c r="C39" s="117">
        <v>-5158632.67</v>
      </c>
      <c r="D39" s="117"/>
      <c r="E39" s="117">
        <v>26131594.72</v>
      </c>
      <c r="F39" s="117"/>
      <c r="G39" s="117">
        <v>-6208632.67</v>
      </c>
      <c r="H39" s="117"/>
      <c r="I39" s="117">
        <v>26131594.72</v>
      </c>
    </row>
    <row r="40" spans="1:9" ht="19.5" customHeight="1">
      <c r="A40" s="97" t="s">
        <v>230</v>
      </c>
      <c r="B40" s="118"/>
      <c r="C40" s="143">
        <f>SUM(C38:C39)</f>
        <v>515937881.60999984</v>
      </c>
      <c r="D40" s="137">
        <f aca="true" t="shared" si="1" ref="D40:I40">SUM(D38:D39)</f>
        <v>0</v>
      </c>
      <c r="E40" s="143">
        <f>SUM(E38:E39)</f>
        <v>382322123.89</v>
      </c>
      <c r="F40" s="137">
        <f t="shared" si="1"/>
        <v>0</v>
      </c>
      <c r="G40" s="143">
        <f t="shared" si="1"/>
        <v>479972005.50000006</v>
      </c>
      <c r="H40" s="137">
        <f t="shared" si="1"/>
        <v>0</v>
      </c>
      <c r="I40" s="143">
        <f t="shared" si="1"/>
        <v>438568911.72</v>
      </c>
    </row>
    <row r="41" spans="1:9" ht="12.75" customHeight="1">
      <c r="A41" s="3"/>
      <c r="B41" s="102"/>
      <c r="C41" s="1"/>
      <c r="D41" s="138"/>
      <c r="E41" s="1"/>
      <c r="F41" s="138"/>
      <c r="G41" s="1"/>
      <c r="H41" s="138"/>
      <c r="I41" s="1"/>
    </row>
    <row r="42" spans="1:9" ht="19.5" customHeight="1">
      <c r="A42" s="207" t="s">
        <v>181</v>
      </c>
      <c r="B42" s="39"/>
      <c r="C42" s="30"/>
      <c r="D42" s="1"/>
      <c r="E42" s="1"/>
      <c r="F42" s="1"/>
      <c r="G42" s="1"/>
      <c r="H42" s="1"/>
      <c r="I42" s="1"/>
    </row>
    <row r="43" spans="1:9" ht="19.5" customHeight="1">
      <c r="A43" s="208" t="s">
        <v>183</v>
      </c>
      <c r="B43" s="39"/>
      <c r="C43" s="30"/>
      <c r="D43" s="1"/>
      <c r="E43" s="1"/>
      <c r="F43" s="1"/>
      <c r="G43" s="1"/>
      <c r="H43" s="1"/>
      <c r="I43" s="1"/>
    </row>
    <row r="44" spans="1:9" ht="19.5" customHeight="1">
      <c r="A44" s="209" t="s">
        <v>161</v>
      </c>
      <c r="B44" s="39"/>
      <c r="C44" s="120"/>
      <c r="D44" s="137"/>
      <c r="E44" s="146"/>
      <c r="F44" s="137"/>
      <c r="G44" s="120"/>
      <c r="H44" s="137"/>
      <c r="I44" s="146"/>
    </row>
    <row r="45" spans="1:9" ht="19.5" customHeight="1">
      <c r="A45" s="209" t="s">
        <v>162</v>
      </c>
      <c r="B45" s="119"/>
      <c r="C45" s="117">
        <v>116090784.52999999</v>
      </c>
      <c r="D45" s="117"/>
      <c r="E45" s="117">
        <v>67254827.96</v>
      </c>
      <c r="F45" s="117"/>
      <c r="G45" s="117">
        <v>116090784.52999999</v>
      </c>
      <c r="H45" s="117"/>
      <c r="I45" s="117">
        <v>67254827.96</v>
      </c>
    </row>
    <row r="46" spans="1:9" ht="19.5" customHeight="1">
      <c r="A46" s="209" t="s">
        <v>158</v>
      </c>
      <c r="B46" s="119"/>
      <c r="C46" s="117"/>
      <c r="D46" s="117"/>
      <c r="E46" s="117"/>
      <c r="F46" s="117"/>
      <c r="G46" s="117"/>
      <c r="H46" s="117"/>
      <c r="I46" s="117"/>
    </row>
    <row r="47" spans="1:9" ht="19.5" customHeight="1">
      <c r="A47" s="209" t="s">
        <v>202</v>
      </c>
      <c r="B47" s="119"/>
      <c r="C47" s="117">
        <v>173268877.28</v>
      </c>
      <c r="D47" s="117"/>
      <c r="E47" s="117">
        <v>43626076.2</v>
      </c>
      <c r="F47" s="117"/>
      <c r="G47" s="117">
        <v>0</v>
      </c>
      <c r="H47" s="117"/>
      <c r="I47" s="117">
        <v>0</v>
      </c>
    </row>
    <row r="48" spans="1:9" ht="19.5" customHeight="1">
      <c r="A48" s="209" t="s">
        <v>182</v>
      </c>
      <c r="B48" s="119"/>
      <c r="C48" s="117"/>
      <c r="D48" s="117"/>
      <c r="E48" s="117"/>
      <c r="F48" s="117"/>
      <c r="G48" s="117"/>
      <c r="H48" s="117"/>
      <c r="I48" s="117"/>
    </row>
    <row r="49" spans="1:9" ht="19.5" customHeight="1">
      <c r="A49" s="209" t="s">
        <v>203</v>
      </c>
      <c r="B49" s="119"/>
      <c r="C49" s="117">
        <v>-1870043.0240000002</v>
      </c>
      <c r="D49" s="117"/>
      <c r="E49" s="117">
        <v>3231873.2</v>
      </c>
      <c r="F49" s="117"/>
      <c r="G49" s="117">
        <v>0</v>
      </c>
      <c r="H49" s="117"/>
      <c r="I49" s="117">
        <v>0</v>
      </c>
    </row>
    <row r="50" spans="1:9" ht="19.5" customHeight="1">
      <c r="A50" s="208" t="s">
        <v>184</v>
      </c>
      <c r="B50" s="39"/>
      <c r="C50" s="120"/>
      <c r="D50" s="137"/>
      <c r="E50" s="145"/>
      <c r="F50" s="137"/>
      <c r="G50" s="120"/>
      <c r="H50" s="137"/>
      <c r="I50" s="107"/>
    </row>
    <row r="51" spans="1:9" ht="19.5" customHeight="1">
      <c r="A51" s="209" t="s">
        <v>173</v>
      </c>
      <c r="B51" s="39"/>
      <c r="C51" s="117"/>
      <c r="D51" s="117"/>
      <c r="E51" s="117"/>
      <c r="F51" s="117"/>
      <c r="G51" s="117"/>
      <c r="H51" s="117"/>
      <c r="I51" s="117"/>
    </row>
    <row r="52" spans="1:9" ht="19.5" customHeight="1">
      <c r="A52" s="209" t="s">
        <v>202</v>
      </c>
      <c r="B52" s="39"/>
      <c r="C52" s="117">
        <v>-12295190.8</v>
      </c>
      <c r="D52" s="117"/>
      <c r="E52" s="117">
        <v>-910375.83</v>
      </c>
      <c r="F52" s="117"/>
      <c r="G52" s="117">
        <v>0</v>
      </c>
      <c r="H52" s="117"/>
      <c r="I52" s="117">
        <v>0</v>
      </c>
    </row>
    <row r="53" spans="1:9" ht="19.5" customHeight="1">
      <c r="A53" s="207" t="s">
        <v>204</v>
      </c>
      <c r="B53" s="39"/>
      <c r="C53" s="121">
        <f>SUM(C45:C52)</f>
        <v>275194427.986</v>
      </c>
      <c r="D53" s="107"/>
      <c r="E53" s="121">
        <f>SUM(E45:E52)</f>
        <v>113202401.53</v>
      </c>
      <c r="F53" s="122"/>
      <c r="G53" s="121">
        <f>SUM(G45:G52)</f>
        <v>116090784.52999999</v>
      </c>
      <c r="H53" s="122"/>
      <c r="I53" s="121">
        <f>SUM(I45:I52)</f>
        <v>67254827.96</v>
      </c>
    </row>
    <row r="54" spans="1:9" ht="19.5" customHeight="1" thickBot="1">
      <c r="A54" s="207" t="s">
        <v>197</v>
      </c>
      <c r="B54" s="39"/>
      <c r="C54" s="199">
        <f>C40+C53</f>
        <v>791132309.5959998</v>
      </c>
      <c r="D54" s="141"/>
      <c r="E54" s="199">
        <f>E40+E53</f>
        <v>495524525.41999996</v>
      </c>
      <c r="F54" s="141"/>
      <c r="G54" s="199">
        <f>G40+G53</f>
        <v>596062790.0300001</v>
      </c>
      <c r="H54" s="141"/>
      <c r="I54" s="199">
        <f>I40+I53</f>
        <v>505823739.68</v>
      </c>
    </row>
    <row r="55" spans="1:9" ht="15" customHeight="1" thickTop="1">
      <c r="A55" s="3"/>
      <c r="B55" s="102"/>
      <c r="C55" s="1"/>
      <c r="D55" s="1"/>
      <c r="E55" s="1"/>
      <c r="F55" s="1"/>
      <c r="G55" s="1"/>
      <c r="H55" s="1"/>
      <c r="I55" s="1"/>
    </row>
    <row r="56" spans="1:9" ht="19.5" customHeight="1">
      <c r="A56" s="3" t="s">
        <v>205</v>
      </c>
      <c r="B56" s="102"/>
      <c r="C56" s="6">
        <f>+C40/494034300</f>
        <v>1.0443361556272506</v>
      </c>
      <c r="D56" s="7"/>
      <c r="E56" s="6">
        <f>+E40/494034300</f>
        <v>0.7738776920752263</v>
      </c>
      <c r="F56" s="1"/>
      <c r="G56" s="6">
        <f>+G40/494034300</f>
        <v>0.9715357931625397</v>
      </c>
      <c r="H56" s="7"/>
      <c r="I56" s="6">
        <f>+I40/494034300</f>
        <v>0.8877296813601809</v>
      </c>
    </row>
    <row r="57" spans="1:9" ht="19.5" customHeight="1">
      <c r="A57" s="3"/>
      <c r="B57" s="102"/>
      <c r="C57" s="6"/>
      <c r="D57" s="7"/>
      <c r="E57" s="6"/>
      <c r="F57" s="1"/>
      <c r="G57" s="6"/>
      <c r="H57" s="7"/>
      <c r="I57" s="6"/>
    </row>
    <row r="58" spans="1:9" ht="19.5" customHeight="1">
      <c r="A58" s="3"/>
      <c r="B58" s="102"/>
      <c r="C58" s="6"/>
      <c r="D58" s="7"/>
      <c r="E58" s="6"/>
      <c r="F58" s="1"/>
      <c r="G58" s="6"/>
      <c r="H58" s="7"/>
      <c r="I58" s="6"/>
    </row>
    <row r="59" spans="1:9" ht="19.5" customHeight="1">
      <c r="A59" s="3" t="s">
        <v>21</v>
      </c>
      <c r="B59" s="62"/>
      <c r="C59" s="3"/>
      <c r="D59" s="3"/>
      <c r="E59" s="3"/>
      <c r="G59" s="3"/>
      <c r="I59" s="3"/>
    </row>
  </sheetData>
  <sheetProtection/>
  <mergeCells count="4">
    <mergeCell ref="C7:E7"/>
    <mergeCell ref="G7:I7"/>
    <mergeCell ref="C6:E6"/>
    <mergeCell ref="G6:I6"/>
  </mergeCells>
  <printOptions/>
  <pageMargins left="0.7086614173228347" right="0.1968503937007874" top="0.5905511811023623" bottom="0.11811023622047245" header="0.2755905511811024" footer="0.4330708661417323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="90" zoomScaleNormal="90" zoomScaleSheetLayoutView="90" zoomScalePageLayoutView="0" workbookViewId="0" topLeftCell="A1">
      <selection activeCell="A1" sqref="A1"/>
    </sheetView>
  </sheetViews>
  <sheetFormatPr defaultColWidth="9.140625" defaultRowHeight="19.5" customHeight="1"/>
  <cols>
    <col min="1" max="1" width="58.28125" style="4" customWidth="1"/>
    <col min="2" max="2" width="5.00390625" style="66" customWidth="1"/>
    <col min="3" max="3" width="18.57421875" style="4" customWidth="1"/>
    <col min="4" max="4" width="0.85546875" style="4" customWidth="1"/>
    <col min="5" max="5" width="18.57421875" style="4" customWidth="1"/>
    <col min="6" max="6" width="0.5625" style="4" customWidth="1"/>
    <col min="7" max="7" width="18.57421875" style="4" customWidth="1"/>
    <col min="8" max="8" width="0.85546875" style="4" customWidth="1"/>
    <col min="9" max="9" width="18.57421875" style="4" customWidth="1"/>
    <col min="10" max="10" width="5.28125" style="4" customWidth="1"/>
    <col min="11" max="16384" width="9.140625" style="4" customWidth="1"/>
  </cols>
  <sheetData>
    <row r="1" spans="1:9" ht="19.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</row>
    <row r="2" spans="1:9" ht="19.5" customHeight="1">
      <c r="A2" s="206" t="s">
        <v>108</v>
      </c>
      <c r="B2" s="206"/>
      <c r="C2" s="206"/>
      <c r="D2" s="206"/>
      <c r="E2" s="206"/>
      <c r="F2" s="206"/>
      <c r="G2" s="206"/>
      <c r="H2" s="206"/>
      <c r="I2" s="206"/>
    </row>
    <row r="3" spans="1:9" ht="19.5" customHeight="1">
      <c r="A3" s="206" t="s">
        <v>213</v>
      </c>
      <c r="B3" s="206"/>
      <c r="C3" s="206"/>
      <c r="D3" s="206"/>
      <c r="E3" s="206"/>
      <c r="F3" s="206"/>
      <c r="G3" s="206"/>
      <c r="H3" s="206"/>
      <c r="I3" s="206"/>
    </row>
    <row r="4" spans="1:9" ht="19.5" customHeight="1">
      <c r="A4" s="206" t="s">
        <v>86</v>
      </c>
      <c r="B4" s="206"/>
      <c r="C4" s="206"/>
      <c r="D4" s="206"/>
      <c r="E4" s="206"/>
      <c r="F4" s="206"/>
      <c r="G4" s="206"/>
      <c r="H4" s="206"/>
      <c r="I4" s="206"/>
    </row>
    <row r="5" spans="1:9" ht="19.5" customHeight="1">
      <c r="A5" s="77"/>
      <c r="B5" s="84"/>
      <c r="I5" s="20" t="s">
        <v>1</v>
      </c>
    </row>
    <row r="6" spans="1:9" ht="19.5" customHeight="1">
      <c r="A6" s="77"/>
      <c r="B6" s="84"/>
      <c r="C6" s="236" t="s">
        <v>2</v>
      </c>
      <c r="D6" s="236"/>
      <c r="E6" s="236"/>
      <c r="G6" s="236" t="s">
        <v>117</v>
      </c>
      <c r="H6" s="236"/>
      <c r="I6" s="236"/>
    </row>
    <row r="7" spans="1:9" ht="19.5" customHeight="1">
      <c r="A7" s="77"/>
      <c r="B7" s="84"/>
      <c r="C7" s="237" t="s">
        <v>3</v>
      </c>
      <c r="D7" s="237"/>
      <c r="E7" s="237"/>
      <c r="F7" s="96"/>
      <c r="G7" s="237" t="s">
        <v>118</v>
      </c>
      <c r="H7" s="237"/>
      <c r="I7" s="237"/>
    </row>
    <row r="8" spans="1:9" ht="19.5" customHeight="1">
      <c r="A8" s="11"/>
      <c r="B8" s="84" t="s">
        <v>5</v>
      </c>
      <c r="C8" s="23" t="s">
        <v>186</v>
      </c>
      <c r="D8" s="86"/>
      <c r="E8" s="23" t="s">
        <v>176</v>
      </c>
      <c r="G8" s="23" t="s">
        <v>186</v>
      </c>
      <c r="H8" s="86"/>
      <c r="I8" s="23" t="s">
        <v>176</v>
      </c>
    </row>
    <row r="9" spans="1:9" ht="19.5" customHeight="1">
      <c r="A9" s="97" t="s">
        <v>50</v>
      </c>
      <c r="B9" s="98"/>
      <c r="D9" s="11"/>
      <c r="E9" s="29"/>
      <c r="G9" s="54"/>
      <c r="H9" s="86"/>
      <c r="I9" s="29"/>
    </row>
    <row r="10" spans="1:9" ht="19.5" customHeight="1">
      <c r="A10" s="3" t="s">
        <v>87</v>
      </c>
      <c r="C10" s="215">
        <v>986637902.58</v>
      </c>
      <c r="D10" s="117"/>
      <c r="E10" s="117">
        <v>1008219308.48</v>
      </c>
      <c r="F10" s="117"/>
      <c r="G10" s="215">
        <v>986637902.58</v>
      </c>
      <c r="H10" s="117"/>
      <c r="I10" s="117">
        <v>1008219308.48</v>
      </c>
    </row>
    <row r="11" spans="1:9" ht="19.5" customHeight="1">
      <c r="A11" s="3" t="s">
        <v>88</v>
      </c>
      <c r="C11" s="215">
        <v>199492000</v>
      </c>
      <c r="D11" s="117"/>
      <c r="E11" s="117">
        <v>20000000</v>
      </c>
      <c r="F11" s="117"/>
      <c r="G11" s="215">
        <v>199492000</v>
      </c>
      <c r="H11" s="117"/>
      <c r="I11" s="117">
        <v>20000000</v>
      </c>
    </row>
    <row r="12" spans="1:9" ht="19.5" customHeight="1">
      <c r="A12" s="3" t="s">
        <v>89</v>
      </c>
      <c r="C12" s="215">
        <v>167034852.22</v>
      </c>
      <c r="D12" s="117"/>
      <c r="E12" s="117">
        <v>208998127.48</v>
      </c>
      <c r="F12" s="117"/>
      <c r="G12" s="215">
        <v>167034852.22</v>
      </c>
      <c r="H12" s="117"/>
      <c r="I12" s="117">
        <v>208998127.48</v>
      </c>
    </row>
    <row r="13" spans="1:9" ht="19.5" customHeight="1">
      <c r="A13" s="3" t="s">
        <v>90</v>
      </c>
      <c r="C13" s="117"/>
      <c r="D13" s="117"/>
      <c r="E13" s="117"/>
      <c r="F13" s="117"/>
      <c r="G13" s="117"/>
      <c r="H13" s="117"/>
      <c r="I13" s="117"/>
    </row>
    <row r="14" spans="1:9" ht="19.5" customHeight="1">
      <c r="A14" s="4" t="s">
        <v>77</v>
      </c>
      <c r="C14" s="215">
        <v>759549569.79</v>
      </c>
      <c r="D14" s="117"/>
      <c r="E14" s="117">
        <v>630824982.79</v>
      </c>
      <c r="F14" s="117"/>
      <c r="G14" s="215">
        <v>0</v>
      </c>
      <c r="H14" s="117"/>
      <c r="I14" s="117">
        <v>0</v>
      </c>
    </row>
    <row r="15" spans="1:9" ht="19.5" customHeight="1">
      <c r="A15" s="3" t="s">
        <v>91</v>
      </c>
      <c r="C15" s="215">
        <v>341207654.58</v>
      </c>
      <c r="D15" s="117"/>
      <c r="E15" s="117">
        <v>209826614.53999996</v>
      </c>
      <c r="F15" s="117"/>
      <c r="G15" s="215">
        <v>745457881.88</v>
      </c>
      <c r="H15" s="117"/>
      <c r="I15" s="117">
        <v>625312101.14</v>
      </c>
    </row>
    <row r="16" spans="1:9" ht="19.5" customHeight="1">
      <c r="A16" s="4" t="s">
        <v>92</v>
      </c>
      <c r="C16" s="117"/>
      <c r="D16" s="117"/>
      <c r="E16" s="117"/>
      <c r="F16" s="117"/>
      <c r="G16" s="117"/>
      <c r="H16" s="117"/>
      <c r="I16" s="117"/>
    </row>
    <row r="17" spans="1:9" ht="19.5" customHeight="1">
      <c r="A17" s="4" t="s">
        <v>98</v>
      </c>
      <c r="C17" s="215">
        <v>721209.95</v>
      </c>
      <c r="D17" s="117"/>
      <c r="E17" s="117">
        <v>31306.41</v>
      </c>
      <c r="F17" s="117"/>
      <c r="G17" s="215">
        <v>721209.95</v>
      </c>
      <c r="H17" s="117"/>
      <c r="I17" s="117">
        <v>31306.41</v>
      </c>
    </row>
    <row r="18" spans="1:9" ht="19.5" customHeight="1">
      <c r="A18" s="4" t="s">
        <v>226</v>
      </c>
      <c r="C18" s="215">
        <v>0</v>
      </c>
      <c r="D18" s="117"/>
      <c r="E18" s="117">
        <v>414572.61</v>
      </c>
      <c r="F18" s="117"/>
      <c r="G18" s="215">
        <v>0</v>
      </c>
      <c r="H18" s="117"/>
      <c r="I18" s="117">
        <v>414572.61</v>
      </c>
    </row>
    <row r="19" spans="1:9" ht="19.5" customHeight="1">
      <c r="A19" s="4" t="s">
        <v>222</v>
      </c>
      <c r="C19" s="215">
        <v>21000000</v>
      </c>
      <c r="D19" s="117"/>
      <c r="E19" s="215">
        <v>0</v>
      </c>
      <c r="F19" s="117"/>
      <c r="G19" s="215">
        <v>26250000</v>
      </c>
      <c r="H19" s="117"/>
      <c r="I19" s="215">
        <v>0</v>
      </c>
    </row>
    <row r="20" spans="1:9" ht="19.5" customHeight="1">
      <c r="A20" s="3" t="s">
        <v>99</v>
      </c>
      <c r="C20" s="215">
        <v>239052.25</v>
      </c>
      <c r="D20" s="117"/>
      <c r="E20" s="117">
        <v>99989.37</v>
      </c>
      <c r="F20" s="117"/>
      <c r="G20" s="215">
        <v>239052.25</v>
      </c>
      <c r="H20" s="117"/>
      <c r="I20" s="117">
        <v>99989.37</v>
      </c>
    </row>
    <row r="21" spans="1:9" ht="19.5" customHeight="1">
      <c r="A21" s="3" t="s">
        <v>100</v>
      </c>
      <c r="C21" s="215">
        <v>399702.16</v>
      </c>
      <c r="D21" s="117"/>
      <c r="E21" s="117">
        <v>1488623.06</v>
      </c>
      <c r="F21" s="117"/>
      <c r="G21" s="215">
        <v>399702.16</v>
      </c>
      <c r="H21" s="117"/>
      <c r="I21" s="117">
        <v>1488623.06</v>
      </c>
    </row>
    <row r="22" spans="1:9" ht="19.5" customHeight="1">
      <c r="A22" s="212" t="s">
        <v>221</v>
      </c>
      <c r="C22" s="215">
        <v>338005.88</v>
      </c>
      <c r="D22" s="117"/>
      <c r="E22" s="117">
        <v>0</v>
      </c>
      <c r="F22" s="117"/>
      <c r="G22" s="215">
        <v>338005.88</v>
      </c>
      <c r="H22" s="117"/>
      <c r="I22" s="117">
        <v>0</v>
      </c>
    </row>
    <row r="23" spans="1:9" ht="19.5" customHeight="1">
      <c r="A23" s="3" t="s">
        <v>101</v>
      </c>
      <c r="C23" s="215">
        <v>18280309.82</v>
      </c>
      <c r="D23" s="117"/>
      <c r="E23" s="117">
        <v>13345755.66</v>
      </c>
      <c r="F23" s="117"/>
      <c r="G23" s="215">
        <v>18280309.82</v>
      </c>
      <c r="H23" s="117"/>
      <c r="I23" s="117">
        <v>13345755.66</v>
      </c>
    </row>
    <row r="24" spans="1:9" ht="19.5" customHeight="1">
      <c r="A24" s="97" t="s">
        <v>51</v>
      </c>
      <c r="B24" s="62"/>
      <c r="C24" s="5">
        <f>SUM(C10:C23)</f>
        <v>2494900259.23</v>
      </c>
      <c r="D24" s="2"/>
      <c r="E24" s="5">
        <f>SUM(E10:E23)</f>
        <v>2093249280.3999999</v>
      </c>
      <c r="F24" s="138"/>
      <c r="G24" s="5">
        <f>SUM(G10:G23)</f>
        <v>2144850916.74</v>
      </c>
      <c r="H24" s="2"/>
      <c r="I24" s="5">
        <f>SUM(I10:I23)</f>
        <v>1877909784.2099998</v>
      </c>
    </row>
    <row r="25" spans="1:9" ht="19.5" customHeight="1">
      <c r="A25" s="97" t="s">
        <v>52</v>
      </c>
      <c r="B25" s="99"/>
      <c r="C25" s="100"/>
      <c r="D25" s="100"/>
      <c r="E25" s="100"/>
      <c r="G25" s="100"/>
      <c r="I25" s="90"/>
    </row>
    <row r="26" spans="1:14" ht="19.5" customHeight="1">
      <c r="A26" s="3" t="s">
        <v>80</v>
      </c>
      <c r="B26" s="101"/>
      <c r="C26" s="215">
        <v>914312836.5400001</v>
      </c>
      <c r="D26" s="117"/>
      <c r="E26" s="117">
        <v>926433152.11</v>
      </c>
      <c r="F26" s="117"/>
      <c r="G26" s="215">
        <v>914312836.5400001</v>
      </c>
      <c r="H26" s="117"/>
      <c r="I26" s="117">
        <v>926433152.11</v>
      </c>
      <c r="N26" s="3"/>
    </row>
    <row r="27" spans="1:14" ht="19.5" customHeight="1">
      <c r="A27" s="3" t="s">
        <v>76</v>
      </c>
      <c r="B27" s="102"/>
      <c r="C27" s="215">
        <v>57322538.12</v>
      </c>
      <c r="D27" s="117"/>
      <c r="E27" s="117">
        <v>8100501.99</v>
      </c>
      <c r="F27" s="117"/>
      <c r="G27" s="215">
        <v>57322538.12</v>
      </c>
      <c r="H27" s="117"/>
      <c r="I27" s="117">
        <v>8100501.99</v>
      </c>
      <c r="N27" s="3"/>
    </row>
    <row r="28" spans="1:14" ht="19.5" customHeight="1">
      <c r="A28" s="3" t="s">
        <v>139</v>
      </c>
      <c r="B28" s="101"/>
      <c r="C28" s="215">
        <v>129189268.05000001</v>
      </c>
      <c r="D28" s="117"/>
      <c r="E28" s="117">
        <v>163602270.74</v>
      </c>
      <c r="F28" s="117"/>
      <c r="G28" s="215">
        <v>129189268.05000001</v>
      </c>
      <c r="H28" s="117"/>
      <c r="I28" s="117">
        <v>163602270.74</v>
      </c>
      <c r="N28" s="3"/>
    </row>
    <row r="29" spans="1:14" ht="19.5" customHeight="1">
      <c r="A29" s="3" t="s">
        <v>140</v>
      </c>
      <c r="B29" s="102"/>
      <c r="C29" s="18"/>
      <c r="D29" s="88"/>
      <c r="E29" s="154"/>
      <c r="F29" s="138"/>
      <c r="G29" s="153"/>
      <c r="H29" s="88"/>
      <c r="I29" s="18"/>
      <c r="N29" s="3"/>
    </row>
    <row r="30" spans="1:14" ht="19.5" customHeight="1">
      <c r="A30" s="4" t="s">
        <v>141</v>
      </c>
      <c r="B30" s="102"/>
      <c r="C30" s="215">
        <v>29856135.720000003</v>
      </c>
      <c r="D30" s="117"/>
      <c r="E30" s="117">
        <v>43542290.45</v>
      </c>
      <c r="F30" s="117"/>
      <c r="G30" s="215">
        <v>0</v>
      </c>
      <c r="H30" s="117"/>
      <c r="I30" s="117">
        <v>0</v>
      </c>
      <c r="N30" s="3"/>
    </row>
    <row r="31" spans="1:14" ht="19.5" customHeight="1">
      <c r="A31" s="3" t="s">
        <v>79</v>
      </c>
      <c r="B31" s="101"/>
      <c r="C31" s="215">
        <v>240863901.37</v>
      </c>
      <c r="D31" s="117"/>
      <c r="E31" s="117">
        <v>240879256.86</v>
      </c>
      <c r="F31" s="117"/>
      <c r="G31" s="215">
        <v>240863901.37</v>
      </c>
      <c r="H31" s="117"/>
      <c r="I31" s="117">
        <v>240879256.86</v>
      </c>
      <c r="N31" s="3"/>
    </row>
    <row r="32" spans="1:14" ht="19.5" customHeight="1">
      <c r="A32" s="3" t="s">
        <v>78</v>
      </c>
      <c r="B32" s="99"/>
      <c r="C32" s="139"/>
      <c r="D32" s="140"/>
      <c r="E32" s="139"/>
      <c r="F32" s="138"/>
      <c r="G32" s="139"/>
      <c r="H32" s="140"/>
      <c r="I32" s="139"/>
      <c r="N32" s="3"/>
    </row>
    <row r="33" spans="1:14" ht="19.5" customHeight="1">
      <c r="A33" s="3" t="s">
        <v>75</v>
      </c>
      <c r="B33" s="99"/>
      <c r="C33" s="215">
        <v>19802.690000000002</v>
      </c>
      <c r="D33" s="117"/>
      <c r="E33" s="117">
        <v>365682.69</v>
      </c>
      <c r="F33" s="117"/>
      <c r="G33" s="215">
        <v>19802.690000000002</v>
      </c>
      <c r="H33" s="117"/>
      <c r="I33" s="117">
        <v>365682.69</v>
      </c>
      <c r="J33" s="96"/>
      <c r="K33" s="96"/>
      <c r="N33" s="3"/>
    </row>
    <row r="34" spans="1:14" ht="19.5" customHeight="1">
      <c r="A34" s="3" t="s">
        <v>189</v>
      </c>
      <c r="B34" s="99"/>
      <c r="C34" s="215">
        <v>37031481.42</v>
      </c>
      <c r="D34" s="117"/>
      <c r="E34" s="117">
        <v>85821207.75</v>
      </c>
      <c r="F34" s="117"/>
      <c r="G34" s="215">
        <v>37031481.42</v>
      </c>
      <c r="H34" s="117"/>
      <c r="I34" s="117">
        <v>85821207.75</v>
      </c>
      <c r="J34" s="96"/>
      <c r="K34" s="96"/>
      <c r="N34" s="3"/>
    </row>
    <row r="35" spans="1:14" ht="19.5" customHeight="1">
      <c r="A35" s="4" t="s">
        <v>227</v>
      </c>
      <c r="B35" s="99"/>
      <c r="C35" s="215">
        <v>9334583.45</v>
      </c>
      <c r="D35" s="117"/>
      <c r="E35" s="117">
        <v>0</v>
      </c>
      <c r="F35" s="117"/>
      <c r="G35" s="215">
        <v>9334583.45</v>
      </c>
      <c r="H35" s="117"/>
      <c r="I35" s="117">
        <v>0</v>
      </c>
      <c r="J35" s="96"/>
      <c r="K35" s="96"/>
      <c r="N35" s="3"/>
    </row>
    <row r="36" spans="1:14" ht="19.5" customHeight="1">
      <c r="A36" s="3" t="s">
        <v>223</v>
      </c>
      <c r="B36" s="99"/>
      <c r="C36" s="215">
        <v>1819141.02</v>
      </c>
      <c r="D36" s="117"/>
      <c r="E36" s="117">
        <v>0</v>
      </c>
      <c r="F36" s="117"/>
      <c r="G36" s="215">
        <v>0</v>
      </c>
      <c r="H36" s="117"/>
      <c r="I36" s="117">
        <v>0</v>
      </c>
      <c r="J36" s="96"/>
      <c r="K36" s="96"/>
      <c r="N36" s="3"/>
    </row>
    <row r="37" spans="1:9" ht="19.5" customHeight="1">
      <c r="A37" s="3" t="s">
        <v>187</v>
      </c>
      <c r="B37" s="102"/>
      <c r="C37" s="215">
        <v>23310243.57</v>
      </c>
      <c r="D37" s="117"/>
      <c r="E37" s="117">
        <v>25279777.88</v>
      </c>
      <c r="F37" s="117"/>
      <c r="G37" s="215">
        <v>23310243.57</v>
      </c>
      <c r="H37" s="117"/>
      <c r="I37" s="117">
        <v>25279777.88</v>
      </c>
    </row>
    <row r="38" spans="1:9" ht="19.5" customHeight="1">
      <c r="A38" s="97" t="s">
        <v>142</v>
      </c>
      <c r="B38" s="99"/>
      <c r="C38" s="124">
        <f>SUM(C26:C37)</f>
        <v>1443059931.9500003</v>
      </c>
      <c r="D38" s="2">
        <f>SUM(D26:D33)</f>
        <v>0</v>
      </c>
      <c r="E38" s="124">
        <f>SUM(E26:E37)</f>
        <v>1494024140.4700003</v>
      </c>
      <c r="F38" s="2">
        <f>SUM(F26:F33)</f>
        <v>0</v>
      </c>
      <c r="G38" s="124">
        <f>SUM(G26:G37)</f>
        <v>1411384655.21</v>
      </c>
      <c r="H38" s="2">
        <f>SUM(H26:H33)</f>
        <v>0</v>
      </c>
      <c r="I38" s="124">
        <f>SUM(I26:I37)</f>
        <v>1450481850.0200005</v>
      </c>
    </row>
    <row r="39" spans="1:9" ht="19.5" customHeight="1">
      <c r="A39" s="97" t="s">
        <v>229</v>
      </c>
      <c r="B39" s="102"/>
      <c r="C39" s="137">
        <f aca="true" t="shared" si="0" ref="C39:I39">C24-C38</f>
        <v>1051840327.2799997</v>
      </c>
      <c r="D39" s="137">
        <f t="shared" si="0"/>
        <v>0</v>
      </c>
      <c r="E39" s="137">
        <f t="shared" si="0"/>
        <v>599225139.9299996</v>
      </c>
      <c r="F39" s="137">
        <f t="shared" si="0"/>
        <v>0</v>
      </c>
      <c r="G39" s="137">
        <f t="shared" si="0"/>
        <v>733466261.53</v>
      </c>
      <c r="H39" s="137">
        <f t="shared" si="0"/>
        <v>0</v>
      </c>
      <c r="I39" s="137">
        <f t="shared" si="0"/>
        <v>427427934.18999934</v>
      </c>
    </row>
    <row r="40" spans="1:9" ht="19.5" customHeight="1">
      <c r="A40" s="201" t="s">
        <v>201</v>
      </c>
      <c r="B40" s="118">
        <v>21</v>
      </c>
      <c r="C40" s="216">
        <v>-5595054.05</v>
      </c>
      <c r="D40" s="117"/>
      <c r="E40" s="117">
        <v>32267978.66</v>
      </c>
      <c r="F40" s="117"/>
      <c r="G40" s="216">
        <v>-6645054.05</v>
      </c>
      <c r="H40" s="117"/>
      <c r="I40" s="117">
        <v>32267978.66</v>
      </c>
    </row>
    <row r="41" spans="1:9" ht="19.5" customHeight="1">
      <c r="A41" s="97" t="s">
        <v>230</v>
      </c>
      <c r="B41" s="118"/>
      <c r="C41" s="143">
        <f>SUM(C39:C40)</f>
        <v>1046245273.2299998</v>
      </c>
      <c r="D41" s="137">
        <f aca="true" t="shared" si="1" ref="D41:I41">SUM(D39:D40)</f>
        <v>0</v>
      </c>
      <c r="E41" s="143">
        <f>SUM(E39:E40)</f>
        <v>631493118.5899996</v>
      </c>
      <c r="F41" s="137">
        <f t="shared" si="1"/>
        <v>0</v>
      </c>
      <c r="G41" s="143">
        <f t="shared" si="1"/>
        <v>726821207.48</v>
      </c>
      <c r="H41" s="137">
        <f t="shared" si="1"/>
        <v>0</v>
      </c>
      <c r="I41" s="143">
        <f t="shared" si="1"/>
        <v>459695912.84999937</v>
      </c>
    </row>
    <row r="42" spans="1:9" ht="12.75" customHeight="1">
      <c r="A42" s="3"/>
      <c r="B42" s="102"/>
      <c r="C42" s="1"/>
      <c r="D42" s="138"/>
      <c r="E42" s="1"/>
      <c r="F42" s="138"/>
      <c r="G42" s="1"/>
      <c r="H42" s="138"/>
      <c r="I42" s="1"/>
    </row>
    <row r="43" spans="1:9" ht="19.5" customHeight="1">
      <c r="A43" s="207" t="s">
        <v>181</v>
      </c>
      <c r="B43" s="39"/>
      <c r="C43" s="30"/>
      <c r="D43" s="1"/>
      <c r="E43" s="1"/>
      <c r="F43" s="1"/>
      <c r="G43" s="1"/>
      <c r="H43" s="1"/>
      <c r="I43" s="1"/>
    </row>
    <row r="44" spans="1:9" ht="19.5" customHeight="1">
      <c r="A44" s="208" t="s">
        <v>183</v>
      </c>
      <c r="B44" s="39"/>
      <c r="C44" s="30"/>
      <c r="D44" s="1"/>
      <c r="E44" s="1"/>
      <c r="F44" s="1"/>
      <c r="G44" s="1"/>
      <c r="H44" s="1"/>
      <c r="I44" s="1"/>
    </row>
    <row r="45" spans="1:9" ht="19.5" customHeight="1">
      <c r="A45" s="209" t="s">
        <v>161</v>
      </c>
      <c r="B45" s="39"/>
      <c r="C45" s="120"/>
      <c r="D45" s="137"/>
      <c r="E45" s="146"/>
      <c r="F45" s="137"/>
      <c r="G45" s="120"/>
      <c r="H45" s="137"/>
      <c r="I45" s="146"/>
    </row>
    <row r="46" spans="1:9" ht="19.5" customHeight="1">
      <c r="A46" s="209" t="s">
        <v>162</v>
      </c>
      <c r="B46" s="119"/>
      <c r="C46" s="217">
        <v>204264069.07</v>
      </c>
      <c r="D46" s="117"/>
      <c r="E46" s="117">
        <v>-64652546.309999995</v>
      </c>
      <c r="F46" s="117"/>
      <c r="G46" s="217">
        <v>204264069.07</v>
      </c>
      <c r="H46" s="117"/>
      <c r="I46" s="117">
        <v>-64652546.309999995</v>
      </c>
    </row>
    <row r="47" spans="1:9" ht="19.5" customHeight="1">
      <c r="A47" s="209" t="s">
        <v>158</v>
      </c>
      <c r="B47" s="119"/>
      <c r="C47" s="117"/>
      <c r="D47" s="117"/>
      <c r="E47" s="117"/>
      <c r="F47" s="117"/>
      <c r="G47" s="117"/>
      <c r="H47" s="117"/>
      <c r="I47" s="117"/>
    </row>
    <row r="48" spans="1:9" ht="19.5" customHeight="1">
      <c r="A48" s="209" t="s">
        <v>202</v>
      </c>
      <c r="B48" s="119"/>
      <c r="C48" s="217">
        <v>285594589.74</v>
      </c>
      <c r="D48" s="117"/>
      <c r="E48" s="117">
        <v>-23140154.58</v>
      </c>
      <c r="F48" s="117"/>
      <c r="G48" s="117">
        <v>0</v>
      </c>
      <c r="H48" s="117"/>
      <c r="I48" s="117">
        <v>0</v>
      </c>
    </row>
    <row r="49" spans="1:2" ht="19.5" customHeight="1">
      <c r="A49" s="209" t="s">
        <v>182</v>
      </c>
      <c r="B49" s="119"/>
    </row>
    <row r="50" spans="1:9" ht="19.5" customHeight="1">
      <c r="A50" s="209" t="s">
        <v>203</v>
      </c>
      <c r="B50" s="119"/>
      <c r="C50" s="217">
        <v>-3246672.3540000003</v>
      </c>
      <c r="D50" s="117"/>
      <c r="E50" s="117">
        <v>-1480846.9100000001</v>
      </c>
      <c r="F50" s="117"/>
      <c r="G50" s="117">
        <v>0</v>
      </c>
      <c r="H50" s="117"/>
      <c r="I50" s="117">
        <v>0</v>
      </c>
    </row>
    <row r="51" spans="1:9" ht="19.5" customHeight="1">
      <c r="A51" s="208" t="s">
        <v>184</v>
      </c>
      <c r="B51" s="39"/>
      <c r="C51" s="120"/>
      <c r="D51" s="137"/>
      <c r="E51" s="145"/>
      <c r="F51" s="137"/>
      <c r="G51" s="120"/>
      <c r="H51" s="137"/>
      <c r="I51" s="107"/>
    </row>
    <row r="52" spans="1:9" ht="19.5" customHeight="1">
      <c r="A52" s="209" t="s">
        <v>190</v>
      </c>
      <c r="B52" s="39"/>
      <c r="C52" s="217">
        <v>-3777900.8</v>
      </c>
      <c r="D52" s="117"/>
      <c r="E52" s="117">
        <v>0</v>
      </c>
      <c r="F52" s="117"/>
      <c r="G52" s="217">
        <v>-3777900.8</v>
      </c>
      <c r="H52" s="117"/>
      <c r="I52" s="117">
        <v>0</v>
      </c>
    </row>
    <row r="53" spans="1:9" ht="19.5" customHeight="1">
      <c r="A53" s="209" t="s">
        <v>173</v>
      </c>
      <c r="B53" s="39"/>
      <c r="C53" s="117"/>
      <c r="D53" s="117"/>
      <c r="E53" s="117"/>
      <c r="F53" s="117"/>
      <c r="G53" s="117"/>
      <c r="H53" s="117"/>
      <c r="I53" s="117"/>
    </row>
    <row r="54" spans="1:9" ht="19.5" customHeight="1">
      <c r="A54" s="209" t="s">
        <v>202</v>
      </c>
      <c r="B54" s="39"/>
      <c r="C54" s="218">
        <v>-12077786.8</v>
      </c>
      <c r="D54" s="117"/>
      <c r="E54" s="117">
        <v>-900493.83</v>
      </c>
      <c r="F54" s="117"/>
      <c r="G54" s="117">
        <v>0</v>
      </c>
      <c r="H54" s="117"/>
      <c r="I54" s="117">
        <v>0</v>
      </c>
    </row>
    <row r="55" spans="1:9" ht="19.5" customHeight="1">
      <c r="A55" s="207" t="s">
        <v>204</v>
      </c>
      <c r="B55" s="39"/>
      <c r="C55" s="121">
        <f>SUM(C46:C54)</f>
        <v>470756298.856</v>
      </c>
      <c r="D55" s="107"/>
      <c r="E55" s="121">
        <f>SUM(E46:E54)</f>
        <v>-90174041.62999998</v>
      </c>
      <c r="F55" s="122"/>
      <c r="G55" s="121">
        <f>SUM(G46:G54)</f>
        <v>200486168.26999998</v>
      </c>
      <c r="H55" s="122"/>
      <c r="I55" s="121">
        <f>SUM(I46:I54)</f>
        <v>-64652546.309999995</v>
      </c>
    </row>
    <row r="56" spans="1:9" ht="19.5" customHeight="1" thickBot="1">
      <c r="A56" s="207" t="s">
        <v>197</v>
      </c>
      <c r="B56" s="39"/>
      <c r="C56" s="199">
        <f>C41+C55</f>
        <v>1517001572.0859997</v>
      </c>
      <c r="D56" s="141"/>
      <c r="E56" s="199">
        <f>E41+E55</f>
        <v>541319076.9599996</v>
      </c>
      <c r="F56" s="141"/>
      <c r="G56" s="199">
        <f>G41+G55</f>
        <v>927307375.75</v>
      </c>
      <c r="H56" s="141"/>
      <c r="I56" s="199">
        <f>I41+I55</f>
        <v>395043366.53999937</v>
      </c>
    </row>
    <row r="57" spans="1:9" ht="15" customHeight="1" thickTop="1">
      <c r="A57" s="3"/>
      <c r="B57" s="102"/>
      <c r="C57" s="1"/>
      <c r="D57" s="1"/>
      <c r="E57" s="1"/>
      <c r="F57" s="1"/>
      <c r="G57" s="1"/>
      <c r="H57" s="1"/>
      <c r="I57" s="1"/>
    </row>
    <row r="58" spans="1:9" ht="19.5" customHeight="1">
      <c r="A58" s="3" t="s">
        <v>205</v>
      </c>
      <c r="B58" s="102"/>
      <c r="C58" s="6">
        <f>+C41/494034300</f>
        <v>2.1177583686598274</v>
      </c>
      <c r="D58" s="7"/>
      <c r="E58" s="6">
        <f>+E41/494034300</f>
        <v>1.278237398881008</v>
      </c>
      <c r="F58" s="1"/>
      <c r="G58" s="6">
        <f>+G41/494034300</f>
        <v>1.4711958410175163</v>
      </c>
      <c r="H58" s="7"/>
      <c r="I58" s="6">
        <f>+I41/494034300</f>
        <v>0.9304939208674364</v>
      </c>
    </row>
    <row r="59" spans="1:9" ht="19.5" customHeight="1">
      <c r="A59" s="3"/>
      <c r="B59" s="102"/>
      <c r="C59" s="6"/>
      <c r="D59" s="7"/>
      <c r="E59" s="6"/>
      <c r="F59" s="1"/>
      <c r="G59" s="6"/>
      <c r="H59" s="7"/>
      <c r="I59" s="6"/>
    </row>
    <row r="60" spans="1:9" ht="19.5" customHeight="1">
      <c r="A60" s="3" t="s">
        <v>21</v>
      </c>
      <c r="B60" s="62"/>
      <c r="C60" s="3"/>
      <c r="D60" s="3"/>
      <c r="E60" s="3"/>
      <c r="G60" s="3"/>
      <c r="I60" s="3"/>
    </row>
  </sheetData>
  <sheetProtection/>
  <mergeCells count="4">
    <mergeCell ref="C6:E6"/>
    <mergeCell ref="G6:I6"/>
    <mergeCell ref="C7:E7"/>
    <mergeCell ref="G7:I7"/>
  </mergeCells>
  <printOptions/>
  <pageMargins left="0.7086614173228347" right="0.1968503937007874" top="0.5905511811023623" bottom="0.11811023622047245" header="0.2755905511811024" footer="0.433070866141732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="70" zoomScaleNormal="70" zoomScaleSheetLayoutView="90" zoomScalePageLayoutView="0" workbookViewId="0" topLeftCell="A1">
      <selection activeCell="A1" sqref="A1"/>
    </sheetView>
  </sheetViews>
  <sheetFormatPr defaultColWidth="9.140625" defaultRowHeight="24.75" customHeight="1"/>
  <cols>
    <col min="1" max="1" width="48.421875" style="37" customWidth="1"/>
    <col min="2" max="2" width="5.140625" style="37" customWidth="1"/>
    <col min="3" max="3" width="2.28125" style="73" customWidth="1"/>
    <col min="4" max="4" width="15.28125" style="31" bestFit="1" customWidth="1"/>
    <col min="5" max="5" width="0.9921875" style="31" customWidth="1"/>
    <col min="6" max="6" width="16.7109375" style="31" bestFit="1" customWidth="1"/>
    <col min="7" max="7" width="0.85546875" style="31" customWidth="1"/>
    <col min="8" max="8" width="13.00390625" style="31" bestFit="1" customWidth="1"/>
    <col min="9" max="9" width="0.85546875" style="31" customWidth="1"/>
    <col min="10" max="10" width="14.421875" style="31" bestFit="1" customWidth="1"/>
    <col min="11" max="11" width="0.85546875" style="31" customWidth="1"/>
    <col min="12" max="12" width="14.28125" style="31" bestFit="1" customWidth="1"/>
    <col min="13" max="13" width="0.85546875" style="31" customWidth="1"/>
    <col min="14" max="14" width="15.28125" style="31" bestFit="1" customWidth="1"/>
    <col min="15" max="15" width="0.85546875" style="31" customWidth="1"/>
    <col min="16" max="16" width="17.7109375" style="53" customWidth="1"/>
    <col min="17" max="17" width="1.28515625" style="53" customWidth="1"/>
    <col min="18" max="18" width="19.57421875" style="53" customWidth="1"/>
    <col min="19" max="19" width="0.85546875" style="53" customWidth="1"/>
    <col min="20" max="20" width="19.140625" style="53" customWidth="1"/>
    <col min="21" max="21" width="0.85546875" style="53" customWidth="1"/>
    <col min="22" max="22" width="20.00390625" style="53" customWidth="1"/>
    <col min="23" max="23" width="0.5625" style="53" customWidth="1"/>
    <col min="24" max="24" width="20.140625" style="53" customWidth="1"/>
    <col min="25" max="25" width="0.71875" style="53" customWidth="1"/>
    <col min="26" max="26" width="16.7109375" style="53" bestFit="1" customWidth="1"/>
    <col min="27" max="27" width="0.9921875" style="53" customWidth="1"/>
    <col min="28" max="28" width="17.7109375" style="53" customWidth="1"/>
    <col min="29" max="29" width="0.9921875" style="31" customWidth="1"/>
    <col min="30" max="30" width="16.140625" style="31" customWidth="1"/>
    <col min="31" max="31" width="30.00390625" style="31" customWidth="1"/>
    <col min="32" max="16384" width="9.140625" style="31" customWidth="1"/>
  </cols>
  <sheetData>
    <row r="1" spans="1:30" s="128" customFormat="1" ht="27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2"/>
      <c r="AD1" s="202"/>
    </row>
    <row r="2" spans="1:30" s="128" customFormat="1" ht="27" customHeight="1">
      <c r="A2" s="203" t="s">
        <v>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2"/>
      <c r="AD2" s="202"/>
    </row>
    <row r="3" spans="1:30" s="128" customFormat="1" ht="27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2"/>
      <c r="AD3" s="202"/>
    </row>
    <row r="4" spans="1:30" s="128" customFormat="1" ht="27" customHeight="1">
      <c r="A4" s="203" t="s">
        <v>86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2"/>
      <c r="AD4" s="202"/>
    </row>
    <row r="5" spans="1:29" s="32" customFormat="1" ht="12.75" customHeight="1">
      <c r="A5" s="33"/>
      <c r="B5" s="33"/>
      <c r="C5" s="7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47"/>
      <c r="Q5" s="47"/>
      <c r="R5" s="52"/>
      <c r="S5" s="47"/>
      <c r="T5" s="47"/>
      <c r="U5" s="47"/>
      <c r="V5" s="47"/>
      <c r="W5" s="47"/>
      <c r="X5" s="47"/>
      <c r="Y5" s="47"/>
      <c r="Z5" s="47"/>
      <c r="AA5" s="47"/>
      <c r="AB5" s="47"/>
      <c r="AC5" s="21"/>
    </row>
    <row r="6" spans="1:29" s="127" customFormat="1" ht="27" customHeight="1">
      <c r="A6" s="134"/>
      <c r="B6" s="134"/>
      <c r="D6" s="204" t="s">
        <v>54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135"/>
      <c r="AB6" s="182" t="s">
        <v>1</v>
      </c>
      <c r="AC6" s="136"/>
    </row>
    <row r="7" spans="1:29" ht="25.5" customHeight="1">
      <c r="A7" s="35"/>
      <c r="B7" s="35"/>
      <c r="C7" s="74"/>
      <c r="D7" s="183"/>
      <c r="E7" s="183"/>
      <c r="F7" s="183"/>
      <c r="G7" s="183"/>
      <c r="H7" s="183"/>
      <c r="I7" s="183"/>
      <c r="J7" s="183"/>
      <c r="K7" s="183"/>
      <c r="L7" s="238" t="s">
        <v>37</v>
      </c>
      <c r="M7" s="238"/>
      <c r="N7" s="238"/>
      <c r="O7" s="238"/>
      <c r="P7" s="238"/>
      <c r="Q7" s="169"/>
      <c r="R7" s="239" t="s">
        <v>109</v>
      </c>
      <c r="S7" s="239"/>
      <c r="T7" s="239"/>
      <c r="U7" s="239"/>
      <c r="V7" s="239"/>
      <c r="W7" s="239"/>
      <c r="X7" s="239"/>
      <c r="Y7" s="239"/>
      <c r="Z7" s="239"/>
      <c r="AA7" s="170"/>
      <c r="AB7" s="171"/>
      <c r="AC7" s="36"/>
    </row>
    <row r="8" spans="1:29" ht="25.5" customHeight="1">
      <c r="A8" s="35"/>
      <c r="B8" s="35"/>
      <c r="C8" s="74"/>
      <c r="D8" s="148" t="s">
        <v>55</v>
      </c>
      <c r="E8" s="148"/>
      <c r="F8" s="148" t="s">
        <v>56</v>
      </c>
      <c r="G8" s="148"/>
      <c r="H8" s="148" t="s">
        <v>57</v>
      </c>
      <c r="I8" s="148"/>
      <c r="J8" s="148" t="s">
        <v>57</v>
      </c>
      <c r="K8" s="148"/>
      <c r="L8" s="184" t="s">
        <v>38</v>
      </c>
      <c r="M8" s="184"/>
      <c r="N8" s="184"/>
      <c r="O8" s="148"/>
      <c r="P8" s="185"/>
      <c r="Q8" s="173"/>
      <c r="R8" s="173" t="s">
        <v>147</v>
      </c>
      <c r="S8" s="173"/>
      <c r="T8" s="173" t="s">
        <v>147</v>
      </c>
      <c r="U8" s="173"/>
      <c r="V8" s="106" t="s">
        <v>167</v>
      </c>
      <c r="W8" s="54"/>
      <c r="X8" s="106" t="s">
        <v>168</v>
      </c>
      <c r="Y8" s="173"/>
      <c r="Z8" s="106"/>
      <c r="AA8" s="173"/>
      <c r="AB8" s="174" t="s">
        <v>166</v>
      </c>
      <c r="AC8" s="36"/>
    </row>
    <row r="9" spans="1:29" ht="25.5" customHeight="1">
      <c r="A9" s="35"/>
      <c r="B9" s="35"/>
      <c r="C9" s="129"/>
      <c r="D9" s="148" t="s">
        <v>61</v>
      </c>
      <c r="E9" s="148"/>
      <c r="F9" s="148" t="s">
        <v>62</v>
      </c>
      <c r="G9" s="148"/>
      <c r="H9" s="148" t="s">
        <v>63</v>
      </c>
      <c r="I9" s="148"/>
      <c r="J9" s="148" t="s">
        <v>164</v>
      </c>
      <c r="K9" s="148"/>
      <c r="L9" s="186" t="s">
        <v>58</v>
      </c>
      <c r="M9" s="148"/>
      <c r="N9" s="186" t="s">
        <v>59</v>
      </c>
      <c r="O9" s="148"/>
      <c r="P9" s="185" t="s">
        <v>115</v>
      </c>
      <c r="Q9" s="176"/>
      <c r="R9" s="173" t="s">
        <v>112</v>
      </c>
      <c r="S9" s="173"/>
      <c r="T9" s="173" t="s">
        <v>112</v>
      </c>
      <c r="U9" s="173"/>
      <c r="V9" s="106" t="s">
        <v>169</v>
      </c>
      <c r="W9" s="106"/>
      <c r="X9" s="106" t="s">
        <v>170</v>
      </c>
      <c r="Y9" s="173"/>
      <c r="Z9" s="106" t="s">
        <v>60</v>
      </c>
      <c r="AA9" s="173"/>
      <c r="AB9" s="177"/>
      <c r="AC9" s="36"/>
    </row>
    <row r="10" spans="1:29" ht="25.5" customHeight="1">
      <c r="A10" s="35"/>
      <c r="B10" s="35"/>
      <c r="C10" s="129"/>
      <c r="D10" s="148" t="s">
        <v>65</v>
      </c>
      <c r="E10" s="148"/>
      <c r="F10" s="148" t="s">
        <v>66</v>
      </c>
      <c r="G10" s="148"/>
      <c r="H10" s="148" t="s">
        <v>206</v>
      </c>
      <c r="I10" s="148"/>
      <c r="J10" s="148" t="s">
        <v>207</v>
      </c>
      <c r="K10" s="148"/>
      <c r="L10" s="186" t="s">
        <v>64</v>
      </c>
      <c r="M10" s="148"/>
      <c r="N10" s="148" t="s">
        <v>64</v>
      </c>
      <c r="O10" s="148"/>
      <c r="P10" s="185"/>
      <c r="Q10" s="173"/>
      <c r="R10" s="173" t="s">
        <v>113</v>
      </c>
      <c r="S10" s="173"/>
      <c r="T10" s="173" t="s">
        <v>114</v>
      </c>
      <c r="U10" s="173"/>
      <c r="V10" s="106" t="s">
        <v>171</v>
      </c>
      <c r="W10" s="106"/>
      <c r="X10" s="106" t="s">
        <v>172</v>
      </c>
      <c r="Y10" s="173"/>
      <c r="Z10" s="106"/>
      <c r="AA10" s="173"/>
      <c r="AB10" s="177"/>
      <c r="AC10" s="36"/>
    </row>
    <row r="11" spans="1:29" ht="25.5" customHeight="1">
      <c r="A11" s="35"/>
      <c r="B11" s="84" t="s">
        <v>5</v>
      </c>
      <c r="D11" s="166"/>
      <c r="E11" s="166"/>
      <c r="F11" s="166"/>
      <c r="G11" s="166"/>
      <c r="H11" s="166"/>
      <c r="I11" s="166"/>
      <c r="J11" s="166"/>
      <c r="K11" s="166"/>
      <c r="L11" s="187"/>
      <c r="M11" s="166"/>
      <c r="N11" s="166"/>
      <c r="O11" s="166"/>
      <c r="P11" s="188"/>
      <c r="Q11" s="180"/>
      <c r="R11" s="180"/>
      <c r="S11" s="180"/>
      <c r="T11" s="180" t="s">
        <v>208</v>
      </c>
      <c r="U11" s="180"/>
      <c r="V11" s="178" t="s">
        <v>208</v>
      </c>
      <c r="W11" s="178"/>
      <c r="X11" s="178" t="s">
        <v>206</v>
      </c>
      <c r="Y11" s="180"/>
      <c r="Z11" s="178"/>
      <c r="AA11" s="180"/>
      <c r="AB11" s="181"/>
      <c r="AC11" s="36"/>
    </row>
    <row r="12" spans="1:29" ht="25.5" customHeight="1">
      <c r="A12" s="189" t="s">
        <v>177</v>
      </c>
      <c r="B12" s="189"/>
      <c r="C12" s="74"/>
      <c r="D12" s="159">
        <v>494034300</v>
      </c>
      <c r="E12" s="28"/>
      <c r="F12" s="159">
        <v>1041357580</v>
      </c>
      <c r="G12" s="28"/>
      <c r="H12" s="159">
        <v>6151888.73</v>
      </c>
      <c r="I12" s="159"/>
      <c r="J12" s="159">
        <v>13932199.96</v>
      </c>
      <c r="K12" s="159"/>
      <c r="L12" s="159">
        <v>80000000</v>
      </c>
      <c r="M12" s="159"/>
      <c r="N12" s="159">
        <v>280000000</v>
      </c>
      <c r="O12" s="159"/>
      <c r="P12" s="159">
        <v>13923647828.270002</v>
      </c>
      <c r="Q12" s="159"/>
      <c r="R12" s="159">
        <v>1713840909.51</v>
      </c>
      <c r="S12" s="159"/>
      <c r="T12" s="159">
        <v>1773203051.76</v>
      </c>
      <c r="U12" s="159"/>
      <c r="V12" s="159">
        <v>20239179.29</v>
      </c>
      <c r="W12" s="159"/>
      <c r="X12" s="159">
        <v>7233135.64</v>
      </c>
      <c r="Y12" s="159"/>
      <c r="Z12" s="159">
        <f>SUM(R12:X12)</f>
        <v>3514516276.2</v>
      </c>
      <c r="AA12" s="159"/>
      <c r="AB12" s="159">
        <f>SUM(D12:P12,Z12)</f>
        <v>19353640073.160004</v>
      </c>
      <c r="AC12" s="11"/>
    </row>
    <row r="13" spans="1:29" ht="25.5" customHeight="1">
      <c r="A13" s="27" t="s">
        <v>220</v>
      </c>
      <c r="B13" s="211">
        <v>17</v>
      </c>
      <c r="C13" s="74"/>
      <c r="D13" s="120"/>
      <c r="E13" s="28"/>
      <c r="F13" s="120"/>
      <c r="G13" s="28"/>
      <c r="H13" s="120"/>
      <c r="I13" s="120"/>
      <c r="J13" s="120"/>
      <c r="K13" s="120"/>
      <c r="L13" s="120"/>
      <c r="M13" s="120"/>
      <c r="N13" s="120"/>
      <c r="O13" s="120"/>
      <c r="P13" s="120">
        <v>-113627889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>
        <f>SUM(D13:P13,Z13)</f>
        <v>-113627889</v>
      </c>
      <c r="AC13" s="11"/>
    </row>
    <row r="14" spans="1:29" ht="25.5" customHeight="1">
      <c r="A14" s="27" t="s">
        <v>174</v>
      </c>
      <c r="B14" s="27"/>
      <c r="C14" s="74"/>
      <c r="D14" s="150"/>
      <c r="E14" s="28"/>
      <c r="F14" s="150"/>
      <c r="G14" s="28"/>
      <c r="H14" s="150"/>
      <c r="I14" s="28"/>
      <c r="J14" s="120">
        <v>-13932199.96</v>
      </c>
      <c r="K14" s="28"/>
      <c r="L14" s="150"/>
      <c r="M14" s="18"/>
      <c r="N14" s="150"/>
      <c r="O14" s="18"/>
      <c r="P14" s="150"/>
      <c r="Q14" s="18"/>
      <c r="R14" s="150"/>
      <c r="S14" s="18"/>
      <c r="T14" s="150"/>
      <c r="U14" s="58"/>
      <c r="V14" s="150"/>
      <c r="W14" s="58"/>
      <c r="X14" s="150"/>
      <c r="Y14" s="58"/>
      <c r="Z14" s="150"/>
      <c r="AA14" s="58"/>
      <c r="AB14" s="120">
        <f>SUM(D14:P14,Z14)</f>
        <v>-13932199.96</v>
      </c>
      <c r="AC14" s="11"/>
    </row>
    <row r="15" spans="1:29" ht="25.5" customHeight="1">
      <c r="A15" s="27" t="s">
        <v>215</v>
      </c>
      <c r="B15" s="27"/>
      <c r="C15" s="11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1"/>
    </row>
    <row r="16" spans="1:29" ht="25.5" customHeight="1">
      <c r="A16" s="27" t="s">
        <v>175</v>
      </c>
      <c r="B16" s="27"/>
      <c r="C16" s="74"/>
      <c r="D16" s="150"/>
      <c r="E16" s="28"/>
      <c r="F16" s="150"/>
      <c r="G16" s="28"/>
      <c r="H16" s="150"/>
      <c r="I16" s="28"/>
      <c r="J16" s="150"/>
      <c r="K16" s="28"/>
      <c r="L16" s="150"/>
      <c r="M16" s="18"/>
      <c r="N16" s="150"/>
      <c r="O16" s="18"/>
      <c r="P16" s="120">
        <f>'PL 6M'!E41</f>
        <v>631493118.5899996</v>
      </c>
      <c r="Q16" s="18"/>
      <c r="R16" s="150"/>
      <c r="S16" s="18"/>
      <c r="T16" s="150"/>
      <c r="U16" s="58"/>
      <c r="V16" s="150"/>
      <c r="W16" s="58"/>
      <c r="X16" s="150"/>
      <c r="Y16" s="58"/>
      <c r="Z16" s="150"/>
      <c r="AA16" s="58"/>
      <c r="AB16" s="120">
        <f>SUM(D16:P16,Z16)</f>
        <v>631493118.5899996</v>
      </c>
      <c r="AC16" s="28"/>
    </row>
    <row r="17" spans="1:29" ht="25.5" customHeight="1">
      <c r="A17" s="27" t="s">
        <v>198</v>
      </c>
      <c r="B17" s="27"/>
      <c r="C17" s="74"/>
      <c r="D17" s="150"/>
      <c r="E17" s="28"/>
      <c r="F17" s="150"/>
      <c r="G17" s="28"/>
      <c r="H17" s="150"/>
      <c r="I17" s="28"/>
      <c r="J17" s="150"/>
      <c r="K17" s="28"/>
      <c r="L17" s="150"/>
      <c r="M17" s="18"/>
      <c r="N17" s="150"/>
      <c r="O17" s="18"/>
      <c r="P17" s="120">
        <f>'PL 6M'!E54+'PL 6M'!E52</f>
        <v>-900493.83</v>
      </c>
      <c r="Q17" s="18"/>
      <c r="R17" s="120">
        <f>'PL 6M'!E46</f>
        <v>-64652546.309999995</v>
      </c>
      <c r="S17" s="18"/>
      <c r="T17" s="120">
        <f>'PL 6M'!E48</f>
        <v>-23140154.58</v>
      </c>
      <c r="U17" s="58"/>
      <c r="V17" s="150"/>
      <c r="W17" s="58"/>
      <c r="X17" s="120">
        <f>'PL 6M'!E50</f>
        <v>-1480846.9100000001</v>
      </c>
      <c r="Y17" s="58"/>
      <c r="Z17" s="120">
        <f>SUM(R17:X17)</f>
        <v>-89273547.79999998</v>
      </c>
      <c r="AA17" s="58"/>
      <c r="AB17" s="120">
        <f>SUM(D17:P17,Z17)</f>
        <v>-90174041.62999998</v>
      </c>
      <c r="AC17" s="28"/>
    </row>
    <row r="18" spans="1:29" ht="25.5" customHeight="1" thickBot="1">
      <c r="A18" s="189" t="s">
        <v>214</v>
      </c>
      <c r="B18" s="189"/>
      <c r="C18" s="74"/>
      <c r="D18" s="142">
        <f>SUM(D12:D17)</f>
        <v>494034300</v>
      </c>
      <c r="E18" s="120"/>
      <c r="F18" s="142">
        <f>SUM(F12:F17)</f>
        <v>1041357580</v>
      </c>
      <c r="G18" s="120"/>
      <c r="H18" s="142">
        <f>SUM(H12:H17)</f>
        <v>6151888.73</v>
      </c>
      <c r="I18" s="120"/>
      <c r="J18" s="142">
        <f>SUM(J12:J17)</f>
        <v>0</v>
      </c>
      <c r="K18" s="120"/>
      <c r="L18" s="142">
        <f>SUM(L12:L17)</f>
        <v>80000000</v>
      </c>
      <c r="M18" s="120"/>
      <c r="N18" s="142">
        <f>SUM(N12:N17)</f>
        <v>280000000</v>
      </c>
      <c r="O18" s="120"/>
      <c r="P18" s="142">
        <f>SUM(P12:P17)</f>
        <v>14440612564.030003</v>
      </c>
      <c r="Q18" s="120"/>
      <c r="R18" s="142">
        <f>SUM(R12:R17)</f>
        <v>1649188363.2</v>
      </c>
      <c r="S18" s="120"/>
      <c r="T18" s="142">
        <f>SUM(T12:T17)</f>
        <v>1750062897.18</v>
      </c>
      <c r="U18" s="120"/>
      <c r="V18" s="142">
        <f>SUM(V12:V17)</f>
        <v>20239179.29</v>
      </c>
      <c r="W18" s="120"/>
      <c r="X18" s="142">
        <f>SUM(X12:X17)</f>
        <v>5752288.7299999995</v>
      </c>
      <c r="Y18" s="120"/>
      <c r="Z18" s="142">
        <f>SUM(Z12:Z17)</f>
        <v>3425242728.3999996</v>
      </c>
      <c r="AA18" s="120"/>
      <c r="AB18" s="142">
        <f>SUM(AB12:AB17)</f>
        <v>19767399061.160004</v>
      </c>
      <c r="AC18" s="28"/>
    </row>
    <row r="19" spans="1:29" ht="25.5" customHeight="1" thickTop="1">
      <c r="A19" s="27"/>
      <c r="B19" s="27"/>
      <c r="C19" s="74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1"/>
    </row>
    <row r="20" spans="1:29" ht="25.5" customHeight="1">
      <c r="A20" s="189" t="s">
        <v>188</v>
      </c>
      <c r="B20" s="189"/>
      <c r="C20" s="74"/>
      <c r="D20" s="120">
        <v>494034300</v>
      </c>
      <c r="E20" s="120"/>
      <c r="F20" s="120">
        <v>1041357580</v>
      </c>
      <c r="G20" s="120"/>
      <c r="H20" s="120">
        <v>6151888.73</v>
      </c>
      <c r="I20" s="120"/>
      <c r="J20" s="120">
        <v>0</v>
      </c>
      <c r="K20" s="120"/>
      <c r="L20" s="120">
        <v>80000000</v>
      </c>
      <c r="M20" s="120"/>
      <c r="N20" s="120">
        <v>280000000</v>
      </c>
      <c r="O20" s="120"/>
      <c r="P20" s="120">
        <v>15177778024.67</v>
      </c>
      <c r="Q20" s="120"/>
      <c r="R20" s="120">
        <v>1570680878.31</v>
      </c>
      <c r="S20" s="120"/>
      <c r="T20" s="120">
        <v>1676716184.15</v>
      </c>
      <c r="U20" s="120"/>
      <c r="V20" s="120">
        <v>20068165.61</v>
      </c>
      <c r="W20" s="120"/>
      <c r="X20" s="120">
        <v>10461335.56</v>
      </c>
      <c r="Y20" s="120"/>
      <c r="Z20" s="120">
        <f>SUM(R20:X20)</f>
        <v>3277926563.63</v>
      </c>
      <c r="AA20" s="120"/>
      <c r="AB20" s="120">
        <f>SUM(D20:P20,Z20)</f>
        <v>20357248357.03</v>
      </c>
      <c r="AC20" s="11"/>
    </row>
    <row r="21" spans="1:29" ht="25.5" customHeight="1">
      <c r="A21" s="27" t="s">
        <v>220</v>
      </c>
      <c r="B21" s="211">
        <v>17</v>
      </c>
      <c r="C21" s="74"/>
      <c r="D21" s="120"/>
      <c r="E21" s="28"/>
      <c r="F21" s="120"/>
      <c r="G21" s="28"/>
      <c r="H21" s="120"/>
      <c r="I21" s="120"/>
      <c r="J21" s="120"/>
      <c r="K21" s="120"/>
      <c r="L21" s="120"/>
      <c r="M21" s="120"/>
      <c r="N21" s="120"/>
      <c r="O21" s="120"/>
      <c r="P21" s="120">
        <v>-113627889</v>
      </c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>
        <f>SUM(D21:P21,Z21)</f>
        <v>-113627889</v>
      </c>
      <c r="AC21" s="11"/>
    </row>
    <row r="22" spans="1:29" ht="25.5" customHeight="1">
      <c r="A22" s="27" t="s">
        <v>215</v>
      </c>
      <c r="B22" s="27"/>
      <c r="C22" s="110"/>
      <c r="D22" s="120"/>
      <c r="E22" s="120"/>
      <c r="F22" s="120"/>
      <c r="G22" s="120"/>
      <c r="H22" s="120"/>
      <c r="I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1"/>
    </row>
    <row r="23" spans="1:29" ht="25.5" customHeight="1">
      <c r="A23" s="27" t="s">
        <v>175</v>
      </c>
      <c r="B23" s="27"/>
      <c r="C23" s="74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>
        <f>'PL 6M'!C41</f>
        <v>1046245273.2299998</v>
      </c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>
        <f>SUM(D23:P23,Z23)</f>
        <v>1046245273.2299998</v>
      </c>
      <c r="AC23" s="28"/>
    </row>
    <row r="24" spans="1:29" ht="25.5" customHeight="1">
      <c r="A24" s="27" t="s">
        <v>198</v>
      </c>
      <c r="B24" s="27"/>
      <c r="C24" s="74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>
        <f>'PL 6M'!C54+'PL 6M'!C52</f>
        <v>-15855687.600000001</v>
      </c>
      <c r="Q24" s="120"/>
      <c r="R24" s="120">
        <f>'PL 6M'!C46</f>
        <v>204264069.07</v>
      </c>
      <c r="S24" s="120"/>
      <c r="T24" s="120">
        <f>'PL 6M'!C48</f>
        <v>285594589.74</v>
      </c>
      <c r="U24" s="120"/>
      <c r="V24" s="120"/>
      <c r="W24" s="120"/>
      <c r="X24" s="120">
        <f>'PL 6M'!C50</f>
        <v>-3246672.3540000003</v>
      </c>
      <c r="Y24" s="120"/>
      <c r="Z24" s="120">
        <f>SUM(R24:X24)</f>
        <v>486611986.45600003</v>
      </c>
      <c r="AA24" s="120"/>
      <c r="AB24" s="120">
        <f>SUM(D24:P24,Z24)</f>
        <v>470756298.856</v>
      </c>
      <c r="AC24" s="28"/>
    </row>
    <row r="25" spans="1:29" ht="25.5" customHeight="1" thickBot="1">
      <c r="A25" s="189" t="s">
        <v>216</v>
      </c>
      <c r="B25" s="189"/>
      <c r="C25" s="74"/>
      <c r="D25" s="142">
        <f>SUM(D20:D24)</f>
        <v>494034300</v>
      </c>
      <c r="E25" s="120"/>
      <c r="F25" s="142">
        <f>SUM(F20:F24)</f>
        <v>1041357580</v>
      </c>
      <c r="G25" s="120"/>
      <c r="H25" s="142">
        <f>SUM(H20:H24)</f>
        <v>6151888.73</v>
      </c>
      <c r="I25" s="120"/>
      <c r="J25" s="142">
        <f>SUM(J20:J24)</f>
        <v>0</v>
      </c>
      <c r="K25" s="120"/>
      <c r="L25" s="142">
        <f>SUM(L20:L24)</f>
        <v>80000000</v>
      </c>
      <c r="M25" s="120"/>
      <c r="N25" s="142">
        <f>SUM(N20:N24)</f>
        <v>280000000</v>
      </c>
      <c r="O25" s="120"/>
      <c r="P25" s="142">
        <f>SUM(P20:P24)</f>
        <v>16094539721.3</v>
      </c>
      <c r="Q25" s="120"/>
      <c r="R25" s="142">
        <f>SUM(R20:R24)</f>
        <v>1774944947.3799999</v>
      </c>
      <c r="S25" s="120"/>
      <c r="T25" s="142">
        <f>SUM(T20:T24)</f>
        <v>1962310773.89</v>
      </c>
      <c r="U25" s="120"/>
      <c r="V25" s="142">
        <f>SUM(V20:V24)</f>
        <v>20068165.61</v>
      </c>
      <c r="W25" s="120"/>
      <c r="X25" s="142">
        <f>SUM(X20:X24)</f>
        <v>7214663.206</v>
      </c>
      <c r="Y25" s="120"/>
      <c r="Z25" s="142">
        <f>SUM(Z20:Z24)</f>
        <v>3764538550.086</v>
      </c>
      <c r="AA25" s="120"/>
      <c r="AB25" s="142">
        <f>SUM(AB20:AB24)</f>
        <v>21760622040.115997</v>
      </c>
      <c r="AC25" s="28"/>
    </row>
    <row r="26" spans="1:29" ht="24" thickTop="1">
      <c r="A26" s="31"/>
      <c r="B26" s="31"/>
      <c r="C26" s="74"/>
      <c r="D26" s="28"/>
      <c r="E26" s="28"/>
      <c r="F26" s="28"/>
      <c r="G26" s="28"/>
      <c r="H26" s="28"/>
      <c r="I26" s="28"/>
      <c r="J26" s="28"/>
      <c r="K26" s="28"/>
      <c r="L26" s="28"/>
      <c r="M26" s="18"/>
      <c r="N26" s="28"/>
      <c r="O26" s="18"/>
      <c r="P26" s="51"/>
      <c r="Q26" s="51"/>
      <c r="R26" s="51"/>
      <c r="S26" s="50"/>
      <c r="T26" s="51"/>
      <c r="U26" s="50"/>
      <c r="V26" s="50"/>
      <c r="W26" s="50"/>
      <c r="X26" s="50"/>
      <c r="Y26" s="50"/>
      <c r="Z26" s="50"/>
      <c r="AA26" s="50"/>
      <c r="AB26" s="51"/>
      <c r="AC26" s="28"/>
    </row>
    <row r="27" spans="1:29" ht="23.25">
      <c r="A27" s="31"/>
      <c r="B27" s="31"/>
      <c r="C27" s="74"/>
      <c r="D27" s="28"/>
      <c r="E27" s="28"/>
      <c r="F27" s="28"/>
      <c r="G27" s="28"/>
      <c r="H27" s="28"/>
      <c r="I27" s="28"/>
      <c r="J27" s="28"/>
      <c r="K27" s="28"/>
      <c r="L27" s="28"/>
      <c r="M27" s="18"/>
      <c r="N27" s="28"/>
      <c r="O27" s="18"/>
      <c r="P27" s="51"/>
      <c r="Q27" s="51"/>
      <c r="R27" s="51"/>
      <c r="S27" s="50"/>
      <c r="T27" s="51"/>
      <c r="U27" s="50"/>
      <c r="V27" s="50"/>
      <c r="W27" s="50"/>
      <c r="X27" s="50"/>
      <c r="Y27" s="50"/>
      <c r="Z27" s="50"/>
      <c r="AA27" s="50"/>
      <c r="AB27" s="51"/>
      <c r="AC27" s="28"/>
    </row>
    <row r="28" spans="1:2" ht="24.75" customHeight="1">
      <c r="A28" s="3" t="s">
        <v>21</v>
      </c>
      <c r="B28" s="3"/>
    </row>
    <row r="37" spans="1:28" ht="10.5" customHeight="1">
      <c r="A37" s="31"/>
      <c r="B37" s="31"/>
      <c r="C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</row>
    <row r="38" spans="1:28" ht="12.75" customHeight="1">
      <c r="A38" s="31"/>
      <c r="B38" s="31"/>
      <c r="C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</row>
  </sheetData>
  <sheetProtection/>
  <mergeCells count="2">
    <mergeCell ref="L7:P7"/>
    <mergeCell ref="R7:Z7"/>
  </mergeCells>
  <printOptions/>
  <pageMargins left="0.35433070866141736" right="0.35433070866141736" top="0.5905511811023623" bottom="0.15748031496062992" header="0.2362204724409449" footer="0.1574803149606299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="70" zoomScaleNormal="70" zoomScaleSheetLayoutView="85" zoomScalePageLayoutView="0" workbookViewId="0" topLeftCell="A1">
      <selection activeCell="A1" sqref="A1"/>
    </sheetView>
  </sheetViews>
  <sheetFormatPr defaultColWidth="9.140625" defaultRowHeight="24.75" customHeight="1"/>
  <cols>
    <col min="1" max="1" width="69.00390625" style="128" customWidth="1"/>
    <col min="2" max="2" width="9.140625" style="75" customWidth="1"/>
    <col min="3" max="3" width="18.7109375" style="128" customWidth="1"/>
    <col min="4" max="4" width="0.85546875" style="128" customWidth="1"/>
    <col min="5" max="5" width="18.7109375" style="128" customWidth="1"/>
    <col min="6" max="6" width="0.85546875" style="128" customWidth="1"/>
    <col min="7" max="7" width="18.7109375" style="128" customWidth="1"/>
    <col min="8" max="8" width="0.85546875" style="128" customWidth="1"/>
    <col min="9" max="9" width="18.7109375" style="128" customWidth="1"/>
    <col min="10" max="10" width="0.85546875" style="128" customWidth="1"/>
    <col min="11" max="11" width="18.7109375" style="133" customWidth="1"/>
    <col min="12" max="12" width="0.85546875" style="133" customWidth="1"/>
    <col min="13" max="13" width="18.7109375" style="133" customWidth="1"/>
    <col min="14" max="14" width="0.85546875" style="133" customWidth="1"/>
    <col min="15" max="15" width="18.7109375" style="133" customWidth="1"/>
    <col min="16" max="16" width="1.421875" style="128" customWidth="1"/>
    <col min="17" max="16384" width="9.140625" style="128" customWidth="1"/>
  </cols>
  <sheetData>
    <row r="1" spans="1:16" s="127" customFormat="1" ht="27" customHeight="1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126"/>
    </row>
    <row r="2" spans="1:16" s="127" customFormat="1" ht="27" customHeight="1">
      <c r="A2" s="203" t="s">
        <v>53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26"/>
    </row>
    <row r="3" spans="1:16" s="127" customFormat="1" ht="27" customHeight="1">
      <c r="A3" s="203" t="s">
        <v>213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126"/>
    </row>
    <row r="4" spans="1:16" s="127" customFormat="1" ht="27" customHeight="1">
      <c r="A4" s="203" t="s">
        <v>86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126"/>
    </row>
    <row r="5" spans="1:15" ht="23.25">
      <c r="A5" s="38"/>
      <c r="C5" s="34"/>
      <c r="D5" s="34"/>
      <c r="E5" s="34"/>
      <c r="F5" s="34"/>
      <c r="G5" s="34"/>
      <c r="H5" s="34"/>
      <c r="I5" s="34"/>
      <c r="J5" s="34"/>
      <c r="K5" s="47"/>
      <c r="L5" s="48"/>
      <c r="M5" s="49"/>
      <c r="N5" s="47"/>
      <c r="O5" s="198" t="s">
        <v>111</v>
      </c>
    </row>
    <row r="6" spans="1:15" ht="24" customHeight="1">
      <c r="A6" s="35"/>
      <c r="C6" s="210" t="s">
        <v>125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ht="24" customHeight="1">
      <c r="A7" s="35"/>
      <c r="B7" s="76"/>
      <c r="C7" s="54"/>
      <c r="D7" s="54"/>
      <c r="E7" s="54"/>
      <c r="F7" s="54"/>
      <c r="G7" s="54"/>
      <c r="H7" s="54"/>
      <c r="I7" s="54"/>
      <c r="J7" s="54"/>
      <c r="K7" s="190"/>
      <c r="L7" s="190"/>
      <c r="M7" s="191" t="s">
        <v>128</v>
      </c>
      <c r="N7" s="190"/>
      <c r="O7" s="192"/>
    </row>
    <row r="8" spans="1:15" ht="24" customHeight="1">
      <c r="A8" s="35"/>
      <c r="B8" s="76"/>
      <c r="C8" s="106"/>
      <c r="D8" s="106"/>
      <c r="E8" s="106"/>
      <c r="F8" s="193"/>
      <c r="G8" s="240" t="s">
        <v>37</v>
      </c>
      <c r="H8" s="240"/>
      <c r="I8" s="240"/>
      <c r="J8" s="240"/>
      <c r="K8" s="240"/>
      <c r="L8" s="194"/>
      <c r="M8" s="195" t="s">
        <v>116</v>
      </c>
      <c r="N8" s="194"/>
      <c r="O8" s="196"/>
    </row>
    <row r="9" spans="1:15" ht="24" customHeight="1">
      <c r="A9" s="35"/>
      <c r="B9" s="76"/>
      <c r="C9" s="106" t="s">
        <v>55</v>
      </c>
      <c r="D9" s="106"/>
      <c r="E9" s="106" t="s">
        <v>56</v>
      </c>
      <c r="F9" s="193"/>
      <c r="G9" s="172" t="s">
        <v>38</v>
      </c>
      <c r="H9" s="172"/>
      <c r="I9" s="172"/>
      <c r="J9" s="106"/>
      <c r="K9" s="173"/>
      <c r="L9" s="194"/>
      <c r="M9" s="173" t="s">
        <v>148</v>
      </c>
      <c r="N9" s="194"/>
      <c r="O9" s="174" t="s">
        <v>60</v>
      </c>
    </row>
    <row r="10" spans="1:15" ht="24" customHeight="1">
      <c r="A10" s="35"/>
      <c r="B10" s="129"/>
      <c r="C10" s="106" t="s">
        <v>61</v>
      </c>
      <c r="D10" s="106"/>
      <c r="E10" s="106" t="s">
        <v>62</v>
      </c>
      <c r="F10" s="193"/>
      <c r="G10" s="175" t="s">
        <v>58</v>
      </c>
      <c r="H10" s="106"/>
      <c r="I10" s="175" t="s">
        <v>59</v>
      </c>
      <c r="J10" s="106"/>
      <c r="K10" s="173" t="s">
        <v>115</v>
      </c>
      <c r="L10" s="194"/>
      <c r="M10" s="173" t="s">
        <v>130</v>
      </c>
      <c r="N10" s="194"/>
      <c r="O10" s="196"/>
    </row>
    <row r="11" spans="1:15" ht="24" customHeight="1">
      <c r="A11" s="35"/>
      <c r="B11" s="84" t="s">
        <v>5</v>
      </c>
      <c r="C11" s="178" t="s">
        <v>65</v>
      </c>
      <c r="D11" s="178"/>
      <c r="E11" s="178" t="s">
        <v>66</v>
      </c>
      <c r="F11" s="165"/>
      <c r="G11" s="179" t="s">
        <v>64</v>
      </c>
      <c r="H11" s="178"/>
      <c r="I11" s="178" t="s">
        <v>64</v>
      </c>
      <c r="J11" s="178"/>
      <c r="K11" s="180"/>
      <c r="L11" s="195"/>
      <c r="M11" s="180" t="s">
        <v>113</v>
      </c>
      <c r="N11" s="195"/>
      <c r="O11" s="197"/>
    </row>
    <row r="12" spans="1:15" ht="23.25">
      <c r="A12" s="189" t="s">
        <v>177</v>
      </c>
      <c r="B12" s="76"/>
      <c r="C12" s="120">
        <v>494034300</v>
      </c>
      <c r="D12" s="120"/>
      <c r="E12" s="120">
        <v>1041357580</v>
      </c>
      <c r="F12" s="120"/>
      <c r="G12" s="120">
        <v>80000000</v>
      </c>
      <c r="H12" s="120"/>
      <c r="I12" s="120">
        <v>280000000</v>
      </c>
      <c r="J12" s="120"/>
      <c r="K12" s="120">
        <v>4726113402.37</v>
      </c>
      <c r="L12" s="120"/>
      <c r="M12" s="120">
        <v>1713840909.51</v>
      </c>
      <c r="N12" s="120"/>
      <c r="O12" s="120">
        <f>SUM(C12:M12)</f>
        <v>8335346191.88</v>
      </c>
    </row>
    <row r="13" spans="1:15" ht="23.25">
      <c r="A13" s="27" t="s">
        <v>220</v>
      </c>
      <c r="B13" s="211">
        <v>17</v>
      </c>
      <c r="C13" s="120"/>
      <c r="D13" s="120"/>
      <c r="E13" s="120"/>
      <c r="F13" s="120"/>
      <c r="G13" s="120"/>
      <c r="H13" s="120"/>
      <c r="I13" s="120"/>
      <c r="J13" s="120"/>
      <c r="K13" s="120">
        <v>-113627889</v>
      </c>
      <c r="L13" s="120"/>
      <c r="M13" s="120"/>
      <c r="N13" s="120"/>
      <c r="O13" s="120">
        <f>SUM(C13:M13)</f>
        <v>-113627889</v>
      </c>
    </row>
    <row r="14" spans="1:17" s="31" customFormat="1" ht="25.5" customHeight="1">
      <c r="A14" s="27" t="s">
        <v>215</v>
      </c>
      <c r="B14" s="11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1"/>
    </row>
    <row r="15" spans="1:17" s="31" customFormat="1" ht="25.5" customHeight="1">
      <c r="A15" s="27" t="s">
        <v>209</v>
      </c>
      <c r="B15" s="74"/>
      <c r="C15" s="120"/>
      <c r="D15" s="120"/>
      <c r="E15" s="120"/>
      <c r="F15" s="120"/>
      <c r="G15" s="120"/>
      <c r="H15" s="120"/>
      <c r="I15" s="120"/>
      <c r="J15" s="120"/>
      <c r="K15" s="120">
        <f>'PL 6M'!I41</f>
        <v>459695912.84999937</v>
      </c>
      <c r="L15" s="120"/>
      <c r="M15" s="120"/>
      <c r="N15" s="120"/>
      <c r="O15" s="120">
        <f>SUM(C15:M15)</f>
        <v>459695912.84999937</v>
      </c>
      <c r="P15" s="120"/>
      <c r="Q15" s="28"/>
    </row>
    <row r="16" spans="1:17" s="31" customFormat="1" ht="25.5" customHeight="1">
      <c r="A16" s="27" t="s">
        <v>198</v>
      </c>
      <c r="B16" s="74"/>
      <c r="C16" s="120"/>
      <c r="D16" s="120"/>
      <c r="E16" s="120"/>
      <c r="F16" s="120"/>
      <c r="G16" s="120"/>
      <c r="H16" s="120"/>
      <c r="I16" s="120"/>
      <c r="J16" s="120"/>
      <c r="K16" s="120">
        <f>'PL 6M'!I52</f>
        <v>0</v>
      </c>
      <c r="L16" s="120"/>
      <c r="M16" s="120">
        <f>'PL 6M'!I46</f>
        <v>-64652546.309999995</v>
      </c>
      <c r="N16" s="120"/>
      <c r="O16" s="120">
        <f>SUM(C16:M16)</f>
        <v>-64652546.309999995</v>
      </c>
      <c r="P16" s="120"/>
      <c r="Q16" s="28"/>
    </row>
    <row r="17" spans="1:17" s="31" customFormat="1" ht="25.5" customHeight="1" thickBot="1">
      <c r="A17" s="189" t="s">
        <v>214</v>
      </c>
      <c r="B17" s="74"/>
      <c r="C17" s="158">
        <f>SUM(C12:C16)</f>
        <v>494034300</v>
      </c>
      <c r="D17" s="120"/>
      <c r="E17" s="158">
        <f>SUM(E12:E16)</f>
        <v>1041357580</v>
      </c>
      <c r="F17" s="120"/>
      <c r="G17" s="158">
        <f>SUM(G12:G16)</f>
        <v>80000000</v>
      </c>
      <c r="H17" s="120"/>
      <c r="I17" s="158">
        <f>SUM(I12:I16)</f>
        <v>280000000</v>
      </c>
      <c r="J17" s="120"/>
      <c r="K17" s="158">
        <f>SUM(K12:K16)</f>
        <v>5072181426.219999</v>
      </c>
      <c r="L17" s="120"/>
      <c r="M17" s="158">
        <f>SUM(M12:M16)</f>
        <v>1649188363.2</v>
      </c>
      <c r="N17" s="157"/>
      <c r="O17" s="158">
        <f>SUM(O12:O16)</f>
        <v>8616761669.42</v>
      </c>
      <c r="P17" s="120"/>
      <c r="Q17" s="28"/>
    </row>
    <row r="18" spans="1:17" s="31" customFormat="1" ht="25.5" customHeight="1" thickTop="1">
      <c r="A18" s="27"/>
      <c r="B18" s="74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1"/>
    </row>
    <row r="19" spans="1:17" s="31" customFormat="1" ht="25.5" customHeight="1">
      <c r="A19" s="189" t="s">
        <v>188</v>
      </c>
      <c r="B19" s="74"/>
      <c r="C19" s="120">
        <v>494034300</v>
      </c>
      <c r="D19" s="120"/>
      <c r="E19" s="120">
        <v>1041357580</v>
      </c>
      <c r="F19" s="120"/>
      <c r="G19" s="120">
        <v>80000000</v>
      </c>
      <c r="H19" s="120"/>
      <c r="I19" s="120">
        <v>280000000</v>
      </c>
      <c r="J19" s="120"/>
      <c r="K19" s="120">
        <v>5248443640.05</v>
      </c>
      <c r="L19" s="120"/>
      <c r="M19" s="120">
        <v>1570680878.31</v>
      </c>
      <c r="N19" s="120"/>
      <c r="O19" s="120">
        <f>SUM(C19:M19)</f>
        <v>8714516398.36</v>
      </c>
      <c r="P19" s="18"/>
      <c r="Q19" s="11"/>
    </row>
    <row r="20" spans="1:17" s="31" customFormat="1" ht="25.5" customHeight="1">
      <c r="A20" s="27" t="s">
        <v>220</v>
      </c>
      <c r="B20" s="211">
        <v>17</v>
      </c>
      <c r="C20" s="120"/>
      <c r="D20" s="120"/>
      <c r="E20" s="120"/>
      <c r="F20" s="120"/>
      <c r="G20" s="120"/>
      <c r="H20" s="120"/>
      <c r="I20" s="120"/>
      <c r="J20" s="120"/>
      <c r="K20" s="120">
        <v>-113627889</v>
      </c>
      <c r="L20" s="120"/>
      <c r="M20" s="120"/>
      <c r="N20" s="120"/>
      <c r="O20" s="120">
        <f>SUM(C20:M20)</f>
        <v>-113627889</v>
      </c>
      <c r="P20" s="18"/>
      <c r="Q20" s="11"/>
    </row>
    <row r="21" spans="1:17" s="31" customFormat="1" ht="25.5" customHeight="1">
      <c r="A21" s="27" t="s">
        <v>215</v>
      </c>
      <c r="B21" s="11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"/>
    </row>
    <row r="22" spans="1:17" s="31" customFormat="1" ht="25.5" customHeight="1">
      <c r="A22" s="27" t="s">
        <v>209</v>
      </c>
      <c r="B22" s="74"/>
      <c r="C22" s="120"/>
      <c r="D22" s="120"/>
      <c r="E22" s="120"/>
      <c r="F22" s="120"/>
      <c r="G22" s="120"/>
      <c r="H22" s="120"/>
      <c r="I22" s="120"/>
      <c r="J22" s="120"/>
      <c r="K22" s="120">
        <f>'PL 6M'!G41</f>
        <v>726821207.48</v>
      </c>
      <c r="L22" s="120"/>
      <c r="M22" s="120"/>
      <c r="N22" s="120"/>
      <c r="O22" s="120">
        <f>SUM(C22:M22)</f>
        <v>726821207.48</v>
      </c>
      <c r="P22" s="120"/>
      <c r="Q22" s="28"/>
    </row>
    <row r="23" spans="1:17" s="31" customFormat="1" ht="25.5" customHeight="1">
      <c r="A23" s="27" t="s">
        <v>198</v>
      </c>
      <c r="B23" s="74"/>
      <c r="C23" s="120"/>
      <c r="D23" s="120"/>
      <c r="E23" s="120"/>
      <c r="F23" s="120"/>
      <c r="G23" s="120"/>
      <c r="H23" s="120"/>
      <c r="I23" s="120"/>
      <c r="J23" s="120"/>
      <c r="K23" s="120">
        <f>'PL 6M'!G52</f>
        <v>-3777900.8</v>
      </c>
      <c r="L23" s="120"/>
      <c r="M23" s="120">
        <f>'PL 6M'!G46</f>
        <v>204264069.07</v>
      </c>
      <c r="N23" s="120"/>
      <c r="O23" s="120">
        <f>SUM(C23:M23)</f>
        <v>200486168.26999998</v>
      </c>
      <c r="P23" s="120"/>
      <c r="Q23" s="28"/>
    </row>
    <row r="24" spans="1:17" s="31" customFormat="1" ht="25.5" customHeight="1" thickBot="1">
      <c r="A24" s="189" t="s">
        <v>216</v>
      </c>
      <c r="B24" s="74"/>
      <c r="C24" s="158">
        <f>SUM(C19:C23)</f>
        <v>494034300</v>
      </c>
      <c r="D24" s="120"/>
      <c r="E24" s="158">
        <f>SUM(E19:E23)</f>
        <v>1041357580</v>
      </c>
      <c r="F24" s="120"/>
      <c r="G24" s="158">
        <f>SUM(G19:G23)</f>
        <v>80000000</v>
      </c>
      <c r="H24" s="120"/>
      <c r="I24" s="158">
        <f>SUM(I19:I23)</f>
        <v>280000000</v>
      </c>
      <c r="J24" s="120"/>
      <c r="K24" s="158">
        <f>SUM(K19:K23)</f>
        <v>5857859057.7300005</v>
      </c>
      <c r="L24" s="120"/>
      <c r="M24" s="158">
        <f>SUM(M19:M23)</f>
        <v>1774944947.3799999</v>
      </c>
      <c r="N24" s="120"/>
      <c r="O24" s="158">
        <f>SUM(O19:O23)</f>
        <v>9528195885.11</v>
      </c>
      <c r="P24" s="120"/>
      <c r="Q24" s="28"/>
    </row>
    <row r="25" spans="2:15" ht="24" customHeight="1" thickTop="1">
      <c r="B25" s="130"/>
      <c r="C25" s="131"/>
      <c r="D25" s="131"/>
      <c r="E25" s="131"/>
      <c r="F25" s="78"/>
      <c r="G25" s="131"/>
      <c r="H25" s="131"/>
      <c r="I25" s="131"/>
      <c r="J25" s="131"/>
      <c r="K25" s="132"/>
      <c r="L25" s="132"/>
      <c r="M25" s="132"/>
      <c r="N25" s="132"/>
      <c r="O25" s="132"/>
    </row>
    <row r="26" spans="2:15" ht="24" customHeight="1">
      <c r="B26" s="130"/>
      <c r="C26" s="131"/>
      <c r="D26" s="131"/>
      <c r="E26" s="131"/>
      <c r="F26" s="78"/>
      <c r="G26" s="131"/>
      <c r="H26" s="131"/>
      <c r="I26" s="131"/>
      <c r="J26" s="131"/>
      <c r="K26" s="132"/>
      <c r="L26" s="132"/>
      <c r="M26" s="132"/>
      <c r="N26" s="132"/>
      <c r="O26" s="132"/>
    </row>
    <row r="27" ht="24.75" customHeight="1">
      <c r="A27" s="3" t="s">
        <v>21</v>
      </c>
    </row>
    <row r="43" ht="10.5" customHeight="1"/>
    <row r="44" ht="12.75" customHeight="1"/>
  </sheetData>
  <sheetProtection/>
  <mergeCells count="1">
    <mergeCell ref="G8:K8"/>
  </mergeCells>
  <printOptions/>
  <pageMargins left="0.3937007874015748" right="0.3937007874015748" top="0.5905511811023623" bottom="0.15748031496062992" header="0.2362204724409449" footer="0.196850393700787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2"/>
  <sheetViews>
    <sheetView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53.8515625" style="108" customWidth="1"/>
    <col min="2" max="2" width="19.140625" style="108" customWidth="1"/>
    <col min="3" max="3" width="0.85546875" style="108" customWidth="1"/>
    <col min="4" max="4" width="18.8515625" style="108" customWidth="1"/>
    <col min="5" max="5" width="0.85546875" style="108" customWidth="1"/>
    <col min="6" max="6" width="18.421875" style="108" customWidth="1"/>
    <col min="7" max="7" width="0.85546875" style="108" customWidth="1"/>
    <col min="8" max="8" width="16.7109375" style="108" customWidth="1"/>
    <col min="9" max="9" width="0.85546875" style="108" customWidth="1"/>
    <col min="10" max="16384" width="9.140625" style="108" customWidth="1"/>
  </cols>
  <sheetData>
    <row r="1" spans="1:9" ht="22.5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64"/>
    </row>
    <row r="2" spans="1:9" ht="22.5" customHeight="1">
      <c r="A2" s="206" t="s">
        <v>44</v>
      </c>
      <c r="B2" s="206"/>
      <c r="C2" s="206"/>
      <c r="D2" s="206"/>
      <c r="E2" s="206"/>
      <c r="F2" s="206"/>
      <c r="G2" s="206"/>
      <c r="H2" s="206"/>
      <c r="I2" s="64"/>
    </row>
    <row r="3" spans="1:9" ht="22.5" customHeight="1">
      <c r="A3" s="206" t="s">
        <v>213</v>
      </c>
      <c r="B3" s="206"/>
      <c r="C3" s="206"/>
      <c r="D3" s="206"/>
      <c r="E3" s="206"/>
      <c r="F3" s="206"/>
      <c r="G3" s="206"/>
      <c r="H3" s="206"/>
      <c r="I3" s="64"/>
    </row>
    <row r="4" spans="1:9" ht="22.5" customHeight="1">
      <c r="A4" s="206" t="s">
        <v>86</v>
      </c>
      <c r="B4" s="206"/>
      <c r="C4" s="206"/>
      <c r="D4" s="206"/>
      <c r="E4" s="206"/>
      <c r="F4" s="206"/>
      <c r="G4" s="206"/>
      <c r="H4" s="206"/>
      <c r="I4" s="64"/>
    </row>
    <row r="5" spans="1:8" ht="22.5" customHeight="1">
      <c r="A5" s="77"/>
      <c r="B5" s="77"/>
      <c r="C5" s="77"/>
      <c r="D5" s="77"/>
      <c r="E5" s="77"/>
      <c r="F5" s="77"/>
      <c r="G5" s="77"/>
      <c r="H5" s="77"/>
    </row>
    <row r="6" spans="1:8" ht="22.5" customHeight="1">
      <c r="A6" s="19"/>
      <c r="E6" s="19"/>
      <c r="F6" s="19"/>
      <c r="G6" s="19"/>
      <c r="H6" s="20" t="s">
        <v>1</v>
      </c>
    </row>
    <row r="7" spans="1:8" ht="22.5" customHeight="1">
      <c r="A7" s="19"/>
      <c r="B7" s="236" t="s">
        <v>2</v>
      </c>
      <c r="C7" s="236"/>
      <c r="D7" s="236"/>
      <c r="E7" s="19"/>
      <c r="F7" s="236" t="s">
        <v>117</v>
      </c>
      <c r="G7" s="236"/>
      <c r="H7" s="236"/>
    </row>
    <row r="8" spans="1:8" ht="22.5" customHeight="1">
      <c r="A8" s="21"/>
      <c r="B8" s="237" t="s">
        <v>3</v>
      </c>
      <c r="C8" s="237"/>
      <c r="D8" s="237"/>
      <c r="E8" s="11"/>
      <c r="F8" s="237" t="s">
        <v>118</v>
      </c>
      <c r="G8" s="237"/>
      <c r="H8" s="237"/>
    </row>
    <row r="9" spans="1:8" ht="22.5" customHeight="1">
      <c r="A9" s="22"/>
      <c r="B9" s="23" t="s">
        <v>186</v>
      </c>
      <c r="C9" s="111"/>
      <c r="D9" s="23" t="s">
        <v>176</v>
      </c>
      <c r="F9" s="23" t="s">
        <v>186</v>
      </c>
      <c r="G9" s="111"/>
      <c r="H9" s="23" t="s">
        <v>176</v>
      </c>
    </row>
    <row r="10" spans="1:8" ht="9" customHeight="1">
      <c r="A10" s="22"/>
      <c r="B10" s="23"/>
      <c r="C10" s="111"/>
      <c r="D10" s="105"/>
      <c r="F10" s="23"/>
      <c r="G10" s="111"/>
      <c r="H10" s="105"/>
    </row>
    <row r="11" spans="1:8" ht="22.5" customHeight="1">
      <c r="A11" s="168" t="s">
        <v>152</v>
      </c>
      <c r="B11" s="227"/>
      <c r="C11" s="227"/>
      <c r="D11" s="227"/>
      <c r="E11" s="227"/>
      <c r="F11" s="227"/>
      <c r="G11" s="227"/>
      <c r="H11" s="228"/>
    </row>
    <row r="12" spans="1:8" ht="22.5" customHeight="1">
      <c r="A12" s="17" t="s">
        <v>231</v>
      </c>
      <c r="B12" s="224">
        <f>'PL 6M'!C39</f>
        <v>1051840327.2799997</v>
      </c>
      <c r="C12" s="224"/>
      <c r="D12" s="223">
        <f>'PL 6M'!E39</f>
        <v>599225139.9299996</v>
      </c>
      <c r="E12" s="226"/>
      <c r="F12" s="224">
        <f>'PL 6M'!G39</f>
        <v>733466261.53</v>
      </c>
      <c r="G12" s="224"/>
      <c r="H12" s="224">
        <f>'PL 6M'!I39</f>
        <v>427427934.18999934</v>
      </c>
    </row>
    <row r="13" spans="1:8" ht="22.5" customHeight="1">
      <c r="A13" s="168" t="s">
        <v>119</v>
      </c>
      <c r="B13" s="113"/>
      <c r="C13" s="40"/>
      <c r="D13" s="113"/>
      <c r="E13" s="109"/>
      <c r="F13" s="113"/>
      <c r="G13" s="40"/>
      <c r="H13" s="113"/>
    </row>
    <row r="14" spans="1:8" ht="22.5" customHeight="1">
      <c r="A14" s="168" t="s">
        <v>85</v>
      </c>
      <c r="B14" s="114"/>
      <c r="C14" s="109"/>
      <c r="D14" s="114"/>
      <c r="E14" s="109"/>
      <c r="F14" s="114"/>
      <c r="G14" s="109"/>
      <c r="H14" s="114"/>
    </row>
    <row r="15" spans="1:8" ht="22.5" customHeight="1">
      <c r="A15" s="17" t="s">
        <v>73</v>
      </c>
      <c r="B15" s="219">
        <v>87135906.42</v>
      </c>
      <c r="C15" s="224"/>
      <c r="D15" s="225">
        <v>84700109.65</v>
      </c>
      <c r="E15" s="226"/>
      <c r="F15" s="219">
        <v>87135906.42</v>
      </c>
      <c r="G15" s="224"/>
      <c r="H15" s="225">
        <v>84700109.65</v>
      </c>
    </row>
    <row r="16" spans="1:8" ht="22.5" customHeight="1">
      <c r="A16" s="17" t="s">
        <v>81</v>
      </c>
      <c r="B16" s="219">
        <v>23310243.57</v>
      </c>
      <c r="C16" s="224"/>
      <c r="D16" s="225">
        <v>25279777.88</v>
      </c>
      <c r="E16" s="226"/>
      <c r="F16" s="219">
        <v>23310243.57</v>
      </c>
      <c r="G16" s="224"/>
      <c r="H16" s="225">
        <v>25279777.88</v>
      </c>
    </row>
    <row r="17" spans="1:8" ht="22.5" customHeight="1">
      <c r="A17" s="17" t="s">
        <v>191</v>
      </c>
      <c r="B17" s="122">
        <v>-4722376</v>
      </c>
      <c r="C17" s="123"/>
      <c r="D17" s="156">
        <v>0</v>
      </c>
      <c r="E17" s="125"/>
      <c r="F17" s="122">
        <v>-4722376</v>
      </c>
      <c r="G17" s="123"/>
      <c r="H17" s="156">
        <v>0</v>
      </c>
    </row>
    <row r="18" spans="1:8" ht="22.5" customHeight="1">
      <c r="A18" s="17" t="s">
        <v>67</v>
      </c>
      <c r="B18" s="122">
        <v>-759549569.79</v>
      </c>
      <c r="C18" s="123"/>
      <c r="D18" s="156">
        <v>-630824982.79</v>
      </c>
      <c r="E18" s="125"/>
      <c r="F18" s="122">
        <v>0</v>
      </c>
      <c r="G18" s="123"/>
      <c r="H18" s="156">
        <v>0</v>
      </c>
    </row>
    <row r="19" spans="1:8" ht="22.5" customHeight="1">
      <c r="A19" s="17" t="s">
        <v>68</v>
      </c>
      <c r="B19" s="219">
        <v>29856135.720000003</v>
      </c>
      <c r="C19" s="224"/>
      <c r="D19" s="225">
        <v>43542290.45</v>
      </c>
      <c r="E19" s="125"/>
      <c r="F19" s="122">
        <v>0</v>
      </c>
      <c r="G19" s="123"/>
      <c r="H19" s="156">
        <v>0</v>
      </c>
    </row>
    <row r="20" spans="1:8" ht="22.5" customHeight="1">
      <c r="A20" s="17" t="s">
        <v>69</v>
      </c>
      <c r="B20" s="219">
        <v>404250227.3</v>
      </c>
      <c r="C20" s="224"/>
      <c r="D20" s="225">
        <v>415485486.6</v>
      </c>
      <c r="E20" s="125"/>
      <c r="F20" s="122">
        <v>0</v>
      </c>
      <c r="G20" s="123"/>
      <c r="H20" s="156">
        <v>0</v>
      </c>
    </row>
    <row r="21" spans="1:8" ht="22.5" customHeight="1">
      <c r="A21" s="17" t="s">
        <v>228</v>
      </c>
      <c r="B21" s="219">
        <v>37031481.42</v>
      </c>
      <c r="C21" s="224"/>
      <c r="D21" s="225">
        <v>85821207.75</v>
      </c>
      <c r="E21" s="226"/>
      <c r="F21" s="219">
        <v>37031481.42</v>
      </c>
      <c r="G21" s="224"/>
      <c r="H21" s="225">
        <v>85821207.75</v>
      </c>
    </row>
    <row r="22" spans="1:8" ht="22.5" customHeight="1">
      <c r="A22" s="17" t="s">
        <v>224</v>
      </c>
      <c r="B22" s="122">
        <v>-21000000</v>
      </c>
      <c r="C22" s="123"/>
      <c r="D22" s="156">
        <v>0</v>
      </c>
      <c r="E22" s="125"/>
      <c r="F22" s="122">
        <v>-26250000</v>
      </c>
      <c r="G22" s="123"/>
      <c r="H22" s="156">
        <v>0</v>
      </c>
    </row>
    <row r="23" spans="1:8" ht="22.5" customHeight="1">
      <c r="A23" s="17" t="s">
        <v>192</v>
      </c>
      <c r="B23" s="122">
        <v>9334583.45</v>
      </c>
      <c r="C23" s="123"/>
      <c r="D23" s="156">
        <v>-414572.61</v>
      </c>
      <c r="E23" s="125"/>
      <c r="F23" s="122">
        <v>9334583.45</v>
      </c>
      <c r="G23" s="123"/>
      <c r="H23" s="156">
        <v>-414572.61</v>
      </c>
    </row>
    <row r="24" spans="1:8" ht="22.5" customHeight="1">
      <c r="A24" s="17" t="s">
        <v>225</v>
      </c>
      <c r="B24" s="122">
        <v>1819141.02</v>
      </c>
      <c r="C24" s="123"/>
      <c r="D24" s="156">
        <v>0</v>
      </c>
      <c r="E24" s="125"/>
      <c r="F24" s="122">
        <v>0</v>
      </c>
      <c r="G24" s="123"/>
      <c r="H24" s="156">
        <v>0</v>
      </c>
    </row>
    <row r="25" spans="1:8" ht="22.5" customHeight="1">
      <c r="A25" s="17" t="s">
        <v>120</v>
      </c>
      <c r="B25" s="122">
        <v>-721209.95</v>
      </c>
      <c r="C25" s="123"/>
      <c r="D25" s="156">
        <v>-31306.41</v>
      </c>
      <c r="E25" s="125"/>
      <c r="F25" s="122">
        <v>-721209.95</v>
      </c>
      <c r="G25" s="123"/>
      <c r="H25" s="156">
        <v>-31306.41</v>
      </c>
    </row>
    <row r="26" spans="1:8" ht="22.5" customHeight="1">
      <c r="A26" s="17" t="s">
        <v>219</v>
      </c>
      <c r="B26" s="219">
        <v>239496.37</v>
      </c>
      <c r="C26" s="123"/>
      <c r="D26" s="156">
        <v>0</v>
      </c>
      <c r="E26" s="125"/>
      <c r="F26" s="219">
        <v>239496.37</v>
      </c>
      <c r="G26" s="123"/>
      <c r="H26" s="156">
        <v>0</v>
      </c>
    </row>
    <row r="27" spans="1:8" ht="22.5" customHeight="1">
      <c r="A27" s="213" t="s">
        <v>221</v>
      </c>
      <c r="B27" s="163">
        <v>-338005.88</v>
      </c>
      <c r="C27" s="123"/>
      <c r="D27" s="156">
        <v>0</v>
      </c>
      <c r="E27" s="125"/>
      <c r="F27" s="122">
        <v>-338005.88</v>
      </c>
      <c r="G27" s="123"/>
      <c r="H27" s="161">
        <v>0</v>
      </c>
    </row>
    <row r="28" spans="1:8" ht="22.5" customHeight="1">
      <c r="A28" s="168" t="s">
        <v>45</v>
      </c>
      <c r="B28" s="226"/>
      <c r="C28" s="226"/>
      <c r="D28" s="229"/>
      <c r="E28" s="227"/>
      <c r="F28" s="229"/>
      <c r="G28" s="227"/>
      <c r="H28" s="226"/>
    </row>
    <row r="29" spans="1:8" ht="22.5" customHeight="1">
      <c r="A29" s="168" t="s">
        <v>46</v>
      </c>
      <c r="B29" s="226">
        <f>SUM(B12:B27)</f>
        <v>858486380.9299997</v>
      </c>
      <c r="C29" s="230"/>
      <c r="D29" s="226">
        <f>SUM(D12:D27)</f>
        <v>622783150.4499997</v>
      </c>
      <c r="E29" s="227"/>
      <c r="F29" s="226">
        <f>SUM(F12:F27)</f>
        <v>858486380.93</v>
      </c>
      <c r="G29" s="227"/>
      <c r="H29" s="226">
        <f>SUM(H12:H27)</f>
        <v>622783150.4499993</v>
      </c>
    </row>
    <row r="30" spans="1:8" ht="22.5" customHeight="1">
      <c r="A30" s="168" t="s">
        <v>153</v>
      </c>
      <c r="B30" s="43"/>
      <c r="C30" s="43"/>
      <c r="D30" s="43"/>
      <c r="E30" s="109"/>
      <c r="F30" s="43"/>
      <c r="G30" s="109"/>
      <c r="H30" s="43"/>
    </row>
    <row r="31" spans="1:8" ht="22.5" customHeight="1">
      <c r="A31" s="17" t="s">
        <v>93</v>
      </c>
      <c r="B31" s="156">
        <v>-160147.85</v>
      </c>
      <c r="C31" s="160"/>
      <c r="D31" s="156">
        <v>-195726.34</v>
      </c>
      <c r="E31" s="162"/>
      <c r="F31" s="156">
        <v>-160147.85</v>
      </c>
      <c r="G31" s="160"/>
      <c r="H31" s="156">
        <v>-195726.34</v>
      </c>
    </row>
    <row r="32" spans="1:8" ht="22.5" customHeight="1">
      <c r="A32" s="17" t="s">
        <v>218</v>
      </c>
      <c r="B32" s="156">
        <v>0</v>
      </c>
      <c r="C32" s="160"/>
      <c r="D32" s="156">
        <v>-60000000</v>
      </c>
      <c r="E32" s="162"/>
      <c r="F32" s="156">
        <v>0</v>
      </c>
      <c r="G32" s="160"/>
      <c r="H32" s="156">
        <v>-60000000</v>
      </c>
    </row>
    <row r="33" spans="1:8" ht="22.5" customHeight="1">
      <c r="A33" s="17" t="s">
        <v>94</v>
      </c>
      <c r="B33" s="156">
        <v>-125991.17</v>
      </c>
      <c r="C33" s="160"/>
      <c r="D33" s="156">
        <v>-100005625</v>
      </c>
      <c r="E33" s="162"/>
      <c r="F33" s="156">
        <v>-125991.17</v>
      </c>
      <c r="G33" s="160"/>
      <c r="H33" s="156">
        <v>-100005625</v>
      </c>
    </row>
    <row r="34" spans="1:8" ht="22.5" customHeight="1">
      <c r="A34" s="108" t="s">
        <v>95</v>
      </c>
      <c r="B34" s="225">
        <v>56101620.12</v>
      </c>
      <c r="C34" s="223"/>
      <c r="D34" s="225">
        <v>8051411.99</v>
      </c>
      <c r="E34" s="231"/>
      <c r="F34" s="225">
        <v>56101620.12</v>
      </c>
      <c r="G34" s="223"/>
      <c r="H34" s="225">
        <v>8051411.99</v>
      </c>
    </row>
    <row r="35" spans="1:8" ht="22.5" customHeight="1">
      <c r="A35" s="108" t="s">
        <v>122</v>
      </c>
      <c r="B35" s="156">
        <v>-116910.97</v>
      </c>
      <c r="C35" s="160"/>
      <c r="D35" s="156">
        <v>-5351.42</v>
      </c>
      <c r="E35" s="162"/>
      <c r="F35" s="156">
        <v>-116910.97</v>
      </c>
      <c r="G35" s="160"/>
      <c r="H35" s="156">
        <v>-5351.42</v>
      </c>
    </row>
    <row r="36" spans="1:8" ht="22.5" customHeight="1">
      <c r="A36" s="17" t="s">
        <v>159</v>
      </c>
      <c r="B36" s="156">
        <v>-33930266.339999996</v>
      </c>
      <c r="C36" s="160"/>
      <c r="D36" s="156">
        <v>615331.28</v>
      </c>
      <c r="E36" s="162"/>
      <c r="F36" s="156">
        <v>-33930266.339999996</v>
      </c>
      <c r="G36" s="160"/>
      <c r="H36" s="225">
        <v>615331.28</v>
      </c>
    </row>
    <row r="37" spans="1:8" ht="22.5" customHeight="1">
      <c r="A37" s="17" t="s">
        <v>193</v>
      </c>
      <c r="B37" s="156">
        <v>-23388648.55</v>
      </c>
      <c r="C37" s="160"/>
      <c r="D37" s="156">
        <v>-4043908.76</v>
      </c>
      <c r="E37" s="162"/>
      <c r="F37" s="156">
        <v>-23388648.55</v>
      </c>
      <c r="G37" s="160"/>
      <c r="H37" s="156">
        <v>-4043908.76</v>
      </c>
    </row>
    <row r="38" spans="1:8" ht="22.5" customHeight="1">
      <c r="A38" s="17" t="s">
        <v>123</v>
      </c>
      <c r="B38" s="225">
        <v>44557652.86</v>
      </c>
      <c r="C38" s="223"/>
      <c r="D38" s="225">
        <v>72664.42</v>
      </c>
      <c r="E38" s="231"/>
      <c r="F38" s="225">
        <v>44557652.86</v>
      </c>
      <c r="G38" s="223"/>
      <c r="H38" s="225">
        <v>72664.42</v>
      </c>
    </row>
    <row r="39" spans="1:8" ht="22.5" customHeight="1">
      <c r="A39" s="168" t="s">
        <v>154</v>
      </c>
      <c r="B39" s="8"/>
      <c r="C39" s="40"/>
      <c r="E39" s="109"/>
      <c r="F39" s="8"/>
      <c r="G39" s="109"/>
      <c r="H39" s="42"/>
    </row>
    <row r="40" spans="1:8" ht="22.5" customHeight="1">
      <c r="A40" s="17" t="s">
        <v>160</v>
      </c>
      <c r="B40" s="155">
        <v>-41583142.49</v>
      </c>
      <c r="C40" s="155"/>
      <c r="D40" s="155">
        <v>116976228.23</v>
      </c>
      <c r="E40" s="162"/>
      <c r="F40" s="155">
        <v>-41583142.49</v>
      </c>
      <c r="G40" s="155"/>
      <c r="H40" s="155">
        <v>116976228.23</v>
      </c>
    </row>
    <row r="41" spans="1:8" ht="22.5" customHeight="1">
      <c r="A41" s="17" t="s">
        <v>165</v>
      </c>
      <c r="B41" s="156">
        <v>-1248823.26</v>
      </c>
      <c r="C41" s="160"/>
      <c r="D41" s="156">
        <v>-22773823.26</v>
      </c>
      <c r="E41" s="162"/>
      <c r="F41" s="156">
        <v>-1248823.26</v>
      </c>
      <c r="G41" s="160"/>
      <c r="H41" s="156">
        <v>-22773823.26</v>
      </c>
    </row>
    <row r="42" spans="1:8" ht="22.5" customHeight="1">
      <c r="A42" s="17" t="s">
        <v>126</v>
      </c>
      <c r="B42" s="155">
        <v>-1222411.450000003</v>
      </c>
      <c r="C42" s="223"/>
      <c r="D42" s="225">
        <v>4174159.09</v>
      </c>
      <c r="E42" s="231"/>
      <c r="F42" s="155">
        <v>-1222411.450000003</v>
      </c>
      <c r="G42" s="223"/>
      <c r="H42" s="225">
        <v>4174159.09</v>
      </c>
    </row>
    <row r="43" spans="1:8" ht="22.5" customHeight="1">
      <c r="A43" s="17" t="s">
        <v>155</v>
      </c>
      <c r="B43" s="156">
        <v>-14130807.83</v>
      </c>
      <c r="C43" s="160"/>
      <c r="D43" s="225">
        <v>923831</v>
      </c>
      <c r="E43" s="162"/>
      <c r="F43" s="156">
        <v>-14130807.83</v>
      </c>
      <c r="G43" s="160"/>
      <c r="H43" s="225">
        <v>923831</v>
      </c>
    </row>
    <row r="44" spans="1:8" ht="22.5" customHeight="1">
      <c r="A44" s="17"/>
      <c r="B44" s="40"/>
      <c r="C44" s="41"/>
      <c r="D44" s="40"/>
      <c r="E44" s="44"/>
      <c r="F44" s="40"/>
      <c r="G44" s="45"/>
      <c r="H44" s="40"/>
    </row>
    <row r="45" spans="1:8" ht="22.5" customHeight="1">
      <c r="A45" s="108" t="s">
        <v>21</v>
      </c>
      <c r="B45" s="8"/>
      <c r="C45" s="24"/>
      <c r="D45" s="8"/>
      <c r="E45" s="24"/>
      <c r="F45" s="8"/>
      <c r="G45" s="24"/>
      <c r="H45" s="8"/>
    </row>
    <row r="46" spans="1:9" ht="22.5" customHeight="1">
      <c r="A46" s="206" t="s">
        <v>22</v>
      </c>
      <c r="B46" s="206"/>
      <c r="C46" s="206"/>
      <c r="D46" s="206"/>
      <c r="E46" s="206"/>
      <c r="F46" s="206"/>
      <c r="G46" s="206"/>
      <c r="H46" s="206"/>
      <c r="I46" s="64"/>
    </row>
    <row r="47" spans="1:8" ht="22.5" customHeight="1">
      <c r="A47" s="19"/>
      <c r="B47" s="19"/>
      <c r="C47" s="19"/>
      <c r="D47" s="19"/>
      <c r="F47" s="19"/>
      <c r="H47" s="19"/>
    </row>
    <row r="48" spans="1:9" ht="22.5" customHeight="1">
      <c r="A48" s="206" t="s">
        <v>0</v>
      </c>
      <c r="B48" s="206"/>
      <c r="C48" s="206"/>
      <c r="D48" s="206"/>
      <c r="E48" s="206"/>
      <c r="F48" s="206"/>
      <c r="G48" s="206"/>
      <c r="H48" s="206"/>
      <c r="I48" s="64"/>
    </row>
    <row r="49" spans="1:9" ht="22.5" customHeight="1">
      <c r="A49" s="206" t="s">
        <v>163</v>
      </c>
      <c r="B49" s="206"/>
      <c r="C49" s="206"/>
      <c r="D49" s="206"/>
      <c r="E49" s="206"/>
      <c r="F49" s="206"/>
      <c r="G49" s="206"/>
      <c r="H49" s="206"/>
      <c r="I49" s="64"/>
    </row>
    <row r="50" spans="1:9" ht="22.5" customHeight="1">
      <c r="A50" s="206" t="s">
        <v>213</v>
      </c>
      <c r="B50" s="206"/>
      <c r="C50" s="206"/>
      <c r="D50" s="206"/>
      <c r="E50" s="206"/>
      <c r="F50" s="206"/>
      <c r="G50" s="206"/>
      <c r="H50" s="206"/>
      <c r="I50" s="64"/>
    </row>
    <row r="51" spans="1:9" ht="22.5" customHeight="1">
      <c r="A51" s="206" t="s">
        <v>86</v>
      </c>
      <c r="B51" s="206"/>
      <c r="C51" s="206"/>
      <c r="D51" s="206"/>
      <c r="E51" s="206"/>
      <c r="F51" s="206"/>
      <c r="G51" s="206"/>
      <c r="H51" s="206"/>
      <c r="I51" s="64"/>
    </row>
    <row r="52" spans="1:8" ht="22.5" customHeight="1">
      <c r="A52" s="19"/>
      <c r="B52" s="19"/>
      <c r="C52" s="19"/>
      <c r="D52" s="19"/>
      <c r="E52" s="19"/>
      <c r="F52" s="19"/>
      <c r="G52" s="19"/>
      <c r="H52" s="19"/>
    </row>
    <row r="53" spans="1:8" ht="22.5" customHeight="1">
      <c r="A53" s="19"/>
      <c r="B53" s="19"/>
      <c r="C53" s="19"/>
      <c r="D53" s="19"/>
      <c r="E53" s="19"/>
      <c r="F53" s="19"/>
      <c r="G53" s="19"/>
      <c r="H53" s="20" t="s">
        <v>1</v>
      </c>
    </row>
    <row r="54" spans="1:8" ht="22.5" customHeight="1">
      <c r="A54" s="19"/>
      <c r="B54" s="236" t="s">
        <v>2</v>
      </c>
      <c r="C54" s="236"/>
      <c r="D54" s="236"/>
      <c r="E54" s="19"/>
      <c r="F54" s="236" t="s">
        <v>117</v>
      </c>
      <c r="G54" s="236"/>
      <c r="H54" s="236"/>
    </row>
    <row r="55" spans="1:8" ht="22.5" customHeight="1">
      <c r="A55" s="21"/>
      <c r="B55" s="237" t="s">
        <v>3</v>
      </c>
      <c r="C55" s="237"/>
      <c r="D55" s="237"/>
      <c r="E55" s="11"/>
      <c r="F55" s="237" t="s">
        <v>118</v>
      </c>
      <c r="G55" s="237"/>
      <c r="H55" s="237"/>
    </row>
    <row r="56" spans="1:8" ht="22.5" customHeight="1">
      <c r="A56" s="17"/>
      <c r="B56" s="23" t="s">
        <v>186</v>
      </c>
      <c r="C56" s="111"/>
      <c r="D56" s="23" t="s">
        <v>176</v>
      </c>
      <c r="F56" s="23" t="s">
        <v>186</v>
      </c>
      <c r="G56" s="111"/>
      <c r="H56" s="23" t="s">
        <v>176</v>
      </c>
    </row>
    <row r="57" spans="1:8" ht="22.5" customHeight="1">
      <c r="A57" s="22"/>
      <c r="B57" s="23"/>
      <c r="C57" s="111"/>
      <c r="D57" s="29"/>
      <c r="F57" s="23"/>
      <c r="G57" s="111"/>
      <c r="H57" s="29"/>
    </row>
    <row r="58" spans="1:8" ht="22.5" customHeight="1">
      <c r="A58" s="16" t="s">
        <v>124</v>
      </c>
      <c r="B58" s="40">
        <f>SUM(B29:B43)</f>
        <v>843238503.9999996</v>
      </c>
      <c r="C58" s="40"/>
      <c r="D58" s="40">
        <f>SUM(D29:D43)</f>
        <v>566572341.6799997</v>
      </c>
      <c r="E58" s="44"/>
      <c r="F58" s="40">
        <f>SUM(F29:F43)</f>
        <v>843238503.9999999</v>
      </c>
      <c r="G58" s="40"/>
      <c r="H58" s="40">
        <f>SUM(H29:H43)</f>
        <v>566572341.6799994</v>
      </c>
    </row>
    <row r="59" spans="1:8" ht="22.5" customHeight="1">
      <c r="A59" s="22" t="s">
        <v>96</v>
      </c>
      <c r="B59" s="156">
        <v>-24956654.5</v>
      </c>
      <c r="C59" s="160"/>
      <c r="D59" s="156">
        <v>-26229119.66</v>
      </c>
      <c r="E59" s="162"/>
      <c r="F59" s="156">
        <v>-24956654.5</v>
      </c>
      <c r="G59" s="160"/>
      <c r="H59" s="156">
        <v>-26229119.66</v>
      </c>
    </row>
    <row r="60" spans="1:8" ht="22.5" customHeight="1">
      <c r="A60" s="17" t="s">
        <v>97</v>
      </c>
      <c r="B60" s="156">
        <v>-10657965.86999999</v>
      </c>
      <c r="C60" s="160"/>
      <c r="D60" s="156">
        <v>-9857756.43</v>
      </c>
      <c r="E60" s="162"/>
      <c r="F60" s="156">
        <v>-10657965.86999999</v>
      </c>
      <c r="G60" s="160"/>
      <c r="H60" s="156">
        <v>-9857756.43</v>
      </c>
    </row>
    <row r="61" spans="1:8" ht="22.5" customHeight="1">
      <c r="A61" s="168" t="s">
        <v>74</v>
      </c>
      <c r="B61" s="235">
        <f>SUM(B58:B60)</f>
        <v>807623883.6299996</v>
      </c>
      <c r="C61" s="224"/>
      <c r="D61" s="235">
        <f>SUM(D58:D60)</f>
        <v>530485465.58999974</v>
      </c>
      <c r="E61" s="227"/>
      <c r="F61" s="235">
        <f>SUM(F58:F60)</f>
        <v>807623883.6299999</v>
      </c>
      <c r="G61" s="224"/>
      <c r="H61" s="235">
        <f>SUM(H58:H60)</f>
        <v>530485465.5899994</v>
      </c>
    </row>
    <row r="62" spans="1:8" ht="22.5" customHeight="1">
      <c r="A62" s="168" t="s">
        <v>47</v>
      </c>
      <c r="B62" s="22"/>
      <c r="D62" s="22"/>
      <c r="F62" s="22"/>
      <c r="H62" s="112"/>
    </row>
    <row r="63" spans="1:8" ht="22.5" customHeight="1">
      <c r="A63" s="17" t="s">
        <v>104</v>
      </c>
      <c r="B63" s="156">
        <v>-355486442</v>
      </c>
      <c r="C63" s="160"/>
      <c r="D63" s="156">
        <v>-234285611.38</v>
      </c>
      <c r="E63" s="162"/>
      <c r="F63" s="156">
        <v>-355486442</v>
      </c>
      <c r="G63" s="160"/>
      <c r="H63" s="156">
        <v>-234285611.38</v>
      </c>
    </row>
    <row r="64" spans="1:8" ht="22.5" customHeight="1">
      <c r="A64" s="17" t="s">
        <v>194</v>
      </c>
      <c r="B64" s="225">
        <v>35136000</v>
      </c>
      <c r="C64" s="223"/>
      <c r="D64" s="225">
        <v>1950172.61</v>
      </c>
      <c r="E64" s="231"/>
      <c r="F64" s="225">
        <v>35136000</v>
      </c>
      <c r="G64" s="223"/>
      <c r="H64" s="225">
        <v>1950172.61</v>
      </c>
    </row>
    <row r="65" spans="1:8" ht="22.5" customHeight="1">
      <c r="A65" s="3" t="s">
        <v>102</v>
      </c>
      <c r="B65" s="156">
        <v>-57962696.919999994</v>
      </c>
      <c r="C65" s="160"/>
      <c r="D65" s="156">
        <v>-38849417.78</v>
      </c>
      <c r="E65" s="162"/>
      <c r="F65" s="156">
        <v>-57962696.919999994</v>
      </c>
      <c r="G65" s="160"/>
      <c r="H65" s="156">
        <v>-38849417.78</v>
      </c>
    </row>
    <row r="66" spans="1:8" ht="22.5" customHeight="1">
      <c r="A66" s="17" t="s">
        <v>103</v>
      </c>
      <c r="B66" s="225">
        <v>721214.95</v>
      </c>
      <c r="C66" s="223"/>
      <c r="D66" s="225">
        <v>31308.41</v>
      </c>
      <c r="E66" s="231"/>
      <c r="F66" s="225">
        <v>721214.95</v>
      </c>
      <c r="G66" s="223"/>
      <c r="H66" s="225">
        <v>31308.41</v>
      </c>
    </row>
    <row r="67" spans="1:8" ht="22.5" customHeight="1">
      <c r="A67" s="17" t="s">
        <v>121</v>
      </c>
      <c r="B67" s="156">
        <v>-53692195.70999999</v>
      </c>
      <c r="C67" s="160"/>
      <c r="D67" s="156">
        <v>-247898815.1</v>
      </c>
      <c r="E67" s="162"/>
      <c r="F67" s="156">
        <v>-53692195.70999999</v>
      </c>
      <c r="G67" s="160"/>
      <c r="H67" s="156">
        <v>-247898815.1</v>
      </c>
    </row>
    <row r="68" spans="1:8" ht="22.5" customHeight="1">
      <c r="A68" s="168" t="s">
        <v>82</v>
      </c>
      <c r="B68" s="46">
        <f>SUM(B63:B67)</f>
        <v>-431284119.68</v>
      </c>
      <c r="C68" s="40">
        <f aca="true" t="shared" si="0" ref="C68:H68">SUM(C63:C67)</f>
        <v>0</v>
      </c>
      <c r="D68" s="46">
        <f t="shared" si="0"/>
        <v>-519052363.2399999</v>
      </c>
      <c r="E68" s="40">
        <f t="shared" si="0"/>
        <v>0</v>
      </c>
      <c r="F68" s="46">
        <f t="shared" si="0"/>
        <v>-431284119.68</v>
      </c>
      <c r="G68" s="40">
        <f t="shared" si="0"/>
        <v>0</v>
      </c>
      <c r="H68" s="46">
        <f t="shared" si="0"/>
        <v>-519052363.2399999</v>
      </c>
    </row>
    <row r="69" spans="1:8" ht="22.5" customHeight="1">
      <c r="A69" s="168" t="s">
        <v>48</v>
      </c>
      <c r="B69" s="40"/>
      <c r="C69" s="40"/>
      <c r="D69" s="40"/>
      <c r="E69" s="40"/>
      <c r="F69" s="40"/>
      <c r="G69" s="40"/>
      <c r="H69" s="40"/>
    </row>
    <row r="70" spans="1:8" ht="22.5" customHeight="1">
      <c r="A70" s="17" t="s">
        <v>156</v>
      </c>
      <c r="B70" s="40"/>
      <c r="C70" s="40"/>
      <c r="D70" s="115"/>
      <c r="E70" s="40"/>
      <c r="F70" s="40"/>
      <c r="G70" s="40"/>
      <c r="H70" s="115"/>
    </row>
    <row r="71" spans="1:8" ht="22.5" customHeight="1">
      <c r="A71" s="17" t="s">
        <v>49</v>
      </c>
      <c r="B71" s="156">
        <v>0</v>
      </c>
      <c r="C71" s="160"/>
      <c r="D71" s="225">
        <v>286600000</v>
      </c>
      <c r="E71" s="162"/>
      <c r="F71" s="156">
        <v>0</v>
      </c>
      <c r="G71" s="160"/>
      <c r="H71" s="225">
        <v>286600000</v>
      </c>
    </row>
    <row r="72" spans="1:8" ht="22.5" customHeight="1">
      <c r="A72" s="17" t="s">
        <v>217</v>
      </c>
      <c r="B72" s="156">
        <v>-113627889</v>
      </c>
      <c r="C72" s="160"/>
      <c r="D72" s="156">
        <v>-113627889</v>
      </c>
      <c r="E72" s="162"/>
      <c r="F72" s="156">
        <v>-113627889</v>
      </c>
      <c r="G72" s="160"/>
      <c r="H72" s="156">
        <v>-113627889</v>
      </c>
    </row>
    <row r="73" spans="1:8" ht="22.5" customHeight="1">
      <c r="A73" s="17" t="s">
        <v>157</v>
      </c>
      <c r="B73" s="156">
        <v>-300000000</v>
      </c>
      <c r="C73" s="160"/>
      <c r="D73" s="156">
        <v>-183340000</v>
      </c>
      <c r="E73" s="162"/>
      <c r="F73" s="156">
        <v>-300000000</v>
      </c>
      <c r="G73" s="160"/>
      <c r="H73" s="156">
        <v>-183340000</v>
      </c>
    </row>
    <row r="74" spans="1:8" ht="22.5" customHeight="1">
      <c r="A74" s="168" t="s">
        <v>83</v>
      </c>
      <c r="B74" s="65">
        <f>SUM(B71:B73)</f>
        <v>-413627889</v>
      </c>
      <c r="C74" s="40"/>
      <c r="D74" s="65">
        <f>SUM(D70:D73)</f>
        <v>-10367889</v>
      </c>
      <c r="E74" s="40"/>
      <c r="F74" s="65">
        <f>SUM(F71:F73)</f>
        <v>-413627889</v>
      </c>
      <c r="G74" s="40"/>
      <c r="H74" s="65">
        <f>SUM(H70:H73)</f>
        <v>-10367889</v>
      </c>
    </row>
    <row r="75" spans="1:8" ht="22.5" customHeight="1">
      <c r="A75" s="168" t="s">
        <v>84</v>
      </c>
      <c r="B75" s="156">
        <f>+B61+B68+B74</f>
        <v>-37288125.05000037</v>
      </c>
      <c r="C75" s="233"/>
      <c r="D75" s="232">
        <f>+D61+D68+D74</f>
        <v>1065213.349999845</v>
      </c>
      <c r="E75" s="233"/>
      <c r="F75" s="156">
        <f>+F61+F68+F74</f>
        <v>-37288125.05000013</v>
      </c>
      <c r="G75" s="233"/>
      <c r="H75" s="232">
        <f>+H61+H68+H74</f>
        <v>1065213.3499994874</v>
      </c>
    </row>
    <row r="76" spans="1:8" ht="22.5" customHeight="1">
      <c r="A76" s="17" t="s">
        <v>200</v>
      </c>
      <c r="B76" s="233">
        <f>'BS'!F11</f>
        <v>337526130.91</v>
      </c>
      <c r="C76" s="230"/>
      <c r="D76" s="233">
        <v>81202235.01</v>
      </c>
      <c r="E76" s="227"/>
      <c r="F76" s="233">
        <f>'BS'!J11</f>
        <v>337526130.91</v>
      </c>
      <c r="G76" s="230"/>
      <c r="H76" s="233">
        <v>81202235.01</v>
      </c>
    </row>
    <row r="77" spans="1:8" ht="22.5" customHeight="1" thickBot="1">
      <c r="A77" s="168" t="s">
        <v>199</v>
      </c>
      <c r="B77" s="234">
        <f>SUM(B75:B76)</f>
        <v>300238005.85999966</v>
      </c>
      <c r="C77" s="224"/>
      <c r="D77" s="234">
        <f>SUM(D75:D76)</f>
        <v>82267448.35999985</v>
      </c>
      <c r="E77" s="224"/>
      <c r="F77" s="234">
        <f>SUM(F75:F76)</f>
        <v>300238005.8599999</v>
      </c>
      <c r="G77" s="224"/>
      <c r="H77" s="234">
        <f>SUM(H75:H76)</f>
        <v>82267448.3599995</v>
      </c>
    </row>
    <row r="78" spans="1:8" ht="22.5" customHeight="1" thickTop="1">
      <c r="A78" s="17"/>
      <c r="B78" s="8"/>
      <c r="C78" s="8"/>
      <c r="D78" s="8"/>
      <c r="E78" s="8"/>
      <c r="F78" s="8"/>
      <c r="G78" s="8"/>
      <c r="H78" s="8"/>
    </row>
    <row r="79" spans="1:8" ht="22.5" customHeight="1">
      <c r="A79" s="17"/>
      <c r="B79" s="8"/>
      <c r="C79" s="8"/>
      <c r="D79" s="8"/>
      <c r="E79" s="8"/>
      <c r="F79" s="8"/>
      <c r="G79" s="8"/>
      <c r="H79" s="8"/>
    </row>
    <row r="80" spans="1:8" ht="22.5" customHeight="1">
      <c r="A80" s="22"/>
      <c r="B80" s="12"/>
      <c r="C80" s="9"/>
      <c r="D80" s="12"/>
      <c r="F80" s="12"/>
      <c r="G80" s="9"/>
      <c r="H80" s="12"/>
    </row>
    <row r="81" spans="1:8" ht="22.5" customHeight="1">
      <c r="A81" s="17"/>
      <c r="B81" s="26"/>
      <c r="C81" s="25"/>
      <c r="D81" s="26"/>
      <c r="F81" s="26"/>
      <c r="H81" s="26"/>
    </row>
    <row r="82" spans="1:6" ht="22.5" customHeight="1">
      <c r="A82" s="108" t="s">
        <v>21</v>
      </c>
      <c r="B82" s="116"/>
      <c r="C82" s="116"/>
      <c r="F82" s="116"/>
    </row>
  </sheetData>
  <sheetProtection/>
  <mergeCells count="8">
    <mergeCell ref="B7:D7"/>
    <mergeCell ref="F7:H7"/>
    <mergeCell ref="B54:D54"/>
    <mergeCell ref="F54:H54"/>
    <mergeCell ref="B55:D55"/>
    <mergeCell ref="F55:H55"/>
    <mergeCell ref="B8:D8"/>
    <mergeCell ref="F8:H8"/>
  </mergeCells>
  <printOptions/>
  <pageMargins left="0.3937007874015748" right="0.3937007874015748" top="0.5905511811023623" bottom="0.31496062992125984" header="0.3937007874015748" footer="0.275590551181102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Khwaonoi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O-O</dc:creator>
  <cp:keywords/>
  <dc:description/>
  <cp:lastModifiedBy>owner</cp:lastModifiedBy>
  <cp:lastPrinted>2016-08-15T14:40:40Z</cp:lastPrinted>
  <dcterms:created xsi:type="dcterms:W3CDTF">2008-05-13T15:14:51Z</dcterms:created>
  <dcterms:modified xsi:type="dcterms:W3CDTF">2016-08-15T15:00:44Z</dcterms:modified>
  <cp:category/>
  <cp:version/>
  <cp:contentType/>
  <cp:contentStatus/>
</cp:coreProperties>
</file>