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25" activeTab="4"/>
  </bookViews>
  <sheets>
    <sheet name="BS" sheetId="1" r:id="rId1"/>
    <sheet name="PL3M" sheetId="2" r:id="rId2"/>
    <sheet name="งบแสดงฯ " sheetId="3" r:id="rId3"/>
    <sheet name="งบแสดงฯ เฉพาะ" sheetId="4" r:id="rId4"/>
    <sheet name="Cash Flow" sheetId="5" r:id="rId5"/>
  </sheets>
  <definedNames>
    <definedName name="_xlnm.Print_Area" localSheetId="1">'PL3M'!$A$1:$K$90</definedName>
    <definedName name="_xlnm.Print_Area" localSheetId="2">'งบแสดงฯ '!$A$1:$Y$31</definedName>
  </definedNames>
  <calcPr fullCalcOnLoad="1"/>
</workbook>
</file>

<file path=xl/sharedStrings.xml><?xml version="1.0" encoding="utf-8"?>
<sst xmlns="http://schemas.openxmlformats.org/spreadsheetml/2006/main" count="348" uniqueCount="243">
  <si>
    <t>บริษัท สหพัฒนาอินเตอร์โฮลดิ้ง จำกัด (มหาชน)</t>
  </si>
  <si>
    <t xml:space="preserve">สินทรัพย์ </t>
  </si>
  <si>
    <t>หมายเหตุ</t>
  </si>
  <si>
    <t>สินทรัพย์หมุนเวียน</t>
  </si>
  <si>
    <t>สินทรัพย์ไม่หมุนเวียน</t>
  </si>
  <si>
    <t>หมายเหตุประกอบงบการเงินเป็นส่วนหนึ่งของงบการเงินนี้</t>
  </si>
  <si>
    <t>- 2 -</t>
  </si>
  <si>
    <t>หนี้สินและส่วนของผู้ถือหุ้น</t>
  </si>
  <si>
    <t>หนี้สินหมุนเวียน</t>
  </si>
  <si>
    <t>หนี้สินไม่หมุนเวียน</t>
  </si>
  <si>
    <t>ส่วนของผู้ถือหุ้น</t>
  </si>
  <si>
    <t>รวมหนี้สินและส่วนของผู้ถือหุ้น</t>
  </si>
  <si>
    <t>รายได้</t>
  </si>
  <si>
    <t xml:space="preserve"> - 2 -</t>
  </si>
  <si>
    <t>ค่าใช้จ่าย</t>
  </si>
  <si>
    <t>กำไรต่อหุ้นขั้นพื้นฐาน</t>
  </si>
  <si>
    <t>ทุนเรือนหุ้นที่</t>
  </si>
  <si>
    <t>สำรองทั่วไป</t>
  </si>
  <si>
    <t>กำไรสะสม</t>
  </si>
  <si>
    <t>รวม</t>
  </si>
  <si>
    <t>มูลค่าหุ้น</t>
  </si>
  <si>
    <t>กระแสเงินสดจากกิจกรรมดำเนินงาน</t>
  </si>
  <si>
    <t xml:space="preserve">               ค่าเสื่อมราคาและรายการตัดบัญชี</t>
  </si>
  <si>
    <t xml:space="preserve">               ส่วนแบ่ง(กำไร)จากเงินลงทุนตามวิธีส่วนได้เสีย</t>
  </si>
  <si>
    <t xml:space="preserve">               ส่วนแบ่งขาดทุนจากเงินลงทุนตามวิธีส่วนได้เสีย</t>
  </si>
  <si>
    <t xml:space="preserve">               เงินปันผลรับจากการลงทุน</t>
  </si>
  <si>
    <t xml:space="preserve">     กำไร(ขาดทุน)จากการดำเนินงานก่อนการเปลี่ยนแปลง</t>
  </si>
  <si>
    <t xml:space="preserve">          ในสินทรัพย์และหนี้สินดำเนินงาน</t>
  </si>
  <si>
    <t xml:space="preserve">     สินทรัพย์ดำเนินงาน(เพิ่มขึ้น)ลดลง</t>
  </si>
  <si>
    <t xml:space="preserve">               สินค้าคงเหลือ</t>
  </si>
  <si>
    <t xml:space="preserve">     หนี้สินดำเนินงานเพิ่มขึ้น(ลดลง)</t>
  </si>
  <si>
    <t>เงินสดสุทธิได้มา(ใช้ไป)จากกิจกรรมดำเนินงาน</t>
  </si>
  <si>
    <t>กระแสเงินสดจากกิจกรรมลงทุน</t>
  </si>
  <si>
    <t>เงินสดสุทธิได้มา(ใช้ไป)จากกิจกรรมลงทุน</t>
  </si>
  <si>
    <t>กระแสเงินสดจากกิจกรรมจัดหาเงิน</t>
  </si>
  <si>
    <t xml:space="preserve">               เงินเบิกเกินบัญชีธนาคารและเงินกู้ยืม</t>
  </si>
  <si>
    <t xml:space="preserve">                       จากสถาบันการเงินเพิ่มขึ้น(ลดลง)</t>
  </si>
  <si>
    <t>เงินสดสุทธิได้มา(ใช้ไป)จากกิจกรรมจัดหาเงิน</t>
  </si>
  <si>
    <t>เงินสดและรายการเทียบเท่าเงินสดเพิ่มขึ้น(ลดลง)สุทธิ</t>
  </si>
  <si>
    <t xml:space="preserve">               อสังหาริมทรัพย์ตามสัญญาจะซื้อจะขาย</t>
  </si>
  <si>
    <t>รายได้อื่น</t>
  </si>
  <si>
    <t>ต้นทุนขายอสังหาริมทรัพย์</t>
  </si>
  <si>
    <t xml:space="preserve">               ซื้อหลักทรัพย์หุ้นทุน</t>
  </si>
  <si>
    <t xml:space="preserve">               ซื้อที่ดิน อาคารและอุปกรณ์</t>
  </si>
  <si>
    <t xml:space="preserve">               สินทรัพย์ไม่หมุนเวียนอื่น</t>
  </si>
  <si>
    <t>ส่วนแบ่งกำไรจากเงินลงทุนในบริษัทร่วม</t>
  </si>
  <si>
    <t xml:space="preserve">      ตามวิธีส่วนได้เสีย</t>
  </si>
  <si>
    <t xml:space="preserve">                    เป็นเงินสดรับ(จ่าย)จากกิจกรรมดำเนินงาน</t>
  </si>
  <si>
    <t xml:space="preserve">     บวก  รายการปรับกระทบยอดกำไร(ขาดทุน)สุทธิ</t>
  </si>
  <si>
    <t>งบการเงินเฉพาะกิจการ</t>
  </si>
  <si>
    <t>งบการเงินที่แสดงเงินลงทุนตามวิธีส่วนได้เสีย</t>
  </si>
  <si>
    <t xml:space="preserve">     เงินสดและรายการเทียบเท่าเงินสด</t>
  </si>
  <si>
    <t xml:space="preserve">                 รวมสินทรัพย์หมุนเวียน</t>
  </si>
  <si>
    <t xml:space="preserve">     เงินลงทุนในกิจการที่เกี่ยวข้องกัน </t>
  </si>
  <si>
    <t xml:space="preserve">     เงินลงทุนระยะยาวอื่น</t>
  </si>
  <si>
    <t xml:space="preserve">     อสังหาริมทรัพย์ตามสัญญาจะซื้อจะขาย</t>
  </si>
  <si>
    <t xml:space="preserve">     สินทรัพย์ไม่หมุนเวียนอื่น</t>
  </si>
  <si>
    <t xml:space="preserve">            เงินมัดจำค่าที่ดิน</t>
  </si>
  <si>
    <t xml:space="preserve">            ภาษีหัก ณ ที่จ่าย</t>
  </si>
  <si>
    <t xml:space="preserve">            อื่น  ๆ </t>
  </si>
  <si>
    <t xml:space="preserve">                 รวมสินทรัพย์ไม่หมุนเวียนอื่น</t>
  </si>
  <si>
    <t xml:space="preserve">                 รวมสินทรัพย์ไม่หมุนเวียน</t>
  </si>
  <si>
    <t xml:space="preserve">                 รวมสินทรัพย์</t>
  </si>
  <si>
    <t xml:space="preserve">     เจ้าหนี้เงินลงทุน</t>
  </si>
  <si>
    <t xml:space="preserve">     ภาระหนี้สินจากการค้ำประกัน</t>
  </si>
  <si>
    <t xml:space="preserve">                 รวมหนี้สินหมุนเวียน</t>
  </si>
  <si>
    <t xml:space="preserve">                 รวมหนี้สินไม่หมุนเวียน</t>
  </si>
  <si>
    <t xml:space="preserve">                 รวมหนี้สิน</t>
  </si>
  <si>
    <t xml:space="preserve">     เงินเบิกเกินบัญชีและเงินกู้ยืมจาก</t>
  </si>
  <si>
    <t xml:space="preserve">     ส่วนของหนี้สินระยะยาวที่ถึง</t>
  </si>
  <si>
    <t xml:space="preserve">        กำหนดชำระใน 1 ปี</t>
  </si>
  <si>
    <t xml:space="preserve">        สถาบันการเงิน</t>
  </si>
  <si>
    <t xml:space="preserve">   ทุนเรือนหุ้น</t>
  </si>
  <si>
    <t xml:space="preserve">      ทุนจดทะเบียน</t>
  </si>
  <si>
    <t xml:space="preserve">         หุ้นสามัญ 800,000,000 หุ้น มูลค่าหุ้นละ 1 บาท</t>
  </si>
  <si>
    <t xml:space="preserve">      ทุนที่ออกและเรียกชำระแล้ว</t>
  </si>
  <si>
    <t xml:space="preserve">         หุ้นสามัญ 494,034,300 หุ้น หุ้นละ 1 บาท</t>
  </si>
  <si>
    <t xml:space="preserve">      ส่วนเกินมูลค่าหุ้น</t>
  </si>
  <si>
    <t xml:space="preserve">      จัดสรรแล้ว</t>
  </si>
  <si>
    <t xml:space="preserve">         สำรองตามกฎหมาย</t>
  </si>
  <si>
    <t xml:space="preserve">         สำรองทั่วไป</t>
  </si>
  <si>
    <t xml:space="preserve">      ยังไม่ได้จัดสรร</t>
  </si>
  <si>
    <t xml:space="preserve">                 รวมส่วนของผู้ถือหุ้น</t>
  </si>
  <si>
    <t>งบกระแสเงินสด</t>
  </si>
  <si>
    <t xml:space="preserve"> งบการเงินที่แสดงเงินลงทุนตามวิธีส่วนได้เสีย</t>
  </si>
  <si>
    <t>(หน่วย : บาท)</t>
  </si>
  <si>
    <t xml:space="preserve">   กำไรสะสม</t>
  </si>
  <si>
    <t xml:space="preserve">     เงินลงทุนในบริษัทร่วม</t>
  </si>
  <si>
    <t xml:space="preserve">          บันทึกโดยวิธีส่วนได้เสีย</t>
  </si>
  <si>
    <t xml:space="preserve">          บันทึกโดยวิธีราคาทุน</t>
  </si>
  <si>
    <t>ขาดทุนจากการปริวรรตเงินตรา</t>
  </si>
  <si>
    <t>รายได้ค่าสาธารณูปโภครับ</t>
  </si>
  <si>
    <t>รายได้เงินปันผลรับ</t>
  </si>
  <si>
    <t>กำไรจากการจำหน่ายทรัพย์สิน</t>
  </si>
  <si>
    <t>กำไรจากการปริวรรตเงินตรา</t>
  </si>
  <si>
    <t xml:space="preserve">ดอกเบี้ยรับ </t>
  </si>
  <si>
    <t>อื่นๆ</t>
  </si>
  <si>
    <t>ค่าใช้จ่ายอื่น</t>
  </si>
  <si>
    <t>ต้นทุนทางการเงิน</t>
  </si>
  <si>
    <t>ต้นทุนค่าสาธารณูปโภค</t>
  </si>
  <si>
    <t>ค่าใช้จ่ายในการบริหาร</t>
  </si>
  <si>
    <t xml:space="preserve">               ต้นทุนทางการเงิน</t>
  </si>
  <si>
    <t>รายได้จากการขายอสังหาริมทรัพย์</t>
  </si>
  <si>
    <t>รายได้ค่าปรึกษาและบริการ</t>
  </si>
  <si>
    <t>รวมรายได้</t>
  </si>
  <si>
    <t>ส่วนแบ่งขาดทุนจากเงินลงทุนใน</t>
  </si>
  <si>
    <t xml:space="preserve">      บริษัทร่วมตามวิธีส่วนได้เสีย</t>
  </si>
  <si>
    <t>รวมค่าใช้จ่าย</t>
  </si>
  <si>
    <t xml:space="preserve">               เงินสดรับ(จ่าย)จากการดำเนินงาน</t>
  </si>
  <si>
    <t xml:space="preserve">               จ่ายดอกเบี้ย</t>
  </si>
  <si>
    <t xml:space="preserve">               จ่ายภาษีเงินได้</t>
  </si>
  <si>
    <t>ออกและ</t>
  </si>
  <si>
    <t>ชำระแล้ว</t>
  </si>
  <si>
    <t xml:space="preserve">ส่วนเกิน </t>
  </si>
  <si>
    <t>(ต่ำกว่า)</t>
  </si>
  <si>
    <t>(หน่วย  :   บาท)</t>
  </si>
  <si>
    <t xml:space="preserve">               เงินกู้ยืมระยะยาวเพิ่มขึ้น(ลดลง)</t>
  </si>
  <si>
    <t xml:space="preserve">               ขายยานพาหนะ และอุปกรณ์สำนักงาน</t>
  </si>
  <si>
    <t>งบแสดงฐานะการเงิน</t>
  </si>
  <si>
    <t xml:space="preserve">     อสังหาริมทรัพย์เพื่อการลงทุน</t>
  </si>
  <si>
    <t xml:space="preserve">   องค์ประกอบอื่นของส่วนของผู้ถือหุ้น</t>
  </si>
  <si>
    <t>งบกำไรขาดทุนเบ็ดเสร็จ</t>
  </si>
  <si>
    <t>จัดสรรแล้ว</t>
  </si>
  <si>
    <t>สำรอง</t>
  </si>
  <si>
    <t>ตามกฎหมาย</t>
  </si>
  <si>
    <t>ยังไม่ได้</t>
  </si>
  <si>
    <t>องค์ประกอบอื่นของส่วนของผู้ถือหุ้น</t>
  </si>
  <si>
    <t>จัดสรร</t>
  </si>
  <si>
    <t>ผลกำไร</t>
  </si>
  <si>
    <t>เงินลงทุนเผื่อขาย</t>
  </si>
  <si>
    <t>จากการวัดมูลค่า</t>
  </si>
  <si>
    <t>ส่วนเกินทุน</t>
  </si>
  <si>
    <t>หุ้นทุนซื้อคืน</t>
  </si>
  <si>
    <t>ของบริษัทร่วม</t>
  </si>
  <si>
    <t xml:space="preserve">     เงินประกัน</t>
  </si>
  <si>
    <t xml:space="preserve">     เงินรับล่วงหน้า</t>
  </si>
  <si>
    <t>งบแสดงฐานะการเงิน (ต่อ)</t>
  </si>
  <si>
    <t>งบกำไรขาดทุนเบ็ดเสร็จ (ต่อ)</t>
  </si>
  <si>
    <t xml:space="preserve">               เงินประกัน</t>
  </si>
  <si>
    <t xml:space="preserve">               ขายหลักทรัพย์หุ้นทุน</t>
  </si>
  <si>
    <t xml:space="preserve">               อสังหาริมทรัพย์เพื่อการลงทุน</t>
  </si>
  <si>
    <t>องค์ประกอบอื่น</t>
  </si>
  <si>
    <t>ของส่วนของผู้ถือหุ้น</t>
  </si>
  <si>
    <t xml:space="preserve">      ส่วนเกินทุนหุ้นทุนซื้อคืนของบริษัทร่วม</t>
  </si>
  <si>
    <t>ผลกำไรจากการ</t>
  </si>
  <si>
    <t>วัดมูลค่าเงินลงทุน</t>
  </si>
  <si>
    <t xml:space="preserve">     ภาระผูกพันผลประโยชน์พนักงาน</t>
  </si>
  <si>
    <t xml:space="preserve">               สินทรัพย์ไม่มีตัวตน </t>
  </si>
  <si>
    <t xml:space="preserve">               เงินรับล่วงหน้า</t>
  </si>
  <si>
    <t>ขาดทุนจากการด้อยค่าของเงินลงทุน</t>
  </si>
  <si>
    <t>ต้นทุนค่าบริการ</t>
  </si>
  <si>
    <t>งบแสดงการเปลี่ยนแปลงส่วนของผู้ถือหุ้น</t>
  </si>
  <si>
    <t xml:space="preserve">     ลูกหนี้การค้าและลูกหนี้อื่น-กิจการที่เกี่ยวข้องกัน</t>
  </si>
  <si>
    <t xml:space="preserve">     ลูกหนี้การค้าและลูกหนี้อื่น-อื่นๆ</t>
  </si>
  <si>
    <t xml:space="preserve">          เงินลงทุนเผื่อขาย</t>
  </si>
  <si>
    <t xml:space="preserve">          เงินลงทุนระยะยาวอื่น</t>
  </si>
  <si>
    <t xml:space="preserve">     สินค้าคงเหลือ</t>
  </si>
  <si>
    <t xml:space="preserve">     ที่ดิน อาคารและอุปกรณ์</t>
  </si>
  <si>
    <t xml:space="preserve">     สินทรัพย์ไม่มีตัวตน</t>
  </si>
  <si>
    <t xml:space="preserve">     เงินกู้ยืมระยะยาว</t>
  </si>
  <si>
    <t xml:space="preserve">     เจ้าหนี้การค้าและเจ้าหนี้อื่น</t>
  </si>
  <si>
    <t xml:space="preserve">               ลูกหนี้การค้าและลูกหนี้อื่น-กิจการที่เกี่ยวข้องกัน</t>
  </si>
  <si>
    <t xml:space="preserve">               ลูกหนี้การค้าและลูกหนี้อื่น - อื่นๆ</t>
  </si>
  <si>
    <t xml:space="preserve">               เจ้าหนี้การค้าและเจ้าหนี้อื่น</t>
  </si>
  <si>
    <t>(ยังไม่ได้ตรวจสอบ / สอบทานแล้ว)</t>
  </si>
  <si>
    <t>ผลกำไร(ขาดทุน)จากการวัดมูลค่าเงินลงทุนเผื่อขาย</t>
  </si>
  <si>
    <t xml:space="preserve">     สินทรัพย์ภาษีเงินได้รอตัดบัญชี</t>
  </si>
  <si>
    <t xml:space="preserve">     หนี้สินภาษีเงินได้รอตัดบัญชี</t>
  </si>
  <si>
    <t xml:space="preserve">   </t>
  </si>
  <si>
    <t xml:space="preserve">               (ลงชื่อ)………………….…………………………..……………………………………………กรรมการตามอำนาจ</t>
  </si>
  <si>
    <t xml:space="preserve">               (ลงชื่อ)…………………………………..………...……………………………………………กรรมการตามอำนาจ</t>
  </si>
  <si>
    <t>(ค่าใช้จ่าย)รายได้ภาษีเงินได้นิติบุคคล</t>
  </si>
  <si>
    <t xml:space="preserve">  กำไรขาดทุนเบ็ดเสร็จอื่น</t>
  </si>
  <si>
    <t>งบกระแสเงินสด (ต่อ)</t>
  </si>
  <si>
    <t>-บริษัทร่วม (สุทธิจากภาษีเงินได้)</t>
  </si>
  <si>
    <t>(สุทธิจากภาษีเงินได้)</t>
  </si>
  <si>
    <t>ผลกำไร(ขาดทุน)จากการประมาณการตามหลักคณิตศาสตร์</t>
  </si>
  <si>
    <t>สัดส่วนเงินลงทุน</t>
  </si>
  <si>
    <t>ประกันภัย(สุทธิจากภาษีเงินได้)</t>
  </si>
  <si>
    <t>ส่วนเกินทุนจาก</t>
  </si>
  <si>
    <t>ผลต่างจากการ</t>
  </si>
  <si>
    <t>การเปลี่ยนแปลง</t>
  </si>
  <si>
    <t>รวมทั้งสิ้น</t>
  </si>
  <si>
    <t>เผื่อขายของ</t>
  </si>
  <si>
    <t>บริษัทร่วม</t>
  </si>
  <si>
    <t>ในบริษัทร่วม</t>
  </si>
  <si>
    <t xml:space="preserve">    กำไรขาดทุนเบ็ดเสร็จอื่น</t>
  </si>
  <si>
    <t>ประกันภัยของบริษัทร่วม</t>
  </si>
  <si>
    <t xml:space="preserve">    กำไรสุทธิ</t>
  </si>
  <si>
    <t xml:space="preserve">  กำไร (ขาดทุน) สุทธิ</t>
  </si>
  <si>
    <t xml:space="preserve">     กำไร (ขาดทุน) ก่อนภาษีเงินได้</t>
  </si>
  <si>
    <t>ผลต่างจากการแปลงค่างบการเงินของบริษัทร่วม</t>
  </si>
  <si>
    <t>(ตรวจสอบแล้ว)</t>
  </si>
  <si>
    <t>รายการที่จะไม่ถูกบันทึกในส่วนของกำไรหรือขาดทุนในภายหลัง</t>
  </si>
  <si>
    <t>รายการที่จะถูกบันทึกในส่วนของกำไรหรือขาดทุนในภายหลัง</t>
  </si>
  <si>
    <t>กำไรขาดทุนเบ็ดเสร็จอื่น :-</t>
  </si>
  <si>
    <t>สอบทานแล้ว)</t>
  </si>
  <si>
    <t>(ยังไม่ได้ตรวจสอบ/</t>
  </si>
  <si>
    <t xml:space="preserve">               (ลงชื่อ)………………………………..…………………...………………………………กรรมการตามอำนาจ</t>
  </si>
  <si>
    <t xml:space="preserve">                            (ลงชื่อ)………………………………..…………………...………………………………กรรมการตามอำนาจ</t>
  </si>
  <si>
    <t xml:space="preserve">               (ลงชื่อ)………………….………...……………………………………………กรรมการตามอำนาจ</t>
  </si>
  <si>
    <t>แปลงค่า</t>
  </si>
  <si>
    <t>งบการเงิน</t>
  </si>
  <si>
    <t xml:space="preserve">  บริษัท สหพัฒนาอินเตอร์โฮลดิ้ง จำกัด (มหาชน)</t>
  </si>
  <si>
    <t xml:space="preserve"> บริษัท  สหพัฒนาอินเตอร์โฮลดิ้ง  จำกัด  (มหาชน)</t>
  </si>
  <si>
    <t xml:space="preserve">               (กำไร) ขาดทุนจากการขายทรัพย์สิน</t>
  </si>
  <si>
    <t xml:space="preserve">               ขาดทุนจากการด้อยค่าเงินลงทุน</t>
  </si>
  <si>
    <t xml:space="preserve">               (กำไร) ขาดทุนจากการขายเงินลงทุน</t>
  </si>
  <si>
    <t>กำไร(ขาดทุน)เบ็ดเสร็จอื่นสำหรับงวด</t>
  </si>
  <si>
    <t>กำไร(ขาดทุน)เบ็ดเสร็จรวมสำหรับงวด</t>
  </si>
  <si>
    <t>2559</t>
  </si>
  <si>
    <t>ยอดคงเหลือ ณ  1  มกราคม  2559</t>
  </si>
  <si>
    <t>กำไรเบ็ดเสร็จรวม สำหรับงวด 3 เดือน</t>
  </si>
  <si>
    <t>ยอดคงเหลือ ณ  31 มีนาคม 2559</t>
  </si>
  <si>
    <t>ยอดคงเหลือ ณ  31 มีนาคม  2559</t>
  </si>
  <si>
    <t xml:space="preserve">                        (ลงชื่อ)……………………...……………………………………………กรรมการตามอำนาจ</t>
  </si>
  <si>
    <t>ณ  วันที่  31  มีนาคม  2560</t>
  </si>
  <si>
    <t>31 มีนาคม 2560</t>
  </si>
  <si>
    <t>31 ธันวาคม 2559</t>
  </si>
  <si>
    <t>สำหรับงวด 3 เดือน  สิ้นสุดวันที่  31  มีนาคม  2560</t>
  </si>
  <si>
    <t>2560</t>
  </si>
  <si>
    <t>สำหรับงวด 3 เดือน สิ้นสุดวันที่  31  มีนาคม  2560</t>
  </si>
  <si>
    <t>ยอดคงเหลือ ณ  1  มกราคม  2560</t>
  </si>
  <si>
    <t>ยอดคงเหลือ ณ  31 มีนาคม 2560</t>
  </si>
  <si>
    <t>ยอดคงเหลือ ณ  31 มีนาคม  2560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</si>
  <si>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</si>
  <si>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</si>
  <si>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 xml:space="preserve">     เงินลงทุนชั่วคราว</t>
  </si>
  <si>
    <t xml:space="preserve">     หุ้นกู้</t>
  </si>
  <si>
    <t xml:space="preserve">     ประมาณการหนี้สินหมุนเวียนสำหรับ</t>
  </si>
  <si>
    <t xml:space="preserve">        ผลประโยชน์พนักงาน</t>
  </si>
  <si>
    <t>กำไรจากการจำหน่ายเงินลงทุน</t>
  </si>
  <si>
    <t>รายการกลับบัญชีผลขาดทุน</t>
  </si>
  <si>
    <t xml:space="preserve">     จากการด้อยค่าเงินลงทุน</t>
  </si>
  <si>
    <t xml:space="preserve">               รายการกลับบัญชีผลขาดทุนจากการด้อยค่าของเงินลงทุน</t>
  </si>
  <si>
    <t xml:space="preserve">               ค่าใช้จ่ายภาระผูกพันผลประโยชน์พนักงาน</t>
  </si>
  <si>
    <t xml:space="preserve">               ภาระผูกพันผลประโยชน์พนักงานจ่าย</t>
  </si>
  <si>
    <t xml:space="preserve">     อสังหาริมทรัพย์รอการขาย</t>
  </si>
  <si>
    <t>ขาดทุนจากการจำหน่ายเงินลงทุน</t>
  </si>
  <si>
    <t>กำไรก่อนภาษีเงินได้นิติบุคคล</t>
  </si>
  <si>
    <t>กำไรสำหรับงวด</t>
  </si>
  <si>
    <t xml:space="preserve">               เงินสดรับ(จ่าย)จากเงินลงทุนชั่วคราว</t>
  </si>
  <si>
    <t xml:space="preserve">               เงินสดรับจากการออกหุ้นกู้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</si>
</sst>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;\(#,##0.00\)"/>
    <numFmt numFmtId="200" formatCode="0.0"/>
    <numFmt numFmtId="201" formatCode="#,##0.00\ ;\(#,##0.00\)\ "/>
    <numFmt numFmtId="202" formatCode="#,##0.00\ ;\(#,##0.00\)"/>
    <numFmt numFmtId="203" formatCode="#,##0.0_);\(#,##0.0\)"/>
    <numFmt numFmtId="204" formatCode="_-* #,##0_-;\-* #,##0_-;_-* &quot;-&quot;??_-;_-@_-"/>
    <numFmt numFmtId="205" formatCode="_(* #,##0_);_(* \(#,##0\);_(* \-??_);_(@_)"/>
    <numFmt numFmtId="206" formatCode="_(* #,##0.00_);_(* \(#,##0.00\);_(* \-??_);_(@_)"/>
    <numFmt numFmtId="207" formatCode="_(* #,##0.00_);_(* \(#,##0.00\)"/>
    <numFmt numFmtId="208" formatCode="#,##0.00_-;\(#,##0.00\)"/>
    <numFmt numFmtId="209" formatCode="#,##0.00_);[Black]\(#,##0.00\)"/>
    <numFmt numFmtId="210" formatCode="_-* #,##0.00_-;\(#,##0.00\);0.00_-"/>
    <numFmt numFmtId="211" formatCode="#,##0.00;\(#,##0.00\);0.00"/>
    <numFmt numFmtId="212" formatCode="#,##0.00_-;\(#,##0.00\);0.00"/>
    <numFmt numFmtId="213" formatCode="#,##0.00_-;\(#,##0.00\);0.00_-"/>
    <numFmt numFmtId="214" formatCode="#,##0.00_ ;\-#,##0.00\ "/>
    <numFmt numFmtId="215" formatCode="_-* #,##0.00_-;\(#,##0.00\);_-* &quot;-&quot;??_-;_-@_-"/>
    <numFmt numFmtId="216" formatCode="_-* #,##0.00_-;\(#,##0.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_ ;[Red]\-#,##0.00\ "/>
    <numFmt numFmtId="222" formatCode="#,##0.00;\(#,##0.00\)_)"/>
    <numFmt numFmtId="223" formatCode="#,##0.00_);\(#,##0.00\)\,0.00_)"/>
    <numFmt numFmtId="224" formatCode="#,##0.0_);\(#,##0.0\)\,0.00_)"/>
    <numFmt numFmtId="225" formatCode="#,##0_);\(#,##0.\)\,0.00_)"/>
    <numFmt numFmtId="226" formatCode="#,##0.00_);\(#,##0.00\);0.00_)"/>
  </numFmts>
  <fonts count="48">
    <font>
      <sz val="14"/>
      <name val="Cordia New"/>
      <family val="0"/>
    </font>
    <font>
      <sz val="11"/>
      <color indexed="8"/>
      <name val="Tahoma"/>
      <family val="2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sz val="16"/>
      <name val="Cordia New"/>
      <family val="2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15"/>
      <name val="Angsana New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39" fontId="3" fillId="0" borderId="0" xfId="86" applyNumberFormat="1" applyFont="1" applyFill="1" applyAlignment="1">
      <alignment/>
      <protection/>
    </xf>
    <xf numFmtId="39" fontId="3" fillId="0" borderId="0" xfId="86" applyNumberFormat="1" applyFont="1" applyFill="1" applyAlignment="1" applyProtection="1">
      <alignment/>
      <protection/>
    </xf>
    <xf numFmtId="39" fontId="3" fillId="0" borderId="0" xfId="86" applyNumberFormat="1" applyFont="1" applyFill="1" applyBorder="1" applyAlignment="1">
      <alignment/>
      <protection/>
    </xf>
    <xf numFmtId="199" fontId="6" fillId="0" borderId="0" xfId="86" applyNumberFormat="1" applyFont="1" applyFill="1" applyAlignment="1" applyProtection="1">
      <alignment horizontal="center"/>
      <protection/>
    </xf>
    <xf numFmtId="199" fontId="5" fillId="0" borderId="0" xfId="86" applyNumberFormat="1" applyFont="1" applyFill="1" applyAlignment="1" applyProtection="1">
      <alignment horizontal="center"/>
      <protection/>
    </xf>
    <xf numFmtId="201" fontId="5" fillId="0" borderId="0" xfId="86" applyNumberFormat="1" applyFont="1" applyFill="1" applyAlignment="1" applyProtection="1">
      <alignment horizontal="center"/>
      <protection/>
    </xf>
    <xf numFmtId="199" fontId="5" fillId="0" borderId="0" xfId="86" applyNumberFormat="1" applyFont="1" applyFill="1" applyAlignment="1">
      <alignment horizontal="center"/>
      <protection/>
    </xf>
    <xf numFmtId="40" fontId="5" fillId="0" borderId="0" xfId="0" applyNumberFormat="1" applyFont="1" applyFill="1" applyAlignment="1">
      <alignment/>
    </xf>
    <xf numFmtId="199" fontId="5" fillId="0" borderId="0" xfId="0" applyNumberFormat="1" applyFont="1" applyFill="1" applyAlignment="1">
      <alignment/>
    </xf>
    <xf numFmtId="199" fontId="5" fillId="0" borderId="0" xfId="86" applyNumberFormat="1" applyFont="1" applyFill="1" applyAlignment="1" applyProtection="1">
      <alignment horizontal="centerContinuous"/>
      <protection/>
    </xf>
    <xf numFmtId="199" fontId="6" fillId="0" borderId="0" xfId="86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>
      <alignment horizontal="center"/>
    </xf>
    <xf numFmtId="199" fontId="6" fillId="0" borderId="0" xfId="86" applyNumberFormat="1" applyFont="1" applyFill="1" applyBorder="1" applyAlignment="1">
      <alignment horizontal="center"/>
      <protection/>
    </xf>
    <xf numFmtId="199" fontId="5" fillId="0" borderId="0" xfId="86" applyNumberFormat="1" applyFont="1" applyFill="1" applyAlignment="1" applyProtection="1">
      <alignment/>
      <protection/>
    </xf>
    <xf numFmtId="1" fontId="5" fillId="0" borderId="0" xfId="86" applyNumberFormat="1" applyFont="1" applyFill="1" applyAlignment="1" quotePrefix="1">
      <alignment horizontal="center"/>
      <protection/>
    </xf>
    <xf numFmtId="201" fontId="5" fillId="0" borderId="0" xfId="86" applyNumberFormat="1" applyFont="1" applyFill="1" applyBorder="1" applyAlignment="1" applyProtection="1">
      <alignment/>
      <protection/>
    </xf>
    <xf numFmtId="199" fontId="5" fillId="0" borderId="0" xfId="86" applyNumberFormat="1" applyFont="1" applyFill="1" applyBorder="1" applyAlignment="1">
      <alignment/>
      <protection/>
    </xf>
    <xf numFmtId="1" fontId="5" fillId="0" borderId="0" xfId="0" applyNumberFormat="1" applyFont="1" applyFill="1" applyAlignment="1">
      <alignment horizontal="center"/>
    </xf>
    <xf numFmtId="201" fontId="5" fillId="0" borderId="0" xfId="0" applyNumberFormat="1" applyFont="1" applyFill="1" applyAlignment="1">
      <alignment/>
    </xf>
    <xf numFmtId="199" fontId="5" fillId="0" borderId="0" xfId="86" applyNumberFormat="1" applyFont="1" applyFill="1" applyAlignment="1" applyProtection="1">
      <alignment horizontal="left"/>
      <protection/>
    </xf>
    <xf numFmtId="199" fontId="5" fillId="0" borderId="0" xfId="86" applyNumberFormat="1" applyFont="1" applyFill="1" applyAlignment="1" quotePrefix="1">
      <alignment horizontal="center"/>
      <protection/>
    </xf>
    <xf numFmtId="199" fontId="5" fillId="0" borderId="0" xfId="86" applyNumberFormat="1" applyFont="1" applyFill="1" applyAlignment="1">
      <alignment/>
      <protection/>
    </xf>
    <xf numFmtId="0" fontId="5" fillId="0" borderId="0" xfId="0" applyFont="1" applyFill="1" applyAlignment="1">
      <alignment/>
    </xf>
    <xf numFmtId="199" fontId="5" fillId="0" borderId="0" xfId="86" applyNumberFormat="1" applyFont="1" applyFill="1" applyAlignment="1">
      <alignment horizontal="centerContinuous"/>
      <protection/>
    </xf>
    <xf numFmtId="201" fontId="5" fillId="0" borderId="0" xfId="86" applyNumberFormat="1" applyFont="1" applyFill="1" applyAlignment="1" applyProtection="1">
      <alignment horizontal="centerContinuous"/>
      <protection/>
    </xf>
    <xf numFmtId="201" fontId="5" fillId="0" borderId="0" xfId="86" applyNumberFormat="1" applyFont="1" applyFill="1" applyAlignment="1">
      <alignment/>
      <protection/>
    </xf>
    <xf numFmtId="199" fontId="5" fillId="0" borderId="0" xfId="0" applyNumberFormat="1" applyFont="1" applyFill="1" applyAlignment="1">
      <alignment horizontal="center"/>
    </xf>
    <xf numFmtId="199" fontId="5" fillId="0" borderId="0" xfId="42" applyNumberFormat="1" applyFont="1" applyFill="1" applyAlignment="1" quotePrefix="1">
      <alignment horizontal="center"/>
    </xf>
    <xf numFmtId="39" fontId="5" fillId="0" borderId="0" xfId="86" applyFont="1" applyFill="1" applyAlignment="1">
      <alignment/>
      <protection/>
    </xf>
    <xf numFmtId="39" fontId="5" fillId="0" borderId="0" xfId="86" applyNumberFormat="1" applyFont="1" applyFill="1" applyAlignment="1">
      <alignment/>
      <protection/>
    </xf>
    <xf numFmtId="43" fontId="5" fillId="0" borderId="0" xfId="42" applyFont="1" applyFill="1" applyAlignment="1">
      <alignment/>
    </xf>
    <xf numFmtId="39" fontId="4" fillId="0" borderId="0" xfId="86" applyNumberFormat="1" applyFont="1" applyFill="1" applyBorder="1" applyAlignment="1">
      <alignment horizontal="center"/>
      <protection/>
    </xf>
    <xf numFmtId="39" fontId="3" fillId="0" borderId="0" xfId="86" applyNumberFormat="1" applyFont="1" applyFill="1" applyAlignment="1" applyProtection="1">
      <alignment horizontal="center"/>
      <protection/>
    </xf>
    <xf numFmtId="39" fontId="4" fillId="0" borderId="10" xfId="86" applyNumberFormat="1" applyFont="1" applyFill="1" applyBorder="1" applyAlignment="1" applyProtection="1">
      <alignment horizontal="centerContinuous"/>
      <protection/>
    </xf>
    <xf numFmtId="39" fontId="3" fillId="0" borderId="0" xfId="77" applyNumberFormat="1" applyFont="1" applyFill="1" applyAlignment="1">
      <alignment/>
      <protection/>
    </xf>
    <xf numFmtId="39" fontId="4" fillId="0" borderId="0" xfId="77" applyNumberFormat="1" applyFont="1" applyFill="1" applyAlignment="1">
      <alignment horizontal="center"/>
      <protection/>
    </xf>
    <xf numFmtId="39" fontId="4" fillId="0" borderId="10" xfId="77" applyNumberFormat="1" applyFont="1" applyFill="1" applyBorder="1" applyAlignment="1">
      <alignment/>
      <protection/>
    </xf>
    <xf numFmtId="39" fontId="3" fillId="0" borderId="0" xfId="77" applyNumberFormat="1" applyFont="1" applyFill="1" applyBorder="1" applyAlignment="1">
      <alignment/>
      <protection/>
    </xf>
    <xf numFmtId="39" fontId="3" fillId="0" borderId="0" xfId="77" applyNumberFormat="1" applyFont="1" applyFill="1">
      <alignment/>
      <protection/>
    </xf>
    <xf numFmtId="39" fontId="3" fillId="0" borderId="0" xfId="86" applyNumberFormat="1" applyFont="1" applyFill="1" applyAlignment="1">
      <alignment horizontal="centerContinuous"/>
      <protection/>
    </xf>
    <xf numFmtId="39" fontId="0" fillId="0" borderId="0" xfId="77" applyNumberFormat="1" applyFont="1" applyFill="1">
      <alignment/>
      <protection/>
    </xf>
    <xf numFmtId="39" fontId="4" fillId="0" borderId="0" xfId="86" applyNumberFormat="1" applyFont="1" applyFill="1" applyAlignment="1" applyProtection="1">
      <alignment horizontal="centerContinuous"/>
      <protection/>
    </xf>
    <xf numFmtId="39" fontId="0" fillId="0" borderId="0" xfId="77" applyNumberFormat="1" applyFill="1">
      <alignment/>
      <protection/>
    </xf>
    <xf numFmtId="39" fontId="3" fillId="0" borderId="0" xfId="86" applyNumberFormat="1" applyFont="1" applyFill="1" applyAlignment="1" applyProtection="1">
      <alignment horizontal="centerContinuous"/>
      <protection/>
    </xf>
    <xf numFmtId="39" fontId="8" fillId="0" borderId="0" xfId="77" applyNumberFormat="1" applyFont="1" applyFill="1">
      <alignment/>
      <protection/>
    </xf>
    <xf numFmtId="39" fontId="5" fillId="0" borderId="0" xfId="77" applyNumberFormat="1" applyFont="1" applyFill="1" applyAlignment="1">
      <alignment horizontal="center"/>
      <protection/>
    </xf>
    <xf numFmtId="39" fontId="3" fillId="0" borderId="10" xfId="86" applyNumberFormat="1" applyFont="1" applyFill="1" applyBorder="1" applyAlignment="1" applyProtection="1">
      <alignment horizontal="center"/>
      <protection/>
    </xf>
    <xf numFmtId="39" fontId="3" fillId="0" borderId="10" xfId="86" applyNumberFormat="1" applyFont="1" applyFill="1" applyBorder="1" applyAlignment="1">
      <alignment horizontal="center"/>
      <protection/>
    </xf>
    <xf numFmtId="39" fontId="3" fillId="0" borderId="0" xfId="86" applyNumberFormat="1" applyFont="1" applyFill="1" applyBorder="1" applyAlignment="1">
      <alignment horizontal="center"/>
      <protection/>
    </xf>
    <xf numFmtId="39" fontId="3" fillId="0" borderId="0" xfId="86" applyNumberFormat="1" applyFont="1" applyFill="1" applyBorder="1" applyAlignment="1" applyProtection="1">
      <alignment horizontal="center"/>
      <protection/>
    </xf>
    <xf numFmtId="39" fontId="0" fillId="0" borderId="0" xfId="77" applyNumberFormat="1" applyFill="1" applyBorder="1">
      <alignment/>
      <protection/>
    </xf>
    <xf numFmtId="0" fontId="3" fillId="0" borderId="0" xfId="73" applyFont="1" applyFill="1">
      <alignment/>
      <protection/>
    </xf>
    <xf numFmtId="40" fontId="3" fillId="0" borderId="0" xfId="73" applyNumberFormat="1" applyFont="1" applyFill="1" applyAlignment="1">
      <alignment/>
      <protection/>
    </xf>
    <xf numFmtId="199" fontId="3" fillId="0" borderId="0" xfId="73" applyNumberFormat="1" applyFont="1" applyFill="1" applyAlignment="1">
      <alignment/>
      <protection/>
    </xf>
    <xf numFmtId="199" fontId="3" fillId="0" borderId="0" xfId="87" applyNumberFormat="1" applyFont="1" applyFill="1" applyAlignment="1" applyProtection="1">
      <alignment horizontal="centerContinuous"/>
      <protection/>
    </xf>
    <xf numFmtId="199" fontId="3" fillId="0" borderId="0" xfId="87" applyNumberFormat="1" applyFont="1" applyFill="1">
      <alignment/>
      <protection/>
    </xf>
    <xf numFmtId="199" fontId="3" fillId="0" borderId="0" xfId="87" applyNumberFormat="1" applyFont="1" applyFill="1" applyAlignment="1" applyProtection="1">
      <alignment horizontal="left"/>
      <protection/>
    </xf>
    <xf numFmtId="199" fontId="3" fillId="0" borderId="0" xfId="87" applyNumberFormat="1" applyFont="1" applyFill="1" applyAlignment="1">
      <alignment horizontal="centerContinuous"/>
      <protection/>
    </xf>
    <xf numFmtId="199" fontId="3" fillId="0" borderId="0" xfId="86" applyNumberFormat="1" applyFont="1" applyFill="1" applyAlignment="1" applyProtection="1">
      <alignment/>
      <protection/>
    </xf>
    <xf numFmtId="39" fontId="5" fillId="0" borderId="0" xfId="73" applyNumberFormat="1" applyFont="1" applyFill="1" applyAlignment="1">
      <alignment/>
      <protection/>
    </xf>
    <xf numFmtId="39" fontId="3" fillId="0" borderId="0" xfId="77" applyNumberFormat="1" applyFont="1" applyFill="1" applyAlignment="1">
      <alignment horizontal="centerContinuous"/>
      <protection/>
    </xf>
    <xf numFmtId="39" fontId="3" fillId="0" borderId="0" xfId="86" applyNumberFormat="1" applyFont="1" applyFill="1" applyBorder="1" applyAlignment="1">
      <alignment horizontal="centerContinuous"/>
      <protection/>
    </xf>
    <xf numFmtId="39" fontId="3" fillId="0" borderId="0" xfId="77" applyNumberFormat="1" applyFont="1" applyFill="1" applyBorder="1" applyAlignment="1">
      <alignment horizontal="centerContinuous"/>
      <protection/>
    </xf>
    <xf numFmtId="39" fontId="5" fillId="0" borderId="0" xfId="0" applyNumberFormat="1" applyFont="1" applyFill="1" applyAlignment="1">
      <alignment horizontal="center"/>
    </xf>
    <xf numFmtId="39" fontId="5" fillId="0" borderId="0" xfId="86" applyNumberFormat="1" applyFont="1" applyFill="1" applyAlignment="1" applyProtection="1">
      <alignment horizontal="centerContinuous"/>
      <protection/>
    </xf>
    <xf numFmtId="39" fontId="5" fillId="0" borderId="0" xfId="86" applyNumberFormat="1" applyFont="1" applyFill="1" applyAlignment="1" applyProtection="1">
      <alignment/>
      <protection/>
    </xf>
    <xf numFmtId="39" fontId="5" fillId="0" borderId="0" xfId="0" applyNumberFormat="1" applyFont="1" applyFill="1" applyAlignment="1">
      <alignment/>
    </xf>
    <xf numFmtId="1" fontId="5" fillId="0" borderId="0" xfId="86" applyNumberFormat="1" applyFont="1" applyFill="1" applyBorder="1" applyAlignment="1" quotePrefix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5" fillId="0" borderId="0" xfId="86" applyNumberFormat="1" applyFont="1" applyFill="1" applyBorder="1" applyAlignment="1">
      <alignment horizontal="center"/>
      <protection/>
    </xf>
    <xf numFmtId="199" fontId="5" fillId="0" borderId="0" xfId="0" applyNumberFormat="1" applyFont="1" applyFill="1" applyBorder="1" applyAlignment="1">
      <alignment horizontal="center"/>
    </xf>
    <xf numFmtId="39" fontId="3" fillId="0" borderId="0" xfId="87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 indent="3"/>
      <protection hidden="1"/>
    </xf>
    <xf numFmtId="204" fontId="11" fillId="0" borderId="0" xfId="42" applyNumberFormat="1" applyFont="1" applyFill="1" applyBorder="1" applyAlignment="1" applyProtection="1">
      <alignment horizontal="right" vertical="center"/>
      <protection hidden="1"/>
    </xf>
    <xf numFmtId="206" fontId="11" fillId="0" borderId="0" xfId="0" applyNumberFormat="1" applyFont="1" applyFill="1" applyBorder="1" applyAlignment="1" applyProtection="1">
      <alignment horizontal="right" vertical="center"/>
      <protection hidden="1"/>
    </xf>
    <xf numFmtId="205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206" fontId="11" fillId="0" borderId="0" xfId="0" applyNumberFormat="1" applyFont="1" applyFill="1" applyAlignment="1" applyProtection="1">
      <alignment horizontal="right" vertical="center"/>
      <protection hidden="1"/>
    </xf>
    <xf numFmtId="39" fontId="5" fillId="0" borderId="0" xfId="77" applyNumberFormat="1" applyFont="1" applyFill="1" applyBorder="1" applyAlignment="1">
      <alignment horizontal="center"/>
      <protection/>
    </xf>
    <xf numFmtId="39" fontId="3" fillId="0" borderId="11" xfId="86" applyNumberFormat="1" applyFont="1" applyFill="1" applyBorder="1" applyAlignment="1" applyProtection="1">
      <alignment horizontal="center"/>
      <protection/>
    </xf>
    <xf numFmtId="39" fontId="3" fillId="0" borderId="12" xfId="86" applyNumberFormat="1" applyFont="1" applyFill="1" applyBorder="1" applyAlignment="1" applyProtection="1">
      <alignment horizontal="centerContinuous"/>
      <protection/>
    </xf>
    <xf numFmtId="39" fontId="3" fillId="0" borderId="11" xfId="86" applyNumberFormat="1" applyFont="1" applyFill="1" applyBorder="1" applyAlignment="1">
      <alignment horizontal="center"/>
      <protection/>
    </xf>
    <xf numFmtId="39" fontId="3" fillId="0" borderId="0" xfId="77" applyNumberFormat="1" applyFont="1" applyFill="1" applyBorder="1" applyAlignment="1">
      <alignment horizontal="center"/>
      <protection/>
    </xf>
    <xf numFmtId="39" fontId="3" fillId="0" borderId="10" xfId="77" applyNumberFormat="1" applyFont="1" applyFill="1" applyBorder="1" applyAlignment="1">
      <alignment horizontal="center"/>
      <protection/>
    </xf>
    <xf numFmtId="39" fontId="3" fillId="0" borderId="10" xfId="86" applyNumberFormat="1" applyFont="1" applyFill="1" applyBorder="1" applyAlignment="1" applyProtection="1">
      <alignment horizontal="centerContinuous"/>
      <protection/>
    </xf>
    <xf numFmtId="39" fontId="3" fillId="0" borderId="0" xfId="86" applyNumberFormat="1" applyFont="1" applyFill="1" applyBorder="1" applyAlignment="1" applyProtection="1">
      <alignment horizontal="centerContinuous"/>
      <protection/>
    </xf>
    <xf numFmtId="39" fontId="3" fillId="0" borderId="11" xfId="77" applyNumberFormat="1" applyFont="1" applyFill="1" applyBorder="1" applyAlignment="1">
      <alignment/>
      <protection/>
    </xf>
    <xf numFmtId="39" fontId="5" fillId="0" borderId="0" xfId="73" applyNumberFormat="1" applyFont="1" applyFill="1" applyBorder="1" applyAlignment="1">
      <alignment/>
      <protection/>
    </xf>
    <xf numFmtId="39" fontId="5" fillId="0" borderId="0" xfId="86" applyNumberFormat="1" applyFont="1" applyFill="1" applyBorder="1" applyAlignment="1">
      <alignment/>
      <protection/>
    </xf>
    <xf numFmtId="39" fontId="5" fillId="0" borderId="13" xfId="73" applyNumberFormat="1" applyFont="1" applyFill="1" applyBorder="1" applyAlignment="1">
      <alignment/>
      <protection/>
    </xf>
    <xf numFmtId="201" fontId="6" fillId="0" borderId="0" xfId="0" applyNumberFormat="1" applyFont="1" applyFill="1" applyBorder="1" applyAlignment="1">
      <alignment horizontal="center"/>
    </xf>
    <xf numFmtId="39" fontId="6" fillId="0" borderId="11" xfId="86" applyNumberFormat="1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 horizontal="centerContinuous"/>
    </xf>
    <xf numFmtId="39" fontId="3" fillId="0" borderId="0" xfId="77" applyNumberFormat="1" applyFont="1" applyFill="1" applyAlignment="1" quotePrefix="1">
      <alignment horizontal="centerContinuous"/>
      <protection/>
    </xf>
    <xf numFmtId="39" fontId="3" fillId="0" borderId="11" xfId="86" applyNumberFormat="1" applyFont="1" applyFill="1" applyBorder="1" applyAlignment="1" applyProtection="1">
      <alignment horizontal="centerContinuous"/>
      <protection/>
    </xf>
    <xf numFmtId="39" fontId="12" fillId="0" borderId="11" xfId="86" applyNumberFormat="1" applyFont="1" applyFill="1" applyBorder="1" applyAlignment="1" applyProtection="1">
      <alignment horizontal="centerContinuous"/>
      <protection/>
    </xf>
    <xf numFmtId="39" fontId="12" fillId="0" borderId="10" xfId="86" applyNumberFormat="1" applyFont="1" applyFill="1" applyBorder="1" applyAlignment="1" applyProtection="1">
      <alignment horizontal="centerContinuous"/>
      <protection/>
    </xf>
    <xf numFmtId="39" fontId="3" fillId="0" borderId="0" xfId="86" applyNumberFormat="1" applyFont="1" applyFill="1" applyAlignment="1" applyProtection="1">
      <alignment vertical="center"/>
      <protection/>
    </xf>
    <xf numFmtId="39" fontId="3" fillId="0" borderId="0" xfId="86" applyNumberFormat="1" applyFont="1" applyFill="1" applyAlignment="1">
      <alignment horizontal="centerContinuous" vertical="center"/>
      <protection/>
    </xf>
    <xf numFmtId="39" fontId="3" fillId="0" borderId="0" xfId="77" applyNumberFormat="1" applyFont="1" applyFill="1" applyAlignment="1">
      <alignment vertical="center"/>
      <protection/>
    </xf>
    <xf numFmtId="39" fontId="3" fillId="0" borderId="0" xfId="86" applyNumberFormat="1" applyFont="1" applyFill="1" applyAlignment="1" applyProtection="1">
      <alignment horizontal="center" vertical="center"/>
      <protection/>
    </xf>
    <xf numFmtId="39" fontId="4" fillId="0" borderId="0" xfId="77" applyNumberFormat="1" applyFont="1" applyFill="1" applyAlignment="1">
      <alignment horizontal="center" vertical="center"/>
      <protection/>
    </xf>
    <xf numFmtId="39" fontId="4" fillId="0" borderId="10" xfId="86" applyNumberFormat="1" applyFont="1" applyFill="1" applyBorder="1" applyAlignment="1" applyProtection="1">
      <alignment horizontal="centerContinuous" vertical="center"/>
      <protection/>
    </xf>
    <xf numFmtId="39" fontId="4" fillId="0" borderId="10" xfId="77" applyNumberFormat="1" applyFont="1" applyFill="1" applyBorder="1" applyAlignment="1">
      <alignment vertical="center"/>
      <protection/>
    </xf>
    <xf numFmtId="39" fontId="3" fillId="0" borderId="0" xfId="86" applyNumberFormat="1" applyFont="1" applyFill="1" applyAlignment="1">
      <alignment vertical="center"/>
      <protection/>
    </xf>
    <xf numFmtId="39" fontId="4" fillId="0" borderId="0" xfId="86" applyNumberFormat="1" applyFont="1" applyFill="1" applyBorder="1" applyAlignment="1">
      <alignment horizontal="center" vertical="center"/>
      <protection/>
    </xf>
    <xf numFmtId="39" fontId="4" fillId="0" borderId="11" xfId="86" applyNumberFormat="1" applyFont="1" applyFill="1" applyBorder="1" applyAlignment="1" applyProtection="1" quotePrefix="1">
      <alignment horizontal="center" vertical="center"/>
      <protection/>
    </xf>
    <xf numFmtId="39" fontId="4" fillId="0" borderId="11" xfId="86" applyNumberFormat="1" applyFont="1" applyFill="1" applyBorder="1" applyAlignment="1" applyProtection="1">
      <alignment horizontal="center" vertical="center"/>
      <protection/>
    </xf>
    <xf numFmtId="39" fontId="4" fillId="0" borderId="0" xfId="86" applyNumberFormat="1" applyFont="1" applyFill="1" applyAlignment="1" applyProtection="1">
      <alignment vertical="center"/>
      <protection/>
    </xf>
    <xf numFmtId="0" fontId="3" fillId="0" borderId="0" xfId="86" applyNumberFormat="1" applyFont="1" applyFill="1" applyBorder="1" applyAlignment="1">
      <alignment vertical="center"/>
      <protection/>
    </xf>
    <xf numFmtId="39" fontId="3" fillId="0" borderId="0" xfId="77" applyNumberFormat="1" applyFont="1" applyFill="1" applyBorder="1" applyAlignment="1">
      <alignment vertical="center"/>
      <protection/>
    </xf>
    <xf numFmtId="37" fontId="3" fillId="0" borderId="0" xfId="86" applyNumberFormat="1" applyFont="1" applyFill="1" applyAlignment="1" applyProtection="1">
      <alignment vertical="center"/>
      <protection/>
    </xf>
    <xf numFmtId="0" fontId="3" fillId="0" borderId="0" xfId="77" applyNumberFormat="1" applyFont="1" applyFill="1" applyBorder="1" applyAlignment="1">
      <alignment vertical="center"/>
      <protection/>
    </xf>
    <xf numFmtId="0" fontId="3" fillId="0" borderId="0" xfId="86" applyNumberFormat="1" applyFont="1" applyFill="1" applyBorder="1" applyAlignment="1" quotePrefix="1">
      <alignment horizontal="center" vertical="center"/>
      <protection/>
    </xf>
    <xf numFmtId="39" fontId="3" fillId="0" borderId="0" xfId="86" applyNumberFormat="1" applyFont="1" applyFill="1" applyBorder="1" applyAlignment="1">
      <alignment vertical="center"/>
      <protection/>
    </xf>
    <xf numFmtId="0" fontId="3" fillId="0" borderId="0" xfId="86" applyNumberFormat="1" applyFont="1" applyFill="1" applyBorder="1" applyAlignment="1">
      <alignment horizontal="center" vertical="center"/>
      <protection/>
    </xf>
    <xf numFmtId="37" fontId="4" fillId="0" borderId="0" xfId="86" applyNumberFormat="1" applyFont="1" applyFill="1" applyAlignment="1" applyProtection="1">
      <alignment vertical="center"/>
      <protection/>
    </xf>
    <xf numFmtId="39" fontId="3" fillId="0" borderId="0" xfId="86" applyNumberFormat="1" applyFont="1" applyFill="1" applyAlignment="1" applyProtection="1">
      <alignment vertical="top"/>
      <protection/>
    </xf>
    <xf numFmtId="49" fontId="6" fillId="0" borderId="11" xfId="86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39" fontId="3" fillId="0" borderId="0" xfId="86" applyFont="1" applyFill="1" applyAlignment="1" applyProtection="1">
      <alignment/>
      <protection/>
    </xf>
    <xf numFmtId="39" fontId="5" fillId="0" borderId="0" xfId="73" applyNumberFormat="1" applyFont="1" applyFill="1">
      <alignment/>
      <protection/>
    </xf>
    <xf numFmtId="39" fontId="3" fillId="0" borderId="11" xfId="86" applyNumberFormat="1" applyFont="1" applyFill="1" applyBorder="1" applyAlignment="1">
      <alignment/>
      <protection/>
    </xf>
    <xf numFmtId="39" fontId="3" fillId="0" borderId="0" xfId="87" applyNumberFormat="1" applyFont="1" applyFill="1" applyAlignment="1" applyProtection="1">
      <alignment horizontal="centerContinuous"/>
      <protection/>
    </xf>
    <xf numFmtId="39" fontId="3" fillId="0" borderId="0" xfId="73" applyNumberFormat="1" applyFont="1" applyFill="1" applyAlignment="1">
      <alignment/>
      <protection/>
    </xf>
    <xf numFmtId="39" fontId="4" fillId="0" borderId="0" xfId="87" applyNumberFormat="1" applyFont="1" applyFill="1" applyAlignment="1" applyProtection="1">
      <alignment horizontal="centerContinuous"/>
      <protection/>
    </xf>
    <xf numFmtId="39" fontId="4" fillId="0" borderId="10" xfId="86" applyNumberFormat="1" applyFont="1" applyFill="1" applyBorder="1" applyAlignment="1" applyProtection="1">
      <alignment horizontal="center"/>
      <protection/>
    </xf>
    <xf numFmtId="39" fontId="4" fillId="0" borderId="10" xfId="86" applyNumberFormat="1" applyFont="1" applyFill="1" applyBorder="1" applyAlignment="1" applyProtection="1">
      <alignment horizontal="right"/>
      <protection/>
    </xf>
    <xf numFmtId="39" fontId="4" fillId="0" borderId="0" xfId="73" applyNumberFormat="1" applyFont="1" applyFill="1" applyAlignment="1">
      <alignment/>
      <protection/>
    </xf>
    <xf numFmtId="39" fontId="4" fillId="0" borderId="11" xfId="86" applyNumberFormat="1" applyFont="1" applyFill="1" applyBorder="1" applyAlignment="1" applyProtection="1" quotePrefix="1">
      <alignment horizontal="center"/>
      <protection/>
    </xf>
    <xf numFmtId="39" fontId="4" fillId="0" borderId="11" xfId="86" applyNumberFormat="1" applyFont="1" applyFill="1" applyBorder="1" applyAlignment="1" applyProtection="1">
      <alignment horizontal="center"/>
      <protection/>
    </xf>
    <xf numFmtId="39" fontId="3" fillId="0" borderId="0" xfId="87" applyNumberFormat="1" applyFont="1" applyFill="1">
      <alignment/>
      <protection/>
    </xf>
    <xf numFmtId="39" fontId="5" fillId="0" borderId="0" xfId="86" applyNumberFormat="1" applyFont="1" applyFill="1" applyBorder="1" applyAlignment="1" applyProtection="1">
      <alignment/>
      <protection/>
    </xf>
    <xf numFmtId="199" fontId="3" fillId="0" borderId="0" xfId="77" applyNumberFormat="1" applyFont="1" applyFill="1" applyBorder="1" applyAlignment="1">
      <alignment/>
      <protection/>
    </xf>
    <xf numFmtId="199" fontId="5" fillId="0" borderId="0" xfId="51" applyNumberFormat="1" applyFont="1" applyFill="1" applyBorder="1" applyAlignment="1">
      <alignment/>
    </xf>
    <xf numFmtId="0" fontId="11" fillId="0" borderId="0" xfId="0" applyFont="1" applyFill="1" applyAlignment="1" applyProtection="1" quotePrefix="1">
      <alignment horizontal="left" vertical="center"/>
      <protection hidden="1"/>
    </xf>
    <xf numFmtId="39" fontId="3" fillId="0" borderId="0" xfId="77" applyNumberFormat="1" applyFont="1" applyFill="1" applyAlignment="1">
      <alignment horizontal="left"/>
      <protection/>
    </xf>
    <xf numFmtId="39" fontId="13" fillId="0" borderId="0" xfId="77" applyNumberFormat="1" applyFont="1" applyFill="1" applyAlignment="1" quotePrefix="1">
      <alignment horizontal="left"/>
      <protection/>
    </xf>
    <xf numFmtId="207" fontId="3" fillId="0" borderId="0" xfId="86" applyNumberFormat="1" applyFont="1" applyFill="1" applyBorder="1" applyAlignment="1" applyProtection="1">
      <alignment/>
      <protection/>
    </xf>
    <xf numFmtId="207" fontId="5" fillId="0" borderId="0" xfId="86" applyNumberFormat="1" applyFont="1" applyFill="1" applyBorder="1" applyAlignment="1">
      <alignment/>
      <protection/>
    </xf>
    <xf numFmtId="207" fontId="5" fillId="0" borderId="0" xfId="42" applyNumberFormat="1" applyFont="1" applyFill="1" applyBorder="1" applyAlignment="1" applyProtection="1">
      <alignment horizontal="center"/>
      <protection/>
    </xf>
    <xf numFmtId="207" fontId="5" fillId="0" borderId="0" xfId="0" applyNumberFormat="1" applyFont="1" applyFill="1" applyBorder="1" applyAlignment="1">
      <alignment/>
    </xf>
    <xf numFmtId="207" fontId="5" fillId="0" borderId="0" xfId="0" applyNumberFormat="1" applyFont="1" applyFill="1" applyAlignment="1">
      <alignment/>
    </xf>
    <xf numFmtId="207" fontId="5" fillId="0" borderId="0" xfId="86" applyNumberFormat="1" applyFont="1" applyFill="1" applyBorder="1" applyAlignment="1" applyProtection="1">
      <alignment/>
      <protection/>
    </xf>
    <xf numFmtId="207" fontId="5" fillId="0" borderId="12" xfId="86" applyNumberFormat="1" applyFont="1" applyFill="1" applyBorder="1" applyAlignment="1" applyProtection="1">
      <alignment/>
      <protection/>
    </xf>
    <xf numFmtId="207" fontId="3" fillId="0" borderId="0" xfId="86" applyNumberFormat="1" applyFont="1" applyFill="1" applyBorder="1" applyAlignment="1" applyProtection="1">
      <alignment horizontal="right"/>
      <protection/>
    </xf>
    <xf numFmtId="207" fontId="5" fillId="0" borderId="0" xfId="86" applyNumberFormat="1" applyFont="1" applyFill="1" applyBorder="1" applyAlignment="1">
      <alignment horizontal="right"/>
      <protection/>
    </xf>
    <xf numFmtId="207" fontId="5" fillId="0" borderId="0" xfId="42" applyNumberFormat="1" applyFont="1" applyFill="1" applyBorder="1" applyAlignment="1" applyProtection="1">
      <alignment horizontal="right"/>
      <protection/>
    </xf>
    <xf numFmtId="207" fontId="5" fillId="0" borderId="0" xfId="0" applyNumberFormat="1" applyFont="1" applyFill="1" applyAlignment="1">
      <alignment horizontal="right"/>
    </xf>
    <xf numFmtId="207" fontId="5" fillId="0" borderId="12" xfId="42" applyNumberFormat="1" applyFont="1" applyFill="1" applyBorder="1" applyAlignment="1" applyProtection="1">
      <alignment horizontal="right"/>
      <protection/>
    </xf>
    <xf numFmtId="207" fontId="6" fillId="0" borderId="0" xfId="42" applyNumberFormat="1" applyFont="1" applyFill="1" applyBorder="1" applyAlignment="1" applyProtection="1">
      <alignment horizontal="right"/>
      <protection/>
    </xf>
    <xf numFmtId="207" fontId="6" fillId="0" borderId="0" xfId="42" applyNumberFormat="1" applyFont="1" applyFill="1" applyBorder="1" applyAlignment="1">
      <alignment horizontal="right"/>
    </xf>
    <xf numFmtId="207" fontId="5" fillId="0" borderId="12" xfId="86" applyNumberFormat="1" applyFont="1" applyFill="1" applyBorder="1" applyAlignment="1" applyProtection="1">
      <alignment horizontal="right"/>
      <protection/>
    </xf>
    <xf numFmtId="207" fontId="5" fillId="0" borderId="14" xfId="42" applyNumberFormat="1" applyFont="1" applyFill="1" applyBorder="1" applyAlignment="1" applyProtection="1">
      <alignment horizontal="center"/>
      <protection/>
    </xf>
    <xf numFmtId="207" fontId="6" fillId="0" borderId="0" xfId="86" applyNumberFormat="1" applyFont="1" applyFill="1" applyBorder="1" applyAlignment="1" applyProtection="1">
      <alignment horizontal="center"/>
      <protection/>
    </xf>
    <xf numFmtId="207" fontId="6" fillId="0" borderId="0" xfId="86" applyNumberFormat="1" applyFont="1" applyFill="1" applyBorder="1" applyAlignment="1">
      <alignment horizontal="center"/>
      <protection/>
    </xf>
    <xf numFmtId="207" fontId="5" fillId="0" borderId="0" xfId="42" applyNumberFormat="1" applyFont="1" applyFill="1" applyBorder="1" applyAlignment="1">
      <alignment/>
    </xf>
    <xf numFmtId="207" fontId="5" fillId="0" borderId="10" xfId="86" applyNumberFormat="1" applyFont="1" applyFill="1" applyBorder="1" applyAlignment="1" applyProtection="1">
      <alignment/>
      <protection/>
    </xf>
    <xf numFmtId="207" fontId="5" fillId="0" borderId="13" xfId="86" applyNumberFormat="1" applyFont="1" applyFill="1" applyBorder="1" applyAlignment="1" applyProtection="1">
      <alignment/>
      <protection/>
    </xf>
    <xf numFmtId="207" fontId="5" fillId="0" borderId="15" xfId="86" applyNumberFormat="1" applyFont="1" applyFill="1" applyBorder="1" applyAlignment="1">
      <alignment/>
      <protection/>
    </xf>
    <xf numFmtId="207" fontId="5" fillId="0" borderId="0" xfId="86" applyNumberFormat="1" applyFont="1" applyFill="1" applyAlignment="1">
      <alignment/>
      <protection/>
    </xf>
    <xf numFmtId="39" fontId="5" fillId="0" borderId="11" xfId="86" applyNumberFormat="1" applyFont="1" applyFill="1" applyBorder="1" applyAlignment="1" applyProtection="1">
      <alignment horizontal="center"/>
      <protection/>
    </xf>
    <xf numFmtId="39" fontId="5" fillId="0" borderId="11" xfId="86" applyNumberFormat="1" applyFont="1" applyFill="1" applyBorder="1" applyAlignment="1">
      <alignment horizontal="center"/>
      <protection/>
    </xf>
    <xf numFmtId="39" fontId="5" fillId="0" borderId="0" xfId="86" applyNumberFormat="1" applyFont="1" applyFill="1" applyBorder="1" applyAlignment="1" applyProtection="1">
      <alignment horizontal="center"/>
      <protection/>
    </xf>
    <xf numFmtId="39" fontId="5" fillId="0" borderId="0" xfId="86" applyNumberFormat="1" applyFont="1" applyFill="1" applyBorder="1" applyAlignment="1">
      <alignment horizontal="center"/>
      <protection/>
    </xf>
    <xf numFmtId="39" fontId="5" fillId="0" borderId="10" xfId="86" applyNumberFormat="1" applyFont="1" applyFill="1" applyBorder="1" applyAlignment="1" applyProtection="1">
      <alignment horizontal="center"/>
      <protection/>
    </xf>
    <xf numFmtId="39" fontId="5" fillId="0" borderId="10" xfId="86" applyNumberFormat="1" applyFont="1" applyFill="1" applyBorder="1" applyAlignment="1">
      <alignment horizontal="center"/>
      <protection/>
    </xf>
    <xf numFmtId="39" fontId="5" fillId="0" borderId="0" xfId="73" applyNumberFormat="1" applyFont="1" applyFill="1" applyBorder="1">
      <alignment/>
      <protection/>
    </xf>
    <xf numFmtId="39" fontId="5" fillId="0" borderId="0" xfId="51" applyNumberFormat="1" applyFont="1" applyFill="1" applyAlignment="1">
      <alignment/>
    </xf>
    <xf numFmtId="1" fontId="5" fillId="0" borderId="0" xfId="86" applyNumberFormat="1" applyFont="1" applyFill="1" applyAlignment="1" applyProtection="1">
      <alignment horizontal="center"/>
      <protection/>
    </xf>
    <xf numFmtId="1" fontId="5" fillId="0" borderId="0" xfId="42" applyNumberFormat="1" applyFont="1" applyFill="1" applyAlignment="1" applyProtection="1">
      <alignment horizontal="center"/>
      <protection/>
    </xf>
    <xf numFmtId="1" fontId="5" fillId="0" borderId="0" xfId="42" applyNumberFormat="1" applyFont="1" applyFill="1" applyAlignment="1">
      <alignment horizontal="center"/>
    </xf>
    <xf numFmtId="206" fontId="11" fillId="0" borderId="0" xfId="0" applyNumberFormat="1" applyFont="1" applyFill="1" applyAlignment="1" applyProtection="1">
      <alignment horizontal="left" vertical="center"/>
      <protection hidden="1"/>
    </xf>
    <xf numFmtId="39" fontId="3" fillId="0" borderId="0" xfId="77" applyNumberFormat="1" applyFont="1" applyFill="1" applyAlignment="1">
      <alignment horizontal="center"/>
      <protection/>
    </xf>
    <xf numFmtId="200" fontId="5" fillId="0" borderId="0" xfId="86" applyNumberFormat="1" applyFont="1" applyFill="1" applyAlignment="1" applyProtection="1">
      <alignment horizontal="center"/>
      <protection/>
    </xf>
    <xf numFmtId="39" fontId="3" fillId="0" borderId="0" xfId="77" applyNumberFormat="1" applyFont="1" applyFill="1" applyBorder="1" applyAlignment="1">
      <alignment horizontal="center" vertical="center"/>
      <protection/>
    </xf>
    <xf numFmtId="203" fontId="3" fillId="0" borderId="0" xfId="77" applyNumberFormat="1" applyFont="1" applyFill="1" applyBorder="1" applyAlignment="1">
      <alignment horizontal="center" vertical="center"/>
      <protection/>
    </xf>
    <xf numFmtId="210" fontId="3" fillId="0" borderId="0" xfId="77" applyNumberFormat="1" applyFont="1" applyFill="1" applyBorder="1" applyAlignment="1">
      <alignment/>
      <protection/>
    </xf>
    <xf numFmtId="210" fontId="5" fillId="0" borderId="0" xfId="0" applyNumberFormat="1" applyFont="1" applyFill="1" applyBorder="1" applyAlignment="1">
      <alignment/>
    </xf>
    <xf numFmtId="210" fontId="11" fillId="0" borderId="0" xfId="42" applyNumberFormat="1" applyFont="1" applyFill="1" applyBorder="1" applyAlignment="1" applyProtection="1">
      <alignment horizontal="right" vertical="center"/>
      <protection hidden="1"/>
    </xf>
    <xf numFmtId="39" fontId="11" fillId="0" borderId="0" xfId="42" applyNumberFormat="1" applyFont="1" applyFill="1" applyBorder="1" applyAlignment="1" applyProtection="1">
      <alignment horizontal="right" vertical="center"/>
      <protection hidden="1"/>
    </xf>
    <xf numFmtId="39" fontId="3" fillId="0" borderId="0" xfId="42" applyNumberFormat="1" applyFont="1" applyFill="1" applyBorder="1" applyAlignment="1" applyProtection="1">
      <alignment horizontal="right"/>
      <protection/>
    </xf>
    <xf numFmtId="39" fontId="3" fillId="0" borderId="0" xfId="42" applyNumberFormat="1" applyFont="1" applyFill="1" applyAlignment="1">
      <alignment horizontal="right" vertical="center"/>
    </xf>
    <xf numFmtId="202" fontId="3" fillId="0" borderId="0" xfId="87" applyNumberFormat="1" applyFont="1" applyFill="1" applyBorder="1">
      <alignment/>
      <protection/>
    </xf>
    <xf numFmtId="199" fontId="3" fillId="0" borderId="0" xfId="73" applyNumberFormat="1" applyFont="1" applyFill="1" applyBorder="1" applyAlignment="1">
      <alignment/>
      <protection/>
    </xf>
    <xf numFmtId="202" fontId="3" fillId="0" borderId="0" xfId="87" applyNumberFormat="1" applyFont="1" applyFill="1" applyBorder="1" applyAlignment="1">
      <alignment horizontal="center"/>
      <protection/>
    </xf>
    <xf numFmtId="202" fontId="3" fillId="0" borderId="0" xfId="87" applyNumberFormat="1" applyFont="1" applyFill="1" applyBorder="1" applyAlignment="1" applyProtection="1">
      <alignment horizontal="right"/>
      <protection/>
    </xf>
    <xf numFmtId="202" fontId="3" fillId="0" borderId="0" xfId="73" applyNumberFormat="1" applyFont="1" applyFill="1" applyBorder="1" applyAlignment="1">
      <alignment horizontal="right"/>
      <protection/>
    </xf>
    <xf numFmtId="202" fontId="5" fillId="0" borderId="0" xfId="73" applyNumberFormat="1" applyFont="1" applyFill="1" applyBorder="1" applyAlignment="1">
      <alignment horizontal="right"/>
      <protection/>
    </xf>
    <xf numFmtId="202" fontId="3" fillId="0" borderId="0" xfId="48" applyNumberFormat="1" applyFont="1" applyFill="1" applyBorder="1" applyAlignment="1" applyProtection="1">
      <alignment horizontal="right"/>
      <protection/>
    </xf>
    <xf numFmtId="202" fontId="3" fillId="0" borderId="0" xfId="73" applyNumberFormat="1" applyFont="1" applyFill="1" applyAlignment="1">
      <alignment horizontal="right"/>
      <protection/>
    </xf>
    <xf numFmtId="202" fontId="3" fillId="0" borderId="0" xfId="87" applyNumberFormat="1" applyFont="1" applyFill="1" applyBorder="1" applyAlignment="1">
      <alignment horizontal="right"/>
      <protection/>
    </xf>
    <xf numFmtId="39" fontId="5" fillId="0" borderId="0" xfId="73" applyNumberFormat="1" applyFont="1" applyFill="1" applyBorder="1" applyAlignment="1">
      <alignment horizontal="right"/>
      <protection/>
    </xf>
    <xf numFmtId="39" fontId="3" fillId="0" borderId="0" xfId="48" applyNumberFormat="1" applyFont="1" applyFill="1" applyBorder="1" applyAlignment="1" applyProtection="1">
      <alignment horizontal="right"/>
      <protection/>
    </xf>
    <xf numFmtId="39" fontId="3" fillId="0" borderId="0" xfId="73" applyNumberFormat="1" applyFont="1" applyFill="1" applyBorder="1" applyAlignment="1">
      <alignment horizontal="right"/>
      <protection/>
    </xf>
    <xf numFmtId="202" fontId="3" fillId="0" borderId="0" xfId="87" applyNumberFormat="1" applyFont="1" applyFill="1" applyBorder="1" applyProtection="1">
      <alignment/>
      <protection/>
    </xf>
    <xf numFmtId="199" fontId="3" fillId="0" borderId="0" xfId="48" applyNumberFormat="1" applyFont="1" applyFill="1" applyBorder="1" applyAlignment="1" applyProtection="1">
      <alignment/>
      <protection/>
    </xf>
    <xf numFmtId="201" fontId="3" fillId="0" borderId="0" xfId="87" applyNumberFormat="1" applyFont="1" applyFill="1" applyBorder="1" applyProtection="1">
      <alignment/>
      <protection/>
    </xf>
    <xf numFmtId="0" fontId="3" fillId="0" borderId="0" xfId="73" applyFont="1" applyFill="1" applyAlignment="1">
      <alignment horizontal="centerContinuous"/>
      <protection/>
    </xf>
    <xf numFmtId="202" fontId="3" fillId="0" borderId="0" xfId="87" applyNumberFormat="1" applyFont="1" applyFill="1" applyAlignment="1">
      <alignment horizontal="centerContinuous"/>
      <protection/>
    </xf>
    <xf numFmtId="201" fontId="3" fillId="0" borderId="0" xfId="87" applyNumberFormat="1" applyFont="1" applyFill="1" applyAlignment="1">
      <alignment horizontal="centerContinuous"/>
      <protection/>
    </xf>
    <xf numFmtId="202" fontId="3" fillId="0" borderId="12" xfId="87" applyNumberFormat="1" applyFont="1" applyFill="1" applyBorder="1" applyAlignment="1" applyProtection="1">
      <alignment horizontal="right"/>
      <protection/>
    </xf>
    <xf numFmtId="202" fontId="3" fillId="0" borderId="0" xfId="87" applyNumberFormat="1" applyFont="1" applyFill="1" applyAlignment="1">
      <alignment horizontal="right"/>
      <protection/>
    </xf>
    <xf numFmtId="202" fontId="3" fillId="0" borderId="12" xfId="87" applyNumberFormat="1" applyFont="1" applyFill="1" applyBorder="1" applyAlignment="1">
      <alignment horizontal="right"/>
      <protection/>
    </xf>
    <xf numFmtId="202" fontId="3" fillId="0" borderId="0" xfId="48" applyNumberFormat="1" applyFont="1" applyFill="1" applyAlignment="1">
      <alignment horizontal="right"/>
    </xf>
    <xf numFmtId="202" fontId="3" fillId="0" borderId="13" xfId="87" applyNumberFormat="1" applyFont="1" applyFill="1" applyBorder="1" applyAlignment="1" applyProtection="1">
      <alignment horizontal="right"/>
      <protection/>
    </xf>
    <xf numFmtId="202" fontId="3" fillId="0" borderId="0" xfId="48" applyNumberFormat="1" applyFont="1" applyFill="1" applyAlignment="1">
      <alignment/>
    </xf>
    <xf numFmtId="199" fontId="3" fillId="0" borderId="0" xfId="48" applyNumberFormat="1" applyFont="1" applyFill="1" applyBorder="1" applyAlignment="1">
      <alignment/>
    </xf>
    <xf numFmtId="202" fontId="3" fillId="0" borderId="0" xfId="73" applyNumberFormat="1" applyFont="1" applyFill="1" applyAlignment="1">
      <alignment/>
      <protection/>
    </xf>
    <xf numFmtId="201" fontId="3" fillId="0" borderId="0" xfId="73" applyNumberFormat="1" applyFont="1" applyFill="1" applyAlignment="1">
      <alignment/>
      <protection/>
    </xf>
    <xf numFmtId="0" fontId="11" fillId="0" borderId="0" xfId="0" applyFont="1" applyFill="1" applyAlignment="1" applyProtection="1">
      <alignment vertical="center"/>
      <protection hidden="1"/>
    </xf>
    <xf numFmtId="199" fontId="6" fillId="0" borderId="0" xfId="86" applyNumberFormat="1" applyFont="1" applyFill="1" applyBorder="1" applyAlignment="1" applyProtection="1">
      <alignment horizontal="centerContinuous"/>
      <protection/>
    </xf>
    <xf numFmtId="209" fontId="3" fillId="0" borderId="0" xfId="86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>
      <alignment/>
    </xf>
    <xf numFmtId="39" fontId="5" fillId="0" borderId="0" xfId="86" applyNumberFormat="1" applyFont="1" applyFill="1" applyAlignment="1" applyProtection="1">
      <alignment horizontal="center"/>
      <protection/>
    </xf>
    <xf numFmtId="39" fontId="3" fillId="0" borderId="0" xfId="86" applyNumberFormat="1" applyFont="1" applyFill="1" applyBorder="1" applyAlignment="1">
      <alignment horizontal="centerContinuous" vertical="center"/>
      <protection/>
    </xf>
    <xf numFmtId="215" fontId="5" fillId="0" borderId="0" xfId="73" applyNumberFormat="1" applyFont="1" applyFill="1" applyAlignment="1">
      <alignment/>
      <protection/>
    </xf>
    <xf numFmtId="215" fontId="5" fillId="0" borderId="0" xfId="73" applyNumberFormat="1" applyFont="1" applyFill="1" applyBorder="1" applyAlignment="1">
      <alignment/>
      <protection/>
    </xf>
    <xf numFmtId="215" fontId="5" fillId="0" borderId="0" xfId="86" applyNumberFormat="1" applyFont="1" applyFill="1" applyBorder="1" applyAlignment="1">
      <alignment/>
      <protection/>
    </xf>
    <xf numFmtId="215" fontId="5" fillId="0" borderId="0" xfId="51" applyNumberFormat="1" applyFont="1" applyFill="1" applyBorder="1" applyAlignment="1">
      <alignment/>
    </xf>
    <xf numFmtId="216" fontId="5" fillId="0" borderId="0" xfId="73" applyNumberFormat="1" applyFont="1" applyFill="1" applyAlignment="1">
      <alignment/>
      <protection/>
    </xf>
    <xf numFmtId="216" fontId="5" fillId="0" borderId="0" xfId="73" applyNumberFormat="1" applyFont="1" applyFill="1" applyBorder="1" applyAlignment="1">
      <alignment/>
      <protection/>
    </xf>
    <xf numFmtId="216" fontId="5" fillId="0" borderId="0" xfId="86" applyNumberFormat="1" applyFont="1" applyFill="1" applyBorder="1" applyAlignment="1">
      <alignment/>
      <protection/>
    </xf>
    <xf numFmtId="216" fontId="5" fillId="0" borderId="0" xfId="51" applyNumberFormat="1" applyFont="1" applyFill="1" applyBorder="1" applyAlignment="1">
      <alignment/>
    </xf>
    <xf numFmtId="216" fontId="5" fillId="0" borderId="0" xfId="73" applyNumberFormat="1" applyFont="1" applyFill="1">
      <alignment/>
      <protection/>
    </xf>
    <xf numFmtId="216" fontId="3" fillId="0" borderId="0" xfId="77" applyNumberFormat="1" applyFont="1" applyFill="1" applyBorder="1" applyAlignment="1">
      <alignment/>
      <protection/>
    </xf>
    <xf numFmtId="216" fontId="5" fillId="0" borderId="13" xfId="73" applyNumberFormat="1" applyFont="1" applyFill="1" applyBorder="1" applyAlignment="1">
      <alignment/>
      <protection/>
    </xf>
    <xf numFmtId="39" fontId="3" fillId="0" borderId="0" xfId="77" applyNumberFormat="1" applyFont="1" applyFill="1" applyBorder="1" applyAlignment="1">
      <alignment horizontal="left"/>
      <protection/>
    </xf>
    <xf numFmtId="39" fontId="0" fillId="0" borderId="0" xfId="77" applyNumberFormat="1" applyFill="1" applyAlignment="1">
      <alignment horizontal="left"/>
      <protection/>
    </xf>
    <xf numFmtId="201" fontId="6" fillId="0" borderId="0" xfId="86" applyNumberFormat="1" applyFont="1" applyFill="1" applyAlignment="1" applyProtection="1">
      <alignment horizontal="center" vertical="top"/>
      <protection/>
    </xf>
    <xf numFmtId="49" fontId="6" fillId="0" borderId="0" xfId="86" applyNumberFormat="1" applyFont="1" applyFill="1" applyBorder="1" applyAlignment="1" applyProtection="1" quotePrefix="1">
      <alignment horizontal="center"/>
      <protection/>
    </xf>
    <xf numFmtId="39" fontId="6" fillId="0" borderId="0" xfId="86" applyNumberFormat="1" applyFont="1" applyFill="1" applyBorder="1" applyAlignment="1" applyProtection="1" quotePrefix="1">
      <alignment horizontal="center"/>
      <protection/>
    </xf>
    <xf numFmtId="49" fontId="5" fillId="0" borderId="0" xfId="86" applyNumberFormat="1" applyFont="1" applyFill="1" applyBorder="1" applyAlignment="1" applyProtection="1" quotePrefix="1">
      <alignment horizontal="center"/>
      <protection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horizontal="left" vertical="center" indent="1"/>
      <protection hidden="1"/>
    </xf>
    <xf numFmtId="9" fontId="11" fillId="0" borderId="0" xfId="81" applyFont="1" applyFill="1" applyBorder="1" applyAlignment="1" applyProtection="1">
      <alignment horizontal="right" vertical="center"/>
      <protection hidden="1"/>
    </xf>
    <xf numFmtId="201" fontId="5" fillId="0" borderId="0" xfId="0" applyNumberFormat="1" applyFont="1" applyFill="1" applyBorder="1" applyAlignment="1">
      <alignment/>
    </xf>
    <xf numFmtId="199" fontId="6" fillId="0" borderId="10" xfId="86" applyNumberFormat="1" applyFont="1" applyFill="1" applyBorder="1" applyAlignment="1" applyProtection="1">
      <alignment/>
      <protection/>
    </xf>
    <xf numFmtId="199" fontId="6" fillId="0" borderId="10" xfId="86" applyNumberFormat="1" applyFont="1" applyFill="1" applyBorder="1" applyAlignment="1" applyProtection="1">
      <alignment horizontal="centerContinuous"/>
      <protection/>
    </xf>
    <xf numFmtId="226" fontId="5" fillId="0" borderId="0" xfId="0" applyNumberFormat="1" applyFont="1" applyFill="1" applyBorder="1" applyAlignment="1">
      <alignment horizontal="right"/>
    </xf>
    <xf numFmtId="226" fontId="3" fillId="0" borderId="0" xfId="42" applyNumberFormat="1" applyFont="1" applyFill="1" applyBorder="1" applyAlignment="1">
      <alignment horizontal="right" vertical="center"/>
    </xf>
    <xf numFmtId="226" fontId="3" fillId="0" borderId="0" xfId="42" applyNumberFormat="1" applyFont="1" applyFill="1" applyBorder="1" applyAlignment="1" applyProtection="1">
      <alignment horizontal="right"/>
      <protection/>
    </xf>
    <xf numFmtId="226" fontId="3" fillId="0" borderId="12" xfId="42" applyNumberFormat="1" applyFont="1" applyFill="1" applyBorder="1" applyAlignment="1" applyProtection="1">
      <alignment horizontal="right" vertical="center"/>
      <protection/>
    </xf>
    <xf numFmtId="226" fontId="3" fillId="0" borderId="0" xfId="42" applyNumberFormat="1" applyFont="1" applyFill="1" applyAlignment="1">
      <alignment horizontal="right" vertical="center"/>
    </xf>
    <xf numFmtId="226" fontId="3" fillId="0" borderId="0" xfId="86" applyNumberFormat="1" applyFont="1" applyFill="1" applyBorder="1" applyAlignment="1" applyProtection="1">
      <alignment/>
      <protection/>
    </xf>
    <xf numFmtId="226" fontId="3" fillId="0" borderId="12" xfId="42" applyNumberFormat="1" applyFont="1" applyFill="1" applyBorder="1" applyAlignment="1" applyProtection="1">
      <alignment horizontal="right"/>
      <protection/>
    </xf>
    <xf numFmtId="226" fontId="5" fillId="0" borderId="0" xfId="42" applyNumberFormat="1" applyFont="1" applyFill="1" applyBorder="1" applyAlignment="1">
      <alignment horizontal="right"/>
    </xf>
    <xf numFmtId="226" fontId="5" fillId="0" borderId="0" xfId="0" applyNumberFormat="1" applyFont="1" applyFill="1" applyBorder="1" applyAlignment="1">
      <alignment/>
    </xf>
    <xf numFmtId="226" fontId="3" fillId="0" borderId="0" xfId="77" applyNumberFormat="1" applyFont="1" applyFill="1" applyBorder="1" applyAlignment="1">
      <alignment/>
      <protection/>
    </xf>
    <xf numFmtId="226" fontId="11" fillId="0" borderId="0" xfId="42" applyNumberFormat="1" applyFont="1" applyFill="1" applyBorder="1" applyAlignment="1" applyProtection="1">
      <alignment horizontal="right" vertical="center"/>
      <protection hidden="1"/>
    </xf>
    <xf numFmtId="226" fontId="11" fillId="0" borderId="0" xfId="0" applyNumberFormat="1" applyFont="1" applyFill="1" applyBorder="1" applyAlignment="1">
      <alignment horizontal="right"/>
    </xf>
    <xf numFmtId="226" fontId="11" fillId="0" borderId="0" xfId="0" applyNumberFormat="1" applyFont="1" applyFill="1" applyBorder="1" applyAlignment="1" applyProtection="1">
      <alignment horizontal="right" vertical="center"/>
      <protection hidden="1"/>
    </xf>
    <xf numFmtId="226" fontId="6" fillId="0" borderId="0" xfId="86" applyNumberFormat="1" applyFont="1" applyFill="1" applyBorder="1" applyAlignment="1">
      <alignment horizontal="center"/>
      <protection/>
    </xf>
    <xf numFmtId="226" fontId="6" fillId="0" borderId="0" xfId="0" applyNumberFormat="1" applyFont="1" applyFill="1" applyBorder="1" applyAlignment="1">
      <alignment horizontal="center"/>
    </xf>
    <xf numFmtId="226" fontId="5" fillId="0" borderId="12" xfId="0" applyNumberFormat="1" applyFont="1" applyFill="1" applyBorder="1" applyAlignment="1">
      <alignment/>
    </xf>
    <xf numFmtId="226" fontId="3" fillId="0" borderId="0" xfId="77" applyNumberFormat="1" applyFont="1" applyFill="1" applyAlignment="1">
      <alignment/>
      <protection/>
    </xf>
    <xf numFmtId="226" fontId="11" fillId="0" borderId="0" xfId="42" applyNumberFormat="1" applyFont="1" applyFill="1" applyBorder="1" applyAlignment="1" applyProtection="1">
      <alignment horizontal="left" vertical="center"/>
      <protection hidden="1"/>
    </xf>
    <xf numFmtId="226" fontId="5" fillId="0" borderId="13" xfId="0" applyNumberFormat="1" applyFont="1" applyFill="1" applyBorder="1" applyAlignment="1">
      <alignment/>
    </xf>
    <xf numFmtId="226" fontId="11" fillId="0" borderId="0" xfId="0" applyNumberFormat="1" applyFont="1" applyFill="1" applyAlignment="1" applyProtection="1">
      <alignment horizontal="left" vertical="center"/>
      <protection hidden="1"/>
    </xf>
    <xf numFmtId="226" fontId="3" fillId="0" borderId="0" xfId="86" applyNumberFormat="1" applyFont="1" applyFill="1" applyAlignment="1" applyProtection="1">
      <alignment/>
      <protection/>
    </xf>
    <xf numFmtId="226" fontId="3" fillId="0" borderId="0" xfId="86" applyNumberFormat="1" applyFont="1" applyFill="1" applyBorder="1" applyAlignment="1">
      <alignment/>
      <protection/>
    </xf>
    <xf numFmtId="226" fontId="3" fillId="0" borderId="0" xfId="42" applyNumberFormat="1" applyFont="1" applyFill="1" applyBorder="1" applyAlignment="1" applyProtection="1">
      <alignment/>
      <protection/>
    </xf>
    <xf numFmtId="226" fontId="3" fillId="0" borderId="0" xfId="86" applyNumberFormat="1" applyFont="1" applyFill="1" applyAlignment="1">
      <alignment/>
      <protection/>
    </xf>
    <xf numFmtId="226" fontId="0" fillId="0" borderId="0" xfId="77" applyNumberFormat="1" applyFill="1">
      <alignment/>
      <protection/>
    </xf>
    <xf numFmtId="226" fontId="3" fillId="0" borderId="13" xfId="77" applyNumberFormat="1" applyFont="1" applyFill="1" applyBorder="1" applyAlignment="1">
      <alignment/>
      <protection/>
    </xf>
    <xf numFmtId="43" fontId="3" fillId="0" borderId="0" xfId="42" applyFont="1" applyFill="1" applyAlignment="1">
      <alignment/>
    </xf>
    <xf numFmtId="43" fontId="3" fillId="0" borderId="0" xfId="42" applyFont="1" applyFill="1" applyBorder="1" applyAlignment="1">
      <alignment/>
    </xf>
    <xf numFmtId="43" fontId="3" fillId="0" borderId="0" xfId="42" applyFont="1" applyFill="1" applyBorder="1" applyAlignment="1" applyProtection="1">
      <alignment/>
      <protection/>
    </xf>
    <xf numFmtId="43" fontId="3" fillId="0" borderId="13" xfId="42" applyFont="1" applyFill="1" applyBorder="1" applyAlignment="1">
      <alignment/>
    </xf>
    <xf numFmtId="202" fontId="5" fillId="0" borderId="10" xfId="73" applyNumberFormat="1" applyFont="1" applyFill="1" applyBorder="1" applyAlignment="1">
      <alignment horizontal="right"/>
      <protection/>
    </xf>
    <xf numFmtId="199" fontId="3" fillId="0" borderId="0" xfId="87" applyNumberFormat="1" applyFont="1" applyFill="1" applyAlignment="1">
      <alignment horizontal="centerContinuous"/>
      <protection/>
    </xf>
    <xf numFmtId="39" fontId="3" fillId="0" borderId="0" xfId="87" applyNumberFormat="1" applyFont="1" applyFill="1" applyAlignment="1">
      <alignment horizontal="centerContinuous"/>
      <protection/>
    </xf>
    <xf numFmtId="40" fontId="3" fillId="0" borderId="0" xfId="73" applyNumberFormat="1" applyFont="1" applyFill="1" applyAlignment="1">
      <alignment/>
      <protection/>
    </xf>
    <xf numFmtId="226" fontId="3" fillId="0" borderId="15" xfId="77" applyNumberFormat="1" applyFont="1" applyFill="1" applyBorder="1" applyAlignment="1">
      <alignment/>
      <protection/>
    </xf>
    <xf numFmtId="226" fontId="3" fillId="0" borderId="10" xfId="77" applyNumberFormat="1" applyFont="1" applyFill="1" applyBorder="1" applyAlignment="1">
      <alignment/>
      <protection/>
    </xf>
    <xf numFmtId="194" fontId="3" fillId="0" borderId="0" xfId="42" applyNumberFormat="1" applyFont="1" applyFill="1" applyAlignment="1">
      <alignment/>
    </xf>
    <xf numFmtId="201" fontId="5" fillId="0" borderId="0" xfId="0" applyNumberFormat="1" applyFont="1" applyFill="1" applyBorder="1" applyAlignment="1">
      <alignment/>
    </xf>
    <xf numFmtId="199" fontId="6" fillId="0" borderId="10" xfId="86" applyNumberFormat="1" applyFont="1" applyFill="1" applyBorder="1" applyAlignment="1" applyProtection="1">
      <alignment horizontal="center"/>
      <protection/>
    </xf>
    <xf numFmtId="201" fontId="6" fillId="0" borderId="10" xfId="86" applyNumberFormat="1" applyFont="1" applyFill="1" applyBorder="1" applyAlignment="1" applyProtection="1">
      <alignment horizontal="center"/>
      <protection/>
    </xf>
    <xf numFmtId="39" fontId="4" fillId="0" borderId="10" xfId="86" applyNumberFormat="1" applyFont="1" applyFill="1" applyBorder="1" applyAlignment="1" applyProtection="1">
      <alignment horizontal="center" vertical="center"/>
      <protection/>
    </xf>
    <xf numFmtId="39" fontId="4" fillId="0" borderId="10" xfId="86" applyNumberFormat="1" applyFont="1" applyFill="1" applyBorder="1" applyAlignment="1" applyProtection="1">
      <alignment horizontal="center"/>
      <protection/>
    </xf>
    <xf numFmtId="199" fontId="3" fillId="0" borderId="0" xfId="87" applyNumberFormat="1" applyFont="1" applyFill="1" applyAlignment="1" applyProtection="1">
      <alignment horizont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4 2" xfId="46"/>
    <cellStyle name="Comma 2" xfId="47"/>
    <cellStyle name="Comma 2 2" xfId="48"/>
    <cellStyle name="Comma 3" xfId="49"/>
    <cellStyle name="Comma 3 2" xfId="50"/>
    <cellStyle name="Comma 3 3" xfId="51"/>
    <cellStyle name="Comma 4" xfId="52"/>
    <cellStyle name="Comma 4 2" xfId="53"/>
    <cellStyle name="Comma 5" xfId="54"/>
    <cellStyle name="Comma 6" xfId="55"/>
    <cellStyle name="Comma 7" xfId="56"/>
    <cellStyle name="Comma 8" xfId="57"/>
    <cellStyle name="Comma 9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2_งบแสดงส่วนเปลี่ยนแปลงQ251" xfId="74"/>
    <cellStyle name="Normal 3" xfId="75"/>
    <cellStyle name="Normal 3 2" xfId="76"/>
    <cellStyle name="Normal 4" xfId="77"/>
    <cellStyle name="Note" xfId="78"/>
    <cellStyle name="Output" xfId="79"/>
    <cellStyle name="Percent" xfId="80"/>
    <cellStyle name="Percent 2" xfId="81"/>
    <cellStyle name="Title" xfId="82"/>
    <cellStyle name="Total" xfId="83"/>
    <cellStyle name="Warning Text" xfId="84"/>
    <cellStyle name="ปกติ 2" xfId="85"/>
    <cellStyle name="ปกติ_Sheet1" xfId="86"/>
    <cellStyle name="ปกติ_Sheet1_SPI- DEC. 45_( สอบทาน)_SPI-Dec'48t-2-สอบทาน" xfId="87"/>
    <cellStyle name="เปอร์เซ็นต์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SheetLayoutView="110" workbookViewId="0" topLeftCell="A1">
      <selection activeCell="A1" sqref="A1"/>
    </sheetView>
  </sheetViews>
  <sheetFormatPr defaultColWidth="9.140625" defaultRowHeight="25.5" customHeight="1"/>
  <cols>
    <col min="1" max="1" width="44.57421875" style="9" customWidth="1"/>
    <col min="2" max="2" width="8.7109375" style="9" customWidth="1"/>
    <col min="3" max="3" width="6.00390625" style="9" customWidth="1"/>
    <col min="4" max="4" width="19.8515625" style="20" customWidth="1"/>
    <col min="5" max="5" width="1.57421875" style="9" customWidth="1"/>
    <col min="6" max="6" width="19.8515625" style="20" customWidth="1"/>
    <col min="7" max="7" width="1.57421875" style="9" customWidth="1"/>
    <col min="8" max="8" width="19.8515625" style="20" customWidth="1"/>
    <col min="9" max="9" width="1.57421875" style="9" customWidth="1"/>
    <col min="10" max="10" width="19.8515625" style="20" customWidth="1"/>
    <col min="11" max="11" width="2.00390625" style="8" customWidth="1"/>
    <col min="12" max="12" width="9.140625" style="8" customWidth="1"/>
    <col min="13" max="13" width="13.140625" style="8" bestFit="1" customWidth="1"/>
    <col min="14" max="16384" width="9.140625" style="8" customWidth="1"/>
  </cols>
  <sheetData>
    <row r="1" spans="1:10" ht="25.5" customHeight="1">
      <c r="A1" s="25" t="s">
        <v>203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5.5" customHeight="1">
      <c r="A2" s="25" t="s">
        <v>118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5.5" customHeight="1">
      <c r="A3" s="25" t="s">
        <v>216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9.5" customHeight="1">
      <c r="A4" s="5"/>
      <c r="B4" s="5"/>
      <c r="C4" s="5"/>
      <c r="D4" s="6"/>
      <c r="E4" s="5"/>
      <c r="F4" s="6"/>
      <c r="G4" s="5"/>
      <c r="H4" s="6"/>
      <c r="I4" s="5"/>
      <c r="J4" s="235" t="s">
        <v>85</v>
      </c>
    </row>
    <row r="5" spans="1:10" ht="25.5" customHeight="1">
      <c r="A5" s="10"/>
      <c r="B5" s="10"/>
      <c r="C5" s="10"/>
      <c r="D5" s="244" t="s">
        <v>50</v>
      </c>
      <c r="E5" s="244"/>
      <c r="F5" s="244"/>
      <c r="G5" s="243"/>
      <c r="H5" s="284" t="s">
        <v>49</v>
      </c>
      <c r="I5" s="284"/>
      <c r="J5" s="284"/>
    </row>
    <row r="6" spans="1:10" ht="25.5" customHeight="1">
      <c r="A6" s="4" t="s">
        <v>1</v>
      </c>
      <c r="B6" s="11" t="s">
        <v>2</v>
      </c>
      <c r="C6" s="11"/>
      <c r="D6" s="124" t="s">
        <v>217</v>
      </c>
      <c r="E6" s="97"/>
      <c r="F6" s="124" t="s">
        <v>218</v>
      </c>
      <c r="G6" s="97"/>
      <c r="H6" s="124" t="s">
        <v>217</v>
      </c>
      <c r="I6" s="97"/>
      <c r="J6" s="124" t="s">
        <v>218</v>
      </c>
    </row>
    <row r="7" spans="1:10" ht="23.25">
      <c r="A7" s="4"/>
      <c r="B7" s="11"/>
      <c r="C7" s="11"/>
      <c r="D7" s="238" t="s">
        <v>197</v>
      </c>
      <c r="E7" s="237"/>
      <c r="F7" s="238" t="s">
        <v>192</v>
      </c>
      <c r="G7" s="237"/>
      <c r="H7" s="238" t="s">
        <v>197</v>
      </c>
      <c r="I7" s="237"/>
      <c r="J7" s="238" t="s">
        <v>192</v>
      </c>
    </row>
    <row r="8" spans="1:10" ht="23.25">
      <c r="A8" s="4"/>
      <c r="B8" s="11"/>
      <c r="C8" s="11"/>
      <c r="D8" s="238" t="s">
        <v>196</v>
      </c>
      <c r="E8" s="237"/>
      <c r="F8" s="238"/>
      <c r="G8" s="237"/>
      <c r="H8" s="238" t="s">
        <v>196</v>
      </c>
      <c r="I8" s="237"/>
      <c r="J8" s="236"/>
    </row>
    <row r="9" spans="1:10" ht="24" customHeight="1">
      <c r="A9" s="15" t="s">
        <v>3</v>
      </c>
      <c r="B9" s="11"/>
      <c r="C9" s="11"/>
      <c r="D9" s="12"/>
      <c r="E9" s="13"/>
      <c r="F9" s="96"/>
      <c r="G9" s="13"/>
      <c r="H9" s="12"/>
      <c r="I9" s="13"/>
      <c r="J9" s="96"/>
    </row>
    <row r="10" spans="1:10" ht="24" customHeight="1">
      <c r="A10" s="15" t="s">
        <v>51</v>
      </c>
      <c r="B10" s="69">
        <v>4</v>
      </c>
      <c r="C10" s="69"/>
      <c r="D10" s="144">
        <v>143432869.17</v>
      </c>
      <c r="E10" s="145"/>
      <c r="F10" s="144">
        <v>104135961.05</v>
      </c>
      <c r="G10" s="145"/>
      <c r="H10" s="144">
        <v>143432869.17</v>
      </c>
      <c r="I10" s="145"/>
      <c r="J10" s="144">
        <v>104135961.05</v>
      </c>
    </row>
    <row r="11" spans="1:10" ht="24" customHeight="1">
      <c r="A11" s="15" t="s">
        <v>227</v>
      </c>
      <c r="B11" s="69">
        <v>5</v>
      </c>
      <c r="C11" s="69"/>
      <c r="D11" s="144">
        <v>100000000</v>
      </c>
      <c r="E11" s="145"/>
      <c r="F11" s="144">
        <v>0</v>
      </c>
      <c r="G11" s="145"/>
      <c r="H11" s="144">
        <v>100000000</v>
      </c>
      <c r="I11" s="145"/>
      <c r="J11" s="144">
        <v>0</v>
      </c>
    </row>
    <row r="12" spans="1:10" ht="24" customHeight="1">
      <c r="A12" s="15" t="s">
        <v>152</v>
      </c>
      <c r="B12" s="70">
        <v>6</v>
      </c>
      <c r="C12" s="69"/>
      <c r="D12" s="144">
        <v>219802186.55</v>
      </c>
      <c r="E12" s="145"/>
      <c r="F12" s="144">
        <v>172457582.5</v>
      </c>
      <c r="G12" s="145"/>
      <c r="H12" s="144">
        <v>219802186.55</v>
      </c>
      <c r="I12" s="145"/>
      <c r="J12" s="144">
        <v>172457582.5</v>
      </c>
    </row>
    <row r="13" spans="1:10" ht="24" customHeight="1">
      <c r="A13" s="15" t="s">
        <v>153</v>
      </c>
      <c r="B13" s="69">
        <v>7</v>
      </c>
      <c r="C13" s="69"/>
      <c r="D13" s="144">
        <v>28987895.43</v>
      </c>
      <c r="E13" s="145"/>
      <c r="F13" s="144">
        <v>26650480.85</v>
      </c>
      <c r="G13" s="145"/>
      <c r="H13" s="144">
        <v>28987895.43</v>
      </c>
      <c r="I13" s="145"/>
      <c r="J13" s="144">
        <v>26650480.85</v>
      </c>
    </row>
    <row r="14" spans="1:10" ht="24" customHeight="1">
      <c r="A14" s="15" t="s">
        <v>156</v>
      </c>
      <c r="B14" s="69"/>
      <c r="C14" s="69"/>
      <c r="D14" s="159">
        <v>2806430.11</v>
      </c>
      <c r="E14" s="145"/>
      <c r="F14" s="159">
        <v>2429344.53</v>
      </c>
      <c r="G14" s="145"/>
      <c r="H14" s="159">
        <v>2806430.11</v>
      </c>
      <c r="I14" s="145"/>
      <c r="J14" s="159">
        <v>2429344.53</v>
      </c>
    </row>
    <row r="15" spans="1:10" ht="24" customHeight="1">
      <c r="A15" s="15" t="s">
        <v>52</v>
      </c>
      <c r="B15" s="7"/>
      <c r="C15" s="7"/>
      <c r="D15" s="150">
        <f>SUM(D10:D14)</f>
        <v>495029381.26000005</v>
      </c>
      <c r="E15" s="145"/>
      <c r="F15" s="150">
        <f>SUM(F10:F14)</f>
        <v>305673368.93</v>
      </c>
      <c r="G15" s="145"/>
      <c r="H15" s="150">
        <f>SUM(H10:H14)</f>
        <v>495029381.26000005</v>
      </c>
      <c r="I15" s="145"/>
      <c r="J15" s="150">
        <f>SUM(J10:J14)</f>
        <v>305673368.93</v>
      </c>
    </row>
    <row r="16" spans="1:10" ht="24" customHeight="1">
      <c r="A16" s="21" t="s">
        <v>4</v>
      </c>
      <c r="B16" s="11"/>
      <c r="C16" s="11"/>
      <c r="D16" s="160"/>
      <c r="E16" s="161"/>
      <c r="F16" s="160"/>
      <c r="G16" s="161"/>
      <c r="H16" s="160"/>
      <c r="I16" s="161"/>
      <c r="J16" s="160"/>
    </row>
    <row r="17" spans="1:10" ht="24" customHeight="1">
      <c r="A17" s="15" t="s">
        <v>87</v>
      </c>
      <c r="B17" s="8"/>
      <c r="C17" s="8"/>
      <c r="D17" s="148"/>
      <c r="E17" s="148"/>
      <c r="F17" s="148"/>
      <c r="G17" s="148"/>
      <c r="H17" s="148"/>
      <c r="I17" s="148"/>
      <c r="J17" s="148"/>
    </row>
    <row r="18" spans="1:10" ht="24" customHeight="1">
      <c r="A18" s="15" t="s">
        <v>88</v>
      </c>
      <c r="B18" s="69">
        <v>8</v>
      </c>
      <c r="C18" s="69"/>
      <c r="D18" s="144">
        <f>15018767484.41+246259503.73-12590435.98-4073300+118231708.62</f>
        <v>15366594960.78</v>
      </c>
      <c r="E18" s="145"/>
      <c r="F18" s="144">
        <v>15027767484.41</v>
      </c>
      <c r="G18" s="145"/>
      <c r="H18" s="149">
        <v>0</v>
      </c>
      <c r="I18" s="162"/>
      <c r="J18" s="149">
        <v>0</v>
      </c>
    </row>
    <row r="19" spans="1:10" ht="24" customHeight="1">
      <c r="A19" s="15" t="s">
        <v>89</v>
      </c>
      <c r="B19" s="69">
        <v>8</v>
      </c>
      <c r="C19" s="69"/>
      <c r="D19" s="149">
        <v>0</v>
      </c>
      <c r="E19" s="162"/>
      <c r="F19" s="149">
        <v>0</v>
      </c>
      <c r="G19" s="162"/>
      <c r="H19" s="144">
        <f>2194091277.95-30718488.91</f>
        <v>2163372789.04</v>
      </c>
      <c r="I19" s="145"/>
      <c r="J19" s="144">
        <v>2203091277.95</v>
      </c>
    </row>
    <row r="20" spans="1:10" ht="24" customHeight="1">
      <c r="A20" s="15" t="s">
        <v>53</v>
      </c>
      <c r="B20" s="69"/>
      <c r="C20" s="69"/>
      <c r="D20" s="146"/>
      <c r="E20" s="145"/>
      <c r="F20" s="146"/>
      <c r="G20" s="145"/>
      <c r="H20" s="146"/>
      <c r="I20" s="145"/>
      <c r="J20" s="146"/>
    </row>
    <row r="21" spans="1:10" ht="24" customHeight="1">
      <c r="A21" s="15" t="s">
        <v>154</v>
      </c>
      <c r="B21" s="69">
        <v>9</v>
      </c>
      <c r="C21" s="69"/>
      <c r="D21" s="144">
        <f>3638677802.04-197844509.73</f>
        <v>3440833292.31</v>
      </c>
      <c r="E21" s="145"/>
      <c r="F21" s="144">
        <v>3219255465.88</v>
      </c>
      <c r="G21" s="145"/>
      <c r="H21" s="144">
        <f>3638677802.04-197844509.73</f>
        <v>3440833292.31</v>
      </c>
      <c r="I21" s="145"/>
      <c r="J21" s="144">
        <v>3219255465.88</v>
      </c>
    </row>
    <row r="22" spans="1:10" ht="24" customHeight="1">
      <c r="A22" s="15" t="s">
        <v>155</v>
      </c>
      <c r="B22" s="69">
        <v>9</v>
      </c>
      <c r="C22" s="69"/>
      <c r="D22" s="144">
        <v>1453804773.3300002</v>
      </c>
      <c r="E22" s="145"/>
      <c r="F22" s="144">
        <v>1404181106.78</v>
      </c>
      <c r="G22" s="145"/>
      <c r="H22" s="144">
        <v>1453804773.3300002</v>
      </c>
      <c r="I22" s="145"/>
      <c r="J22" s="144">
        <v>1404181106.78</v>
      </c>
    </row>
    <row r="23" spans="1:10" ht="24" customHeight="1">
      <c r="A23" s="15" t="s">
        <v>54</v>
      </c>
      <c r="B23" s="69"/>
      <c r="C23" s="69"/>
      <c r="D23" s="146"/>
      <c r="E23" s="145"/>
      <c r="F23" s="146"/>
      <c r="G23" s="145"/>
      <c r="H23" s="146"/>
      <c r="I23" s="145"/>
      <c r="J23" s="146"/>
    </row>
    <row r="24" spans="1:10" ht="24" customHeight="1">
      <c r="A24" s="15" t="s">
        <v>154</v>
      </c>
      <c r="B24" s="69">
        <v>10</v>
      </c>
      <c r="C24" s="69"/>
      <c r="D24" s="144">
        <v>121670910</v>
      </c>
      <c r="E24" s="145"/>
      <c r="F24" s="144">
        <v>111990349.5</v>
      </c>
      <c r="G24" s="145"/>
      <c r="H24" s="144">
        <v>121670910</v>
      </c>
      <c r="I24" s="145"/>
      <c r="J24" s="144">
        <v>111990349.5</v>
      </c>
    </row>
    <row r="25" spans="1:10" ht="24" customHeight="1">
      <c r="A25" s="15" t="s">
        <v>155</v>
      </c>
      <c r="B25" s="69">
        <v>10</v>
      </c>
      <c r="C25" s="69"/>
      <c r="D25" s="144">
        <v>41817560.629999995</v>
      </c>
      <c r="E25" s="145"/>
      <c r="F25" s="144">
        <v>41817560.63</v>
      </c>
      <c r="G25" s="145"/>
      <c r="H25" s="144">
        <v>41817560.629999995</v>
      </c>
      <c r="I25" s="145"/>
      <c r="J25" s="144">
        <v>41817560.63</v>
      </c>
    </row>
    <row r="26" spans="1:10" ht="24" customHeight="1">
      <c r="A26" s="15" t="s">
        <v>55</v>
      </c>
      <c r="B26" s="69"/>
      <c r="C26" s="71"/>
      <c r="D26" s="144">
        <v>33605015.129999995</v>
      </c>
      <c r="E26" s="145"/>
      <c r="F26" s="144">
        <v>621770.34</v>
      </c>
      <c r="G26" s="145"/>
      <c r="H26" s="144">
        <v>33605015.129999995</v>
      </c>
      <c r="I26" s="145"/>
      <c r="J26" s="144">
        <v>621770.34</v>
      </c>
    </row>
    <row r="27" spans="1:10" ht="24" customHeight="1">
      <c r="A27" s="15" t="s">
        <v>237</v>
      </c>
      <c r="B27" s="69">
        <v>11</v>
      </c>
      <c r="C27" s="71"/>
      <c r="D27" s="144">
        <v>606668863.1999999</v>
      </c>
      <c r="E27" s="145"/>
      <c r="F27" s="144">
        <v>631516632.56</v>
      </c>
      <c r="G27" s="145"/>
      <c r="H27" s="144">
        <v>606668863.1999999</v>
      </c>
      <c r="I27" s="145"/>
      <c r="J27" s="144">
        <v>631516632.56</v>
      </c>
    </row>
    <row r="28" spans="1:10" ht="24" customHeight="1">
      <c r="A28" s="15" t="s">
        <v>119</v>
      </c>
      <c r="B28" s="69">
        <v>12</v>
      </c>
      <c r="C28" s="69"/>
      <c r="D28" s="144">
        <v>2891402262.33</v>
      </c>
      <c r="E28" s="145"/>
      <c r="F28" s="144">
        <v>2778974000.51</v>
      </c>
      <c r="G28" s="145"/>
      <c r="H28" s="144">
        <v>2891402262.33</v>
      </c>
      <c r="I28" s="145"/>
      <c r="J28" s="144">
        <v>2778974000.51</v>
      </c>
    </row>
    <row r="29" spans="1:10" ht="24" customHeight="1">
      <c r="A29" s="15" t="s">
        <v>157</v>
      </c>
      <c r="B29" s="69">
        <v>13</v>
      </c>
      <c r="C29" s="69"/>
      <c r="D29" s="144">
        <v>1209342197.0500002</v>
      </c>
      <c r="E29" s="145"/>
      <c r="F29" s="144">
        <v>1232178391.67</v>
      </c>
      <c r="G29" s="145"/>
      <c r="H29" s="144">
        <v>1209342197.0500002</v>
      </c>
      <c r="I29" s="145"/>
      <c r="J29" s="144">
        <v>1232178391.67</v>
      </c>
    </row>
    <row r="30" spans="1:10" ht="24" customHeight="1">
      <c r="A30" s="15" t="s">
        <v>158</v>
      </c>
      <c r="B30" s="69">
        <v>14</v>
      </c>
      <c r="C30" s="69"/>
      <c r="D30" s="144">
        <f>10126257.22</f>
        <v>10126257.22</v>
      </c>
      <c r="E30" s="145"/>
      <c r="F30" s="144">
        <v>10523743.94</v>
      </c>
      <c r="G30" s="145"/>
      <c r="H30" s="144">
        <v>10126257.22</v>
      </c>
      <c r="I30" s="145"/>
      <c r="J30" s="144">
        <v>10523743.94</v>
      </c>
    </row>
    <row r="31" spans="1:10" ht="24" customHeight="1">
      <c r="A31" s="15" t="s">
        <v>166</v>
      </c>
      <c r="B31" s="69"/>
      <c r="C31" s="69"/>
      <c r="D31" s="146">
        <f>161959498.5+11338816.49</f>
        <v>173298314.99</v>
      </c>
      <c r="E31" s="145"/>
      <c r="F31" s="146">
        <v>161959498.5</v>
      </c>
      <c r="G31" s="145"/>
      <c r="H31" s="146">
        <f>180691484.33+17482514.27</f>
        <v>198173998.60000002</v>
      </c>
      <c r="I31" s="145"/>
      <c r="J31" s="146">
        <v>180691484.33</v>
      </c>
    </row>
    <row r="32" spans="1:10" ht="24" customHeight="1">
      <c r="A32" s="15" t="s">
        <v>56</v>
      </c>
      <c r="B32" s="69"/>
      <c r="C32" s="69"/>
      <c r="D32" s="146"/>
      <c r="E32" s="145"/>
      <c r="F32" s="146"/>
      <c r="G32" s="145"/>
      <c r="H32" s="146"/>
      <c r="I32" s="145"/>
      <c r="J32" s="146"/>
    </row>
    <row r="33" spans="1:10" ht="24" customHeight="1">
      <c r="A33" s="15" t="s">
        <v>57</v>
      </c>
      <c r="B33" s="69"/>
      <c r="C33" s="69"/>
      <c r="D33" s="144">
        <v>42527100</v>
      </c>
      <c r="E33" s="145"/>
      <c r="F33" s="144">
        <v>42527100</v>
      </c>
      <c r="G33" s="145"/>
      <c r="H33" s="144">
        <v>42527100</v>
      </c>
      <c r="I33" s="145"/>
      <c r="J33" s="144">
        <v>42527100</v>
      </c>
    </row>
    <row r="34" spans="1:10" ht="24" customHeight="1">
      <c r="A34" s="15" t="s">
        <v>58</v>
      </c>
      <c r="B34" s="69"/>
      <c r="C34" s="69"/>
      <c r="D34" s="144">
        <v>47910282.730000004</v>
      </c>
      <c r="E34" s="145"/>
      <c r="F34" s="144">
        <v>42209354.35</v>
      </c>
      <c r="G34" s="145"/>
      <c r="H34" s="144">
        <v>47910282.730000004</v>
      </c>
      <c r="I34" s="145"/>
      <c r="J34" s="144">
        <v>42209354.35</v>
      </c>
    </row>
    <row r="35" spans="1:10" ht="24" customHeight="1">
      <c r="A35" s="15" t="s">
        <v>59</v>
      </c>
      <c r="B35" s="16"/>
      <c r="C35" s="16"/>
      <c r="D35" s="163">
        <v>4491426.87</v>
      </c>
      <c r="E35" s="145"/>
      <c r="F35" s="163">
        <v>4504292.77</v>
      </c>
      <c r="G35" s="145"/>
      <c r="H35" s="163">
        <v>4491426.87</v>
      </c>
      <c r="I35" s="145"/>
      <c r="J35" s="163">
        <v>4504292.77</v>
      </c>
    </row>
    <row r="36" spans="1:10" ht="24" customHeight="1">
      <c r="A36" s="15" t="s">
        <v>60</v>
      </c>
      <c r="B36" s="22"/>
      <c r="C36" s="22"/>
      <c r="D36" s="150">
        <f>SUM(D33:D35)</f>
        <v>94928809.60000001</v>
      </c>
      <c r="E36" s="145"/>
      <c r="F36" s="150">
        <f>SUM(F33:F35)</f>
        <v>89240747.11999999</v>
      </c>
      <c r="G36" s="145"/>
      <c r="H36" s="150">
        <f>SUM(H33:H35)</f>
        <v>94928809.60000001</v>
      </c>
      <c r="I36" s="145"/>
      <c r="J36" s="150">
        <f>SUM(J33:J35)</f>
        <v>89240747.11999999</v>
      </c>
    </row>
    <row r="37" spans="1:10" ht="24" customHeight="1">
      <c r="A37" s="15" t="s">
        <v>61</v>
      </c>
      <c r="B37" s="23"/>
      <c r="C37" s="23"/>
      <c r="D37" s="149">
        <f>SUM(D36,D18:D31)</f>
        <v>25444093216.570007</v>
      </c>
      <c r="E37" s="145"/>
      <c r="F37" s="149">
        <f>SUM(F36,F18:F31)</f>
        <v>24710026751.84</v>
      </c>
      <c r="G37" s="145"/>
      <c r="H37" s="149">
        <f>SUM(H36,H18:H31)</f>
        <v>12265746728.439999</v>
      </c>
      <c r="I37" s="145"/>
      <c r="J37" s="149">
        <f>SUM(J36,J18:J31)</f>
        <v>11904082531.210001</v>
      </c>
    </row>
    <row r="38" spans="1:10" ht="24" customHeight="1" thickBot="1">
      <c r="A38" s="15" t="s">
        <v>62</v>
      </c>
      <c r="B38" s="23"/>
      <c r="C38" s="23"/>
      <c r="D38" s="164">
        <f>+D15+D37</f>
        <v>25939122597.830006</v>
      </c>
      <c r="E38" s="145"/>
      <c r="F38" s="164">
        <f>+F15+F37</f>
        <v>25015700120.77</v>
      </c>
      <c r="G38" s="145"/>
      <c r="H38" s="164">
        <f>+H15+H37</f>
        <v>12760776109.699999</v>
      </c>
      <c r="I38" s="145"/>
      <c r="J38" s="164">
        <f>+J15+J37</f>
        <v>12209755900.140001</v>
      </c>
    </row>
    <row r="39" spans="1:10" ht="25.5" customHeight="1" thickTop="1">
      <c r="A39" s="15"/>
      <c r="B39" s="23"/>
      <c r="C39" s="23"/>
      <c r="D39" s="17"/>
      <c r="E39" s="18"/>
      <c r="F39" s="17"/>
      <c r="G39" s="18"/>
      <c r="H39" s="17"/>
      <c r="I39" s="18"/>
      <c r="J39" s="17"/>
    </row>
    <row r="40" spans="1:10" ht="25.5" customHeight="1">
      <c r="A40" s="15"/>
      <c r="B40" s="23"/>
      <c r="C40" s="23"/>
      <c r="D40" s="17"/>
      <c r="E40" s="18"/>
      <c r="F40" s="17"/>
      <c r="G40" s="18"/>
      <c r="H40" s="17"/>
      <c r="I40" s="18"/>
      <c r="J40" s="17"/>
    </row>
    <row r="41" spans="1:10" s="24" customFormat="1" ht="25.5" customHeight="1">
      <c r="A41" s="15" t="s">
        <v>5</v>
      </c>
      <c r="D41" s="32"/>
      <c r="E41" s="30"/>
      <c r="F41" s="30"/>
      <c r="G41" s="30"/>
      <c r="H41" s="30"/>
      <c r="I41" s="30"/>
      <c r="J41" s="31"/>
    </row>
    <row r="42" spans="1:14" s="24" customFormat="1" ht="25.5" customHeight="1">
      <c r="A42" s="125"/>
      <c r="C42" s="30"/>
      <c r="D42" s="32"/>
      <c r="E42" s="30"/>
      <c r="F42" s="30"/>
      <c r="G42" s="30"/>
      <c r="H42" s="30"/>
      <c r="I42" s="31"/>
      <c r="J42" s="30"/>
      <c r="K42" s="30"/>
      <c r="L42" s="30"/>
      <c r="M42" s="30"/>
      <c r="N42" s="30"/>
    </row>
    <row r="43" spans="1:14" s="24" customFormat="1" ht="25.5" customHeight="1">
      <c r="A43" s="126"/>
      <c r="C43" s="30"/>
      <c r="D43" s="30"/>
      <c r="E43" s="30"/>
      <c r="F43" s="30"/>
      <c r="G43" s="30"/>
      <c r="H43" s="30"/>
      <c r="I43" s="31"/>
      <c r="J43" s="30"/>
      <c r="K43" s="30"/>
      <c r="L43" s="30"/>
      <c r="M43" s="30"/>
      <c r="N43" s="30"/>
    </row>
    <row r="44" spans="1:14" s="24" customFormat="1" ht="25.5" customHeight="1">
      <c r="A44" s="126"/>
      <c r="C44" s="30"/>
      <c r="D44" s="30"/>
      <c r="E44" s="30"/>
      <c r="F44" s="30"/>
      <c r="G44" s="30"/>
      <c r="H44" s="30"/>
      <c r="I44" s="31"/>
      <c r="J44" s="30"/>
      <c r="K44" s="30"/>
      <c r="L44" s="30"/>
      <c r="M44" s="30"/>
      <c r="N44" s="30"/>
    </row>
    <row r="45" spans="1:10" s="24" customFormat="1" ht="25.5" customHeight="1">
      <c r="A45" s="98" t="s">
        <v>198</v>
      </c>
      <c r="B45" s="98"/>
      <c r="C45" s="98"/>
      <c r="D45" s="98"/>
      <c r="E45" s="98"/>
      <c r="F45" s="98"/>
      <c r="G45" s="98"/>
      <c r="H45" s="98"/>
      <c r="I45" s="98"/>
      <c r="J45" s="98"/>
    </row>
    <row r="46" spans="1:11" s="105" customFormat="1" ht="23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1:10" s="24" customFormat="1" ht="25.5" customHeight="1">
      <c r="A47" s="25" t="s">
        <v>6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s="24" customFormat="1" ht="8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25.5" customHeight="1">
      <c r="A49" s="25" t="s">
        <v>203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25.5" customHeight="1">
      <c r="A50" s="25" t="s">
        <v>136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25.5" customHeight="1">
      <c r="A51" s="25" t="s">
        <v>216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9.5" customHeight="1">
      <c r="A53" s="10"/>
      <c r="B53" s="10"/>
      <c r="C53" s="10"/>
      <c r="D53" s="26"/>
      <c r="E53" s="10"/>
      <c r="F53" s="26"/>
      <c r="G53" s="10"/>
      <c r="H53" s="26"/>
      <c r="I53" s="10"/>
      <c r="J53" s="235" t="s">
        <v>85</v>
      </c>
    </row>
    <row r="54" spans="1:10" ht="25.5" customHeight="1">
      <c r="A54" s="10"/>
      <c r="B54" s="10"/>
      <c r="C54" s="10"/>
      <c r="D54" s="283" t="s">
        <v>50</v>
      </c>
      <c r="E54" s="283"/>
      <c r="F54" s="283"/>
      <c r="G54" s="217"/>
      <c r="H54" s="284" t="s">
        <v>49</v>
      </c>
      <c r="I54" s="284"/>
      <c r="J54" s="284"/>
    </row>
    <row r="55" spans="1:10" ht="25.5" customHeight="1">
      <c r="A55" s="4" t="s">
        <v>7</v>
      </c>
      <c r="B55" s="11" t="s">
        <v>2</v>
      </c>
      <c r="C55" s="11"/>
      <c r="D55" s="124" t="s">
        <v>217</v>
      </c>
      <c r="E55" s="97"/>
      <c r="F55" s="124" t="s">
        <v>218</v>
      </c>
      <c r="G55" s="97"/>
      <c r="H55" s="124" t="s">
        <v>217</v>
      </c>
      <c r="I55" s="97"/>
      <c r="J55" s="124" t="s">
        <v>218</v>
      </c>
    </row>
    <row r="56" spans="1:10" ht="23.25">
      <c r="A56" s="4"/>
      <c r="B56" s="11"/>
      <c r="C56" s="11"/>
      <c r="D56" s="238" t="s">
        <v>197</v>
      </c>
      <c r="E56" s="237"/>
      <c r="F56" s="238" t="s">
        <v>192</v>
      </c>
      <c r="G56" s="237"/>
      <c r="H56" s="238" t="s">
        <v>197</v>
      </c>
      <c r="I56" s="237"/>
      <c r="J56" s="238" t="s">
        <v>192</v>
      </c>
    </row>
    <row r="57" spans="1:10" ht="23.25">
      <c r="A57" s="4"/>
      <c r="B57" s="11"/>
      <c r="C57" s="11"/>
      <c r="D57" s="238" t="s">
        <v>196</v>
      </c>
      <c r="E57" s="237"/>
      <c r="F57" s="236"/>
      <c r="G57" s="237"/>
      <c r="H57" s="238" t="s">
        <v>196</v>
      </c>
      <c r="I57" s="237"/>
      <c r="J57" s="236"/>
    </row>
    <row r="58" spans="1:10" ht="24" customHeight="1">
      <c r="A58" s="15" t="s">
        <v>8</v>
      </c>
      <c r="B58" s="7"/>
      <c r="C58" s="7"/>
      <c r="D58" s="27"/>
      <c r="E58" s="23"/>
      <c r="F58" s="96"/>
      <c r="G58" s="23"/>
      <c r="H58" s="12"/>
      <c r="I58" s="13"/>
      <c r="J58" s="96"/>
    </row>
    <row r="59" spans="1:10" ht="24" customHeight="1">
      <c r="A59" s="15" t="s">
        <v>68</v>
      </c>
      <c r="B59" s="7"/>
      <c r="C59" s="7"/>
      <c r="D59" s="27"/>
      <c r="E59" s="23"/>
      <c r="F59" s="27"/>
      <c r="G59" s="23"/>
      <c r="H59" s="27"/>
      <c r="I59" s="23"/>
      <c r="J59" s="27"/>
    </row>
    <row r="60" spans="1:10" ht="24" customHeight="1">
      <c r="A60" s="8" t="s">
        <v>71</v>
      </c>
      <c r="B60" s="69">
        <v>15</v>
      </c>
      <c r="C60" s="69"/>
      <c r="D60" s="151">
        <v>0</v>
      </c>
      <c r="E60" s="152"/>
      <c r="F60" s="151">
        <v>560000000</v>
      </c>
      <c r="G60" s="152"/>
      <c r="H60" s="151">
        <v>0</v>
      </c>
      <c r="I60" s="152"/>
      <c r="J60" s="151">
        <v>560000000</v>
      </c>
    </row>
    <row r="61" spans="1:10" ht="24" customHeight="1">
      <c r="A61" s="15" t="s">
        <v>160</v>
      </c>
      <c r="B61" s="69"/>
      <c r="C61" s="69"/>
      <c r="D61" s="151">
        <v>259994098.71</v>
      </c>
      <c r="E61" s="152"/>
      <c r="F61" s="151">
        <v>252722589.23</v>
      </c>
      <c r="G61" s="152"/>
      <c r="H61" s="151">
        <v>259994098.71</v>
      </c>
      <c r="I61" s="152"/>
      <c r="J61" s="151">
        <v>252722589.23</v>
      </c>
    </row>
    <row r="62" spans="1:10" ht="24" customHeight="1">
      <c r="A62" s="15" t="s">
        <v>69</v>
      </c>
      <c r="B62" s="69"/>
      <c r="C62" s="69"/>
      <c r="D62" s="151"/>
      <c r="E62" s="154"/>
      <c r="F62" s="151"/>
      <c r="G62" s="154"/>
      <c r="H62" s="151"/>
      <c r="I62" s="154"/>
      <c r="J62" s="151"/>
    </row>
    <row r="63" spans="1:10" ht="24" customHeight="1">
      <c r="A63" s="8" t="s">
        <v>70</v>
      </c>
      <c r="B63" s="71">
        <v>16</v>
      </c>
      <c r="C63" s="71"/>
      <c r="D63" s="151">
        <v>0</v>
      </c>
      <c r="E63" s="152"/>
      <c r="F63" s="151">
        <v>300000000</v>
      </c>
      <c r="G63" s="152"/>
      <c r="H63" s="151">
        <v>0</v>
      </c>
      <c r="I63" s="152"/>
      <c r="J63" s="151">
        <v>300000000</v>
      </c>
    </row>
    <row r="64" spans="1:10" ht="24" customHeight="1">
      <c r="A64" s="15" t="s">
        <v>229</v>
      </c>
      <c r="B64" s="71"/>
      <c r="C64" s="71"/>
      <c r="D64" s="151"/>
      <c r="E64" s="152"/>
      <c r="F64" s="151"/>
      <c r="G64" s="152"/>
      <c r="H64" s="151"/>
      <c r="I64" s="152"/>
      <c r="J64" s="151"/>
    </row>
    <row r="65" spans="1:10" ht="24" customHeight="1">
      <c r="A65" s="8" t="s">
        <v>230</v>
      </c>
      <c r="B65" s="71">
        <v>18</v>
      </c>
      <c r="C65" s="71"/>
      <c r="D65" s="151">
        <v>5985953</v>
      </c>
      <c r="E65" s="152"/>
      <c r="F65" s="151">
        <v>5985953</v>
      </c>
      <c r="G65" s="152"/>
      <c r="H65" s="151">
        <v>5985953</v>
      </c>
      <c r="I65" s="152"/>
      <c r="J65" s="151">
        <v>5985953</v>
      </c>
    </row>
    <row r="66" spans="1:10" ht="24" customHeight="1">
      <c r="A66" s="15" t="s">
        <v>65</v>
      </c>
      <c r="B66" s="7"/>
      <c r="C66" s="7"/>
      <c r="D66" s="155">
        <f>SUM(D60:D65)</f>
        <v>265980051.71</v>
      </c>
      <c r="E66" s="152"/>
      <c r="F66" s="155">
        <f>SUM(F60:F65)</f>
        <v>1118708542.23</v>
      </c>
      <c r="G66" s="152"/>
      <c r="H66" s="155">
        <f>SUM(H60:H65)</f>
        <v>265980051.71</v>
      </c>
      <c r="I66" s="152"/>
      <c r="J66" s="155">
        <f>SUM(J60:J65)</f>
        <v>1118708542.23</v>
      </c>
    </row>
    <row r="67" spans="1:10" ht="24" customHeight="1">
      <c r="A67" s="15" t="s">
        <v>9</v>
      </c>
      <c r="B67" s="11"/>
      <c r="C67" s="11"/>
      <c r="D67" s="156"/>
      <c r="E67" s="157"/>
      <c r="F67" s="156"/>
      <c r="G67" s="157"/>
      <c r="H67" s="156"/>
      <c r="I67" s="157"/>
      <c r="J67" s="156"/>
    </row>
    <row r="68" spans="1:10" ht="24" customHeight="1">
      <c r="A68" s="15" t="s">
        <v>63</v>
      </c>
      <c r="B68" s="72"/>
      <c r="C68" s="72"/>
      <c r="D68" s="153">
        <v>599700</v>
      </c>
      <c r="E68" s="152"/>
      <c r="F68" s="153">
        <v>599700</v>
      </c>
      <c r="G68" s="152"/>
      <c r="H68" s="153">
        <v>599700</v>
      </c>
      <c r="I68" s="152"/>
      <c r="J68" s="153">
        <v>599700</v>
      </c>
    </row>
    <row r="69" spans="1:10" ht="24" customHeight="1">
      <c r="A69" s="15" t="s">
        <v>135</v>
      </c>
      <c r="B69" s="72"/>
      <c r="C69" s="72"/>
      <c r="D69" s="151">
        <v>36860436.61</v>
      </c>
      <c r="E69" s="152"/>
      <c r="F69" s="151">
        <v>24517959.95</v>
      </c>
      <c r="G69" s="152"/>
      <c r="H69" s="151">
        <v>36860436.61</v>
      </c>
      <c r="I69" s="152"/>
      <c r="J69" s="151">
        <v>24517959.95</v>
      </c>
    </row>
    <row r="70" spans="1:10" ht="24" customHeight="1">
      <c r="A70" s="15" t="s">
        <v>134</v>
      </c>
      <c r="B70" s="72"/>
      <c r="C70" s="72"/>
      <c r="D70" s="151">
        <v>89872933.45</v>
      </c>
      <c r="E70" s="152"/>
      <c r="F70" s="151">
        <v>86461857.48</v>
      </c>
      <c r="G70" s="152"/>
      <c r="H70" s="151">
        <v>89872933.45</v>
      </c>
      <c r="I70" s="152"/>
      <c r="J70" s="151">
        <v>86461857.48</v>
      </c>
    </row>
    <row r="71" spans="1:10" ht="24" customHeight="1">
      <c r="A71" s="15" t="s">
        <v>159</v>
      </c>
      <c r="B71" s="70">
        <v>16</v>
      </c>
      <c r="C71" s="19"/>
      <c r="D71" s="151">
        <v>0</v>
      </c>
      <c r="E71" s="152"/>
      <c r="F71" s="151">
        <v>900000000</v>
      </c>
      <c r="G71" s="152"/>
      <c r="H71" s="151">
        <v>0</v>
      </c>
      <c r="I71" s="152"/>
      <c r="J71" s="151">
        <v>900000000</v>
      </c>
    </row>
    <row r="72" spans="1:10" ht="24" customHeight="1">
      <c r="A72" s="15" t="s">
        <v>228</v>
      </c>
      <c r="B72" s="70">
        <v>17</v>
      </c>
      <c r="C72" s="19"/>
      <c r="D72" s="151">
        <v>2000000000</v>
      </c>
      <c r="E72" s="152"/>
      <c r="F72" s="151">
        <v>0</v>
      </c>
      <c r="G72" s="152"/>
      <c r="H72" s="151">
        <v>2000000000</v>
      </c>
      <c r="I72" s="152"/>
      <c r="J72" s="151">
        <v>0</v>
      </c>
    </row>
    <row r="73" spans="1:10" ht="24" customHeight="1">
      <c r="A73" s="15" t="s">
        <v>64</v>
      </c>
      <c r="B73" s="70"/>
      <c r="C73" s="70"/>
      <c r="D73" s="151">
        <v>4574409.75</v>
      </c>
      <c r="E73" s="152"/>
      <c r="F73" s="151">
        <v>4574409.75</v>
      </c>
      <c r="G73" s="152"/>
      <c r="H73" s="151">
        <v>4574409.75</v>
      </c>
      <c r="I73" s="152"/>
      <c r="J73" s="151">
        <v>4574409.75</v>
      </c>
    </row>
    <row r="74" spans="1:10" ht="24" customHeight="1">
      <c r="A74" s="15" t="s">
        <v>146</v>
      </c>
      <c r="B74" s="70">
        <v>18</v>
      </c>
      <c r="C74" s="70"/>
      <c r="D74" s="153">
        <f>57679350.17-5985953</f>
        <v>51693397.17</v>
      </c>
      <c r="E74" s="152"/>
      <c r="F74" s="153">
        <f>56488351.17-5985953</f>
        <v>50502398.17</v>
      </c>
      <c r="G74" s="152"/>
      <c r="H74" s="153">
        <f>57679350.17-5985953</f>
        <v>51693397.17</v>
      </c>
      <c r="I74" s="152"/>
      <c r="J74" s="153">
        <f>56488351.17-5985953</f>
        <v>50502398.17</v>
      </c>
    </row>
    <row r="75" spans="1:10" ht="24" customHeight="1">
      <c r="A75" s="15" t="s">
        <v>167</v>
      </c>
      <c r="B75" s="69"/>
      <c r="C75" s="70"/>
      <c r="D75" s="153">
        <f>452758510.58+47542999.89</f>
        <v>500301510.46999997</v>
      </c>
      <c r="E75" s="152"/>
      <c r="F75" s="153">
        <v>452758510.58</v>
      </c>
      <c r="G75" s="152"/>
      <c r="H75" s="153">
        <f>452758510.58+47542999.89</f>
        <v>500301510.46999997</v>
      </c>
      <c r="I75" s="152"/>
      <c r="J75" s="153">
        <v>452758510.58</v>
      </c>
    </row>
    <row r="76" spans="1:10" ht="24" customHeight="1">
      <c r="A76" s="15" t="s">
        <v>66</v>
      </c>
      <c r="B76" s="28"/>
      <c r="C76" s="28"/>
      <c r="D76" s="158">
        <f>SUM(D68:D75)</f>
        <v>2683902387.45</v>
      </c>
      <c r="E76" s="152"/>
      <c r="F76" s="158">
        <f>SUM(F68:F75)</f>
        <v>1519414835.93</v>
      </c>
      <c r="G76" s="152"/>
      <c r="H76" s="158">
        <f>SUM(H68:H75)</f>
        <v>2683902387.45</v>
      </c>
      <c r="I76" s="152"/>
      <c r="J76" s="158">
        <f>SUM(J68:J75)</f>
        <v>1519414835.93</v>
      </c>
    </row>
    <row r="77" spans="1:10" ht="24" customHeight="1">
      <c r="A77" s="15" t="s">
        <v>67</v>
      </c>
      <c r="B77" s="7"/>
      <c r="C77" s="7"/>
      <c r="D77" s="158">
        <f>SUM(D76+D66)</f>
        <v>2949882439.16</v>
      </c>
      <c r="E77" s="152"/>
      <c r="F77" s="158">
        <f>SUM(F76+F66)</f>
        <v>2638123378.16</v>
      </c>
      <c r="G77" s="152"/>
      <c r="H77" s="158">
        <f>SUM(H76+H66)</f>
        <v>2949882439.16</v>
      </c>
      <c r="I77" s="152"/>
      <c r="J77" s="158">
        <f>SUM(J76+J66)</f>
        <v>2638123378.16</v>
      </c>
    </row>
    <row r="78" spans="1:10" ht="24" customHeight="1">
      <c r="A78" s="15" t="s">
        <v>10</v>
      </c>
      <c r="B78" s="23"/>
      <c r="C78" s="23"/>
      <c r="D78" s="27"/>
      <c r="E78" s="23"/>
      <c r="F78" s="96"/>
      <c r="G78" s="23"/>
      <c r="H78" s="12"/>
      <c r="I78" s="13"/>
      <c r="J78" s="96"/>
    </row>
    <row r="79" spans="1:10" ht="24" customHeight="1">
      <c r="A79" s="15" t="s">
        <v>72</v>
      </c>
      <c r="B79" s="29"/>
      <c r="C79" s="29"/>
      <c r="D79" s="27"/>
      <c r="E79" s="23"/>
      <c r="F79" s="27"/>
      <c r="G79" s="23"/>
      <c r="H79" s="27"/>
      <c r="I79" s="23"/>
      <c r="J79" s="27"/>
    </row>
    <row r="80" spans="1:10" ht="24" customHeight="1">
      <c r="A80" s="15" t="s">
        <v>73</v>
      </c>
      <c r="B80" s="23"/>
      <c r="C80" s="23"/>
      <c r="D80" s="27"/>
      <c r="E80" s="23"/>
      <c r="F80" s="27"/>
      <c r="G80" s="23"/>
      <c r="H80" s="27"/>
      <c r="I80" s="23"/>
      <c r="J80" s="27"/>
    </row>
    <row r="81" spans="1:10" ht="24" customHeight="1" thickBot="1">
      <c r="A81" s="15" t="s">
        <v>74</v>
      </c>
      <c r="B81" s="23"/>
      <c r="C81" s="23"/>
      <c r="D81" s="165">
        <v>800000000</v>
      </c>
      <c r="E81" s="166"/>
      <c r="F81" s="165">
        <v>800000000</v>
      </c>
      <c r="G81" s="166"/>
      <c r="H81" s="165">
        <v>800000000</v>
      </c>
      <c r="I81" s="166"/>
      <c r="J81" s="165">
        <v>800000000</v>
      </c>
    </row>
    <row r="82" spans="1:10" ht="24" customHeight="1" thickTop="1">
      <c r="A82" s="15" t="s">
        <v>75</v>
      </c>
      <c r="B82" s="23"/>
      <c r="C82" s="23"/>
      <c r="D82" s="166"/>
      <c r="E82" s="166"/>
      <c r="F82" s="166"/>
      <c r="G82" s="166"/>
      <c r="H82" s="166"/>
      <c r="I82" s="166"/>
      <c r="J82" s="166"/>
    </row>
    <row r="83" spans="1:10" ht="24" customHeight="1">
      <c r="A83" s="15" t="s">
        <v>76</v>
      </c>
      <c r="B83" s="23"/>
      <c r="C83" s="23"/>
      <c r="D83" s="147">
        <f>'งบแสดงฯ '!C23</f>
        <v>494034300</v>
      </c>
      <c r="E83" s="145"/>
      <c r="F83" s="147">
        <f>'งบแสดงฯ '!C19</f>
        <v>494034300</v>
      </c>
      <c r="G83" s="145"/>
      <c r="H83" s="147">
        <f>'งบแสดงฯ เฉพาะ'!C23</f>
        <v>494034300</v>
      </c>
      <c r="I83" s="145"/>
      <c r="J83" s="147">
        <f>'งบแสดงฯ เฉพาะ'!C19</f>
        <v>494034300</v>
      </c>
    </row>
    <row r="84" spans="1:10" ht="24" customHeight="1">
      <c r="A84" s="15" t="s">
        <v>77</v>
      </c>
      <c r="B84" s="23"/>
      <c r="C84" s="23"/>
      <c r="D84" s="147">
        <f>'งบแสดงฯ '!E23</f>
        <v>1041357580</v>
      </c>
      <c r="E84" s="145"/>
      <c r="F84" s="147">
        <f>'งบแสดงฯ '!E19</f>
        <v>1041357580</v>
      </c>
      <c r="G84" s="145"/>
      <c r="H84" s="147">
        <f>'งบแสดงฯ เฉพาะ'!E23</f>
        <v>1041357580</v>
      </c>
      <c r="I84" s="145"/>
      <c r="J84" s="147">
        <f>'งบแสดงฯ เฉพาะ'!E19</f>
        <v>1041357580</v>
      </c>
    </row>
    <row r="85" spans="1:10" ht="24" customHeight="1">
      <c r="A85" s="15" t="s">
        <v>143</v>
      </c>
      <c r="B85" s="23"/>
      <c r="C85" s="23"/>
      <c r="D85" s="147">
        <f>'งบแสดงฯ '!G23</f>
        <v>6151888.73</v>
      </c>
      <c r="E85" s="145"/>
      <c r="F85" s="147">
        <f>'งบแสดงฯ '!G19</f>
        <v>6151888.73</v>
      </c>
      <c r="G85" s="145"/>
      <c r="H85" s="147">
        <v>0</v>
      </c>
      <c r="I85" s="145"/>
      <c r="J85" s="147">
        <v>0</v>
      </c>
    </row>
    <row r="86" spans="1:10" ht="23.25">
      <c r="A86" s="15" t="s">
        <v>86</v>
      </c>
      <c r="B86" s="23"/>
      <c r="C86" s="23"/>
      <c r="D86" s="145"/>
      <c r="E86" s="145"/>
      <c r="F86" s="145"/>
      <c r="G86" s="145"/>
      <c r="H86" s="145"/>
      <c r="I86" s="145"/>
      <c r="J86" s="145"/>
    </row>
    <row r="87" spans="1:10" ht="23.25">
      <c r="A87" s="15" t="s">
        <v>78</v>
      </c>
      <c r="B87" s="23"/>
      <c r="C87" s="23"/>
      <c r="D87" s="145"/>
      <c r="E87" s="145"/>
      <c r="F87" s="145"/>
      <c r="G87" s="145"/>
      <c r="H87" s="145"/>
      <c r="I87" s="145"/>
      <c r="J87" s="145"/>
    </row>
    <row r="88" spans="1:10" ht="24" customHeight="1">
      <c r="A88" s="15" t="s">
        <v>79</v>
      </c>
      <c r="B88" s="70">
        <v>19</v>
      </c>
      <c r="C88" s="23"/>
      <c r="D88" s="147">
        <f>'งบแสดงฯ '!I23</f>
        <v>80000000</v>
      </c>
      <c r="E88" s="145"/>
      <c r="F88" s="147">
        <f>'งบแสดงฯ '!I19</f>
        <v>80000000</v>
      </c>
      <c r="G88" s="145"/>
      <c r="H88" s="147">
        <f>'งบแสดงฯ เฉพาะ'!G23</f>
        <v>80000000</v>
      </c>
      <c r="I88" s="145"/>
      <c r="J88" s="147">
        <f>'งบแสดงฯ เฉพาะ'!G19</f>
        <v>80000000</v>
      </c>
    </row>
    <row r="89" spans="1:10" ht="24" customHeight="1">
      <c r="A89" s="15" t="s">
        <v>80</v>
      </c>
      <c r="B89" s="70">
        <v>20</v>
      </c>
      <c r="C89" s="23"/>
      <c r="D89" s="147">
        <f>'งบแสดงฯ '!K23</f>
        <v>280000000</v>
      </c>
      <c r="E89" s="145"/>
      <c r="F89" s="147">
        <f>'งบแสดงฯ '!K19</f>
        <v>280000000</v>
      </c>
      <c r="G89" s="145"/>
      <c r="H89" s="147">
        <f>'งบแสดงฯ เฉพาะ'!I23</f>
        <v>280000000</v>
      </c>
      <c r="I89" s="145"/>
      <c r="J89" s="147">
        <f>'งบแสดงฯ เฉพาะ'!I19</f>
        <v>280000000</v>
      </c>
    </row>
    <row r="90" spans="1:10" ht="24" customHeight="1">
      <c r="A90" s="15" t="s">
        <v>81</v>
      </c>
      <c r="B90" s="29"/>
      <c r="C90" s="29"/>
      <c r="D90" s="149">
        <f>'งบแสดงฯ '!M23</f>
        <v>17032886621.949999</v>
      </c>
      <c r="E90" s="166"/>
      <c r="F90" s="149">
        <f>'งบแสดงฯ '!M19</f>
        <v>16682579339.57</v>
      </c>
      <c r="G90" s="166"/>
      <c r="H90" s="149">
        <f>'งบแสดงฯ เฉพาะ'!K23</f>
        <v>5919818734.9800005</v>
      </c>
      <c r="I90" s="166"/>
      <c r="J90" s="149">
        <f>'งบแสดงฯ เฉพาะ'!K19</f>
        <v>5865564295.97</v>
      </c>
    </row>
    <row r="91" spans="1:10" ht="24" customHeight="1">
      <c r="A91" s="15" t="s">
        <v>120</v>
      </c>
      <c r="B91" s="29"/>
      <c r="C91" s="29"/>
      <c r="D91" s="149">
        <f>'งบแสดงฯ '!W23</f>
        <v>4054809767.99</v>
      </c>
      <c r="E91" s="166"/>
      <c r="F91" s="149">
        <f>'งบแสดงฯ '!W19</f>
        <v>3793453634.31</v>
      </c>
      <c r="G91" s="166"/>
      <c r="H91" s="149">
        <f>'งบแสดงฯ เฉพาะ'!M23</f>
        <v>1995683055.56</v>
      </c>
      <c r="I91" s="166"/>
      <c r="J91" s="149">
        <f>'งบแสดงฯ เฉพาะ'!M19</f>
        <v>1810676346.01</v>
      </c>
    </row>
    <row r="92" spans="1:10" ht="24" customHeight="1">
      <c r="A92" s="15" t="s">
        <v>82</v>
      </c>
      <c r="B92" s="23"/>
      <c r="C92" s="23"/>
      <c r="D92" s="150">
        <f>SUM(D83:D91)</f>
        <v>22989240158.67</v>
      </c>
      <c r="E92" s="166"/>
      <c r="F92" s="150">
        <f>SUM(F83:F91)</f>
        <v>22377576742.61</v>
      </c>
      <c r="G92" s="166"/>
      <c r="H92" s="150">
        <f>SUM(H83:H91)</f>
        <v>9810893670.54</v>
      </c>
      <c r="I92" s="166"/>
      <c r="J92" s="150">
        <f>SUM(J83:J91)</f>
        <v>9571632521.98</v>
      </c>
    </row>
    <row r="93" spans="1:10" ht="24" customHeight="1" thickBot="1">
      <c r="A93" s="15" t="s">
        <v>11</v>
      </c>
      <c r="B93" s="23"/>
      <c r="C93" s="23"/>
      <c r="D93" s="164">
        <f>+D77+D92</f>
        <v>25939122597.829998</v>
      </c>
      <c r="E93" s="166"/>
      <c r="F93" s="164">
        <f>+F77+F92</f>
        <v>25015700120.77</v>
      </c>
      <c r="G93" s="166"/>
      <c r="H93" s="164">
        <f>+H77+H92</f>
        <v>12760776109.7</v>
      </c>
      <c r="I93" s="166"/>
      <c r="J93" s="164">
        <f>+J77+J92</f>
        <v>12209755900.14</v>
      </c>
    </row>
    <row r="94" spans="1:10" ht="9" customHeight="1" thickTop="1">
      <c r="A94" s="15"/>
      <c r="B94" s="23"/>
      <c r="C94" s="23"/>
      <c r="D94" s="148"/>
      <c r="E94" s="148"/>
      <c r="F94" s="148"/>
      <c r="G94" s="148"/>
      <c r="H94" s="148"/>
      <c r="I94" s="148"/>
      <c r="J94" s="148"/>
    </row>
    <row r="95" spans="1:10" s="74" customFormat="1" ht="24" customHeight="1">
      <c r="A95" s="15" t="s">
        <v>5</v>
      </c>
      <c r="D95" s="282"/>
      <c r="F95" s="282"/>
      <c r="H95" s="282"/>
      <c r="J95" s="282"/>
    </row>
    <row r="96" spans="4:10" s="74" customFormat="1" ht="21.75" customHeight="1">
      <c r="D96" s="242"/>
      <c r="F96" s="242"/>
      <c r="H96" s="242"/>
      <c r="J96" s="242"/>
    </row>
    <row r="97" spans="1:10" ht="25.5" customHeight="1">
      <c r="A97" s="98" t="s">
        <v>199</v>
      </c>
      <c r="B97" s="98"/>
      <c r="C97" s="98"/>
      <c r="D97" s="98"/>
      <c r="E97" s="98"/>
      <c r="F97" s="98"/>
      <c r="G97" s="98"/>
      <c r="H97" s="98"/>
      <c r="I97" s="98"/>
      <c r="J97" s="98"/>
    </row>
  </sheetData>
  <sheetProtection/>
  <mergeCells count="3">
    <mergeCell ref="D54:F54"/>
    <mergeCell ref="H54:J54"/>
    <mergeCell ref="H5:J5"/>
  </mergeCells>
  <printOptions/>
  <pageMargins left="0.6299212598425197" right="0" top="0.5118110236220472" bottom="0.3937007874015748" header="0.2755905511811024" footer="0.2755905511811024"/>
  <pageSetup horizontalDpi="600" verticalDpi="600" orientation="portrait" paperSize="9" scale="70" r:id="rId1"/>
  <headerFooter alignWithMargins="0">
    <oddFooter>&amp;R&amp;"AngsanaUPC,ตัวปกติ"&amp;10
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zoomScalePageLayoutView="0" workbookViewId="0" topLeftCell="A1">
      <selection activeCell="B1" sqref="B1"/>
    </sheetView>
  </sheetViews>
  <sheetFormatPr defaultColWidth="9.140625" defaultRowHeight="22.5" customHeight="1"/>
  <cols>
    <col min="1" max="2" width="4.140625" style="36" customWidth="1"/>
    <col min="3" max="3" width="31.8515625" style="36" customWidth="1"/>
    <col min="4" max="4" width="10.8515625" style="36" customWidth="1"/>
    <col min="5" max="5" width="18.8515625" style="36" customWidth="1"/>
    <col min="6" max="6" width="1.57421875" style="36" customWidth="1"/>
    <col min="7" max="7" width="18.7109375" style="36" customWidth="1"/>
    <col min="8" max="8" width="1.421875" style="36" customWidth="1"/>
    <col min="9" max="9" width="18.00390625" style="36" bestFit="1" customWidth="1"/>
    <col min="10" max="10" width="1.7109375" style="36" customWidth="1"/>
    <col min="11" max="11" width="18.421875" style="36" customWidth="1"/>
    <col min="12" max="12" width="1.7109375" style="36" customWidth="1"/>
    <col min="13" max="13" width="9.140625" style="36" customWidth="1"/>
    <col min="14" max="14" width="11.28125" style="36" bestFit="1" customWidth="1"/>
    <col min="15" max="16384" width="9.140625" style="36" customWidth="1"/>
  </cols>
  <sheetData>
    <row r="1" spans="1:11" s="105" customFormat="1" ht="22.5" customHeight="1">
      <c r="A1" s="104" t="s">
        <v>204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2.5" customHeight="1">
      <c r="A2" s="41" t="s">
        <v>121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2.5" customHeight="1">
      <c r="A3" s="41" t="s">
        <v>219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8" customFormat="1" ht="22.5" customHeight="1">
      <c r="A4" s="41" t="s">
        <v>164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05" customFormat="1" ht="22.5" customHeight="1">
      <c r="A5" s="106"/>
      <c r="B5" s="106"/>
      <c r="C5" s="106"/>
      <c r="K5" s="107" t="s">
        <v>85</v>
      </c>
    </row>
    <row r="6" spans="1:11" s="105" customFormat="1" ht="22.5" customHeight="1">
      <c r="A6" s="106"/>
      <c r="B6" s="106"/>
      <c r="C6" s="106"/>
      <c r="E6" s="285" t="s">
        <v>50</v>
      </c>
      <c r="F6" s="285"/>
      <c r="G6" s="285"/>
      <c r="I6" s="108"/>
      <c r="J6" s="108" t="s">
        <v>49</v>
      </c>
      <c r="K6" s="109"/>
    </row>
    <row r="7" spans="1:11" s="105" customFormat="1" ht="23.25">
      <c r="A7" s="110"/>
      <c r="B7" s="110"/>
      <c r="C7" s="110"/>
      <c r="D7" s="111" t="s">
        <v>2</v>
      </c>
      <c r="E7" s="112" t="s">
        <v>220</v>
      </c>
      <c r="F7" s="113"/>
      <c r="G7" s="112" t="s">
        <v>210</v>
      </c>
      <c r="H7" s="111"/>
      <c r="I7" s="112" t="s">
        <v>220</v>
      </c>
      <c r="J7" s="113"/>
      <c r="K7" s="112" t="s">
        <v>210</v>
      </c>
    </row>
    <row r="8" spans="1:11" s="105" customFormat="1" ht="22.5" customHeight="1">
      <c r="A8" s="114" t="s">
        <v>12</v>
      </c>
      <c r="B8" s="114"/>
      <c r="C8" s="103"/>
      <c r="E8" s="181"/>
      <c r="F8" s="116"/>
      <c r="G8" s="181"/>
      <c r="H8" s="116"/>
      <c r="I8" s="182"/>
      <c r="J8" s="116"/>
      <c r="K8" s="181"/>
    </row>
    <row r="9" spans="1:11" s="105" customFormat="1" ht="22.5" customHeight="1">
      <c r="A9" s="103"/>
      <c r="B9" s="103" t="s">
        <v>91</v>
      </c>
      <c r="D9" s="115"/>
      <c r="E9" s="245">
        <v>487694518.98999995</v>
      </c>
      <c r="F9" s="246"/>
      <c r="G9" s="245">
        <f>494197139.42+5423394.44</f>
        <v>499620533.86</v>
      </c>
      <c r="H9" s="246"/>
      <c r="I9" s="245">
        <v>487694518.98999995</v>
      </c>
      <c r="J9" s="246"/>
      <c r="K9" s="245">
        <f>494197139.42+5423394.44</f>
        <v>499620533.86</v>
      </c>
    </row>
    <row r="10" spans="1:11" s="105" customFormat="1" ht="22.5" customHeight="1">
      <c r="A10" s="103"/>
      <c r="B10" s="103" t="s">
        <v>102</v>
      </c>
      <c r="D10" s="115"/>
      <c r="E10" s="245">
        <v>6825000</v>
      </c>
      <c r="F10" s="246"/>
      <c r="G10" s="245">
        <v>126492000</v>
      </c>
      <c r="H10" s="246"/>
      <c r="I10" s="245">
        <v>6825000</v>
      </c>
      <c r="J10" s="246"/>
      <c r="K10" s="245">
        <v>126492000</v>
      </c>
    </row>
    <row r="11" spans="1:11" s="105" customFormat="1" ht="22.5" customHeight="1">
      <c r="A11" s="103"/>
      <c r="B11" s="103" t="s">
        <v>103</v>
      </c>
      <c r="D11" s="115"/>
      <c r="E11" s="245">
        <v>91897863.23</v>
      </c>
      <c r="F11" s="246"/>
      <c r="G11" s="245">
        <v>87078429.88</v>
      </c>
      <c r="H11" s="246"/>
      <c r="I11" s="245">
        <v>91897863.23</v>
      </c>
      <c r="J11" s="246"/>
      <c r="K11" s="245">
        <v>87078429.88</v>
      </c>
    </row>
    <row r="12" spans="1:11" s="105" customFormat="1" ht="22.5" customHeight="1">
      <c r="A12" s="103"/>
      <c r="B12" s="103" t="s">
        <v>45</v>
      </c>
      <c r="D12" s="115"/>
      <c r="E12" s="245"/>
      <c r="F12" s="246"/>
      <c r="G12" s="245"/>
      <c r="H12" s="246"/>
      <c r="I12" s="245"/>
      <c r="J12" s="246"/>
      <c r="K12" s="245"/>
    </row>
    <row r="13" spans="1:11" s="105" customFormat="1" ht="22.5" customHeight="1">
      <c r="A13" s="117"/>
      <c r="B13" s="105" t="s">
        <v>46</v>
      </c>
      <c r="D13" s="115"/>
      <c r="E13" s="245">
        <f>328117788.23+13219044.14</f>
        <v>341336832.37</v>
      </c>
      <c r="F13" s="246"/>
      <c r="G13" s="245">
        <v>299804586.02</v>
      </c>
      <c r="H13" s="246"/>
      <c r="I13" s="245">
        <v>0</v>
      </c>
      <c r="J13" s="246"/>
      <c r="K13" s="245">
        <v>0</v>
      </c>
    </row>
    <row r="14" spans="1:11" s="105" customFormat="1" ht="22.5" customHeight="1">
      <c r="A14" s="117"/>
      <c r="B14" s="103" t="s">
        <v>92</v>
      </c>
      <c r="D14" s="115"/>
      <c r="E14" s="245">
        <f>148635132.05-39521579.5</f>
        <v>109113552.55000001</v>
      </c>
      <c r="F14" s="246"/>
      <c r="G14" s="245">
        <v>214429109.64</v>
      </c>
      <c r="H14" s="246"/>
      <c r="I14" s="245">
        <v>148635132.05</v>
      </c>
      <c r="J14" s="246"/>
      <c r="K14" s="245">
        <v>214802069.64</v>
      </c>
    </row>
    <row r="15" spans="1:11" s="105" customFormat="1" ht="22.5" customHeight="1">
      <c r="A15" s="117"/>
      <c r="B15" s="117" t="s">
        <v>40</v>
      </c>
      <c r="C15" s="103"/>
      <c r="D15" s="115"/>
      <c r="E15" s="245"/>
      <c r="F15" s="246"/>
      <c r="G15" s="245"/>
      <c r="H15" s="246"/>
      <c r="I15" s="245"/>
      <c r="J15" s="246"/>
      <c r="K15" s="245"/>
    </row>
    <row r="16" spans="1:11" s="105" customFormat="1" ht="22.5" customHeight="1">
      <c r="A16" s="117"/>
      <c r="B16" s="117"/>
      <c r="C16" s="103" t="s">
        <v>231</v>
      </c>
      <c r="D16" s="115"/>
      <c r="E16" s="245">
        <f>4658060-4658060</f>
        <v>0</v>
      </c>
      <c r="F16" s="246"/>
      <c r="G16" s="245">
        <v>0</v>
      </c>
      <c r="H16" s="246"/>
      <c r="I16" s="245">
        <v>4658060</v>
      </c>
      <c r="J16" s="246"/>
      <c r="K16" s="245">
        <v>0</v>
      </c>
    </row>
    <row r="17" spans="1:11" s="105" customFormat="1" ht="22.5" customHeight="1">
      <c r="A17" s="117"/>
      <c r="B17" s="117"/>
      <c r="C17" s="103" t="s">
        <v>232</v>
      </c>
      <c r="D17" s="115"/>
      <c r="E17" s="245"/>
      <c r="F17" s="246"/>
      <c r="G17" s="245"/>
      <c r="H17" s="246"/>
      <c r="I17" s="245"/>
      <c r="J17" s="246"/>
      <c r="K17" s="245"/>
    </row>
    <row r="18" spans="1:11" s="105" customFormat="1" ht="22.5" customHeight="1">
      <c r="A18" s="117"/>
      <c r="B18" s="117"/>
      <c r="C18" s="103" t="s">
        <v>233</v>
      </c>
      <c r="D18" s="115"/>
      <c r="E18" s="245">
        <v>6740885.42</v>
      </c>
      <c r="F18" s="246"/>
      <c r="G18" s="245">
        <v>0</v>
      </c>
      <c r="H18" s="246"/>
      <c r="I18" s="245">
        <v>6740885.42</v>
      </c>
      <c r="J18" s="246"/>
      <c r="K18" s="245">
        <v>0</v>
      </c>
    </row>
    <row r="19" spans="1:11" s="105" customFormat="1" ht="22.5" customHeight="1">
      <c r="A19" s="117"/>
      <c r="B19" s="117"/>
      <c r="C19" s="103" t="s">
        <v>93</v>
      </c>
      <c r="D19" s="115"/>
      <c r="E19" s="245">
        <v>112148.53</v>
      </c>
      <c r="F19" s="246"/>
      <c r="G19" s="245">
        <v>440837.12</v>
      </c>
      <c r="H19" s="246"/>
      <c r="I19" s="245">
        <v>112148.53</v>
      </c>
      <c r="J19" s="246"/>
      <c r="K19" s="245">
        <v>440837.12</v>
      </c>
    </row>
    <row r="20" spans="1:11" s="105" customFormat="1" ht="22.5" customHeight="1">
      <c r="A20" s="117"/>
      <c r="B20" s="117"/>
      <c r="C20" s="103" t="s">
        <v>94</v>
      </c>
      <c r="D20" s="115"/>
      <c r="E20" s="245">
        <v>194973.21</v>
      </c>
      <c r="F20" s="246"/>
      <c r="G20" s="245">
        <v>186953.88</v>
      </c>
      <c r="H20" s="246"/>
      <c r="I20" s="245">
        <v>194973.21</v>
      </c>
      <c r="J20" s="246"/>
      <c r="K20" s="245">
        <v>186953.88</v>
      </c>
    </row>
    <row r="21" spans="1:11" s="105" customFormat="1" ht="22.5" customHeight="1">
      <c r="A21" s="117"/>
      <c r="B21" s="117"/>
      <c r="C21" s="123" t="s">
        <v>95</v>
      </c>
      <c r="D21" s="115"/>
      <c r="E21" s="245">
        <v>126286.18</v>
      </c>
      <c r="F21" s="246"/>
      <c r="G21" s="245">
        <v>205.7</v>
      </c>
      <c r="H21" s="247"/>
      <c r="I21" s="245">
        <v>126286.18</v>
      </c>
      <c r="J21" s="247"/>
      <c r="K21" s="245">
        <v>205.7</v>
      </c>
    </row>
    <row r="22" spans="1:11" s="105" customFormat="1" ht="22.5" customHeight="1">
      <c r="A22" s="117"/>
      <c r="B22" s="117"/>
      <c r="C22" s="103" t="s">
        <v>96</v>
      </c>
      <c r="D22" s="115"/>
      <c r="E22" s="245">
        <v>2674854.95</v>
      </c>
      <c r="F22" s="246"/>
      <c r="G22" s="245">
        <f>8107282.21-5423394.44</f>
        <v>2683887.7699999996</v>
      </c>
      <c r="H22" s="246"/>
      <c r="I22" s="245">
        <v>2674854.95</v>
      </c>
      <c r="J22" s="246"/>
      <c r="K22" s="245">
        <f>8107282.21-5423394.44</f>
        <v>2683887.7699999996</v>
      </c>
    </row>
    <row r="23" spans="1:11" s="105" customFormat="1" ht="22.5" customHeight="1">
      <c r="A23" s="117"/>
      <c r="B23" s="114" t="s">
        <v>104</v>
      </c>
      <c r="D23" s="115"/>
      <c r="E23" s="248">
        <f>SUM(E9:E22)</f>
        <v>1046716915.4299998</v>
      </c>
      <c r="F23" s="249"/>
      <c r="G23" s="248">
        <f>SUM(G9:G22)</f>
        <v>1230736543.8700001</v>
      </c>
      <c r="H23" s="249"/>
      <c r="I23" s="248">
        <f>SUM(I9:I22)</f>
        <v>749559722.56</v>
      </c>
      <c r="J23" s="249"/>
      <c r="K23" s="248">
        <f>SUM(K9:K22)</f>
        <v>931304917.85</v>
      </c>
    </row>
    <row r="24" spans="1:11" s="105" customFormat="1" ht="22.5" customHeight="1">
      <c r="A24" s="114" t="s">
        <v>14</v>
      </c>
      <c r="B24" s="114"/>
      <c r="C24" s="103"/>
      <c r="D24" s="118"/>
      <c r="E24" s="249"/>
      <c r="F24" s="249"/>
      <c r="G24" s="249"/>
      <c r="H24" s="249"/>
      <c r="I24" s="249"/>
      <c r="J24" s="249"/>
      <c r="K24" s="249"/>
    </row>
    <row r="25" spans="1:11" s="105" customFormat="1" ht="22.5" customHeight="1">
      <c r="A25" s="103"/>
      <c r="B25" s="103" t="s">
        <v>99</v>
      </c>
      <c r="C25" s="103"/>
      <c r="D25" s="119"/>
      <c r="E25" s="245">
        <v>446314472.09</v>
      </c>
      <c r="F25" s="246"/>
      <c r="G25" s="245">
        <v>460221883.43000007</v>
      </c>
      <c r="H25" s="246"/>
      <c r="I25" s="245">
        <v>446314472.09</v>
      </c>
      <c r="J25" s="246"/>
      <c r="K25" s="245">
        <v>460221883.43000007</v>
      </c>
    </row>
    <row r="26" spans="1:11" s="105" customFormat="1" ht="22.5" customHeight="1">
      <c r="A26" s="103"/>
      <c r="B26" s="103" t="s">
        <v>41</v>
      </c>
      <c r="C26" s="103"/>
      <c r="D26" s="119"/>
      <c r="E26" s="245">
        <v>266175.5</v>
      </c>
      <c r="F26" s="246"/>
      <c r="G26" s="245">
        <v>10063019.51</v>
      </c>
      <c r="H26" s="246"/>
      <c r="I26" s="245">
        <v>266175.5</v>
      </c>
      <c r="J26" s="246"/>
      <c r="K26" s="245">
        <v>10063019.51</v>
      </c>
    </row>
    <row r="27" spans="1:11" s="105" customFormat="1" ht="22.5" customHeight="1">
      <c r="A27" s="103"/>
      <c r="B27" s="103" t="s">
        <v>150</v>
      </c>
      <c r="C27" s="103"/>
      <c r="D27" s="119"/>
      <c r="E27" s="245">
        <v>69518899.10000001</v>
      </c>
      <c r="F27" s="246"/>
      <c r="G27" s="245">
        <v>65232959.19</v>
      </c>
      <c r="H27" s="246"/>
      <c r="I27" s="245">
        <v>69518899.10000001</v>
      </c>
      <c r="J27" s="246"/>
      <c r="K27" s="245">
        <v>65232959.19</v>
      </c>
    </row>
    <row r="28" spans="1:11" s="105" customFormat="1" ht="22.5" customHeight="1">
      <c r="A28" s="103"/>
      <c r="B28" s="103" t="s">
        <v>105</v>
      </c>
      <c r="C28" s="103"/>
      <c r="D28" s="121"/>
      <c r="E28" s="245"/>
      <c r="F28" s="246"/>
      <c r="G28" s="245"/>
      <c r="H28" s="246"/>
      <c r="I28" s="245"/>
      <c r="J28" s="246"/>
      <c r="K28" s="245"/>
    </row>
    <row r="29" spans="1:11" s="105" customFormat="1" ht="22.5" customHeight="1">
      <c r="A29" s="103"/>
      <c r="B29" s="105" t="s">
        <v>106</v>
      </c>
      <c r="D29" s="121"/>
      <c r="E29" s="245">
        <v>12029701.05</v>
      </c>
      <c r="F29" s="246"/>
      <c r="G29" s="245">
        <f>11523682.51+4449753.87</f>
        <v>15973436.379999999</v>
      </c>
      <c r="H29" s="246"/>
      <c r="I29" s="245">
        <v>0</v>
      </c>
      <c r="J29" s="246"/>
      <c r="K29" s="245">
        <v>0</v>
      </c>
    </row>
    <row r="30" spans="1:11" s="105" customFormat="1" ht="22.5" customHeight="1">
      <c r="A30" s="103"/>
      <c r="B30" s="103" t="s">
        <v>100</v>
      </c>
      <c r="C30" s="103"/>
      <c r="D30" s="119"/>
      <c r="E30" s="245">
        <v>126796352.88</v>
      </c>
      <c r="F30" s="246"/>
      <c r="G30" s="245">
        <v>122884962.73999998</v>
      </c>
      <c r="H30" s="246"/>
      <c r="I30" s="245">
        <v>126796352.88</v>
      </c>
      <c r="J30" s="246"/>
      <c r="K30" s="245">
        <v>122884962.73999998</v>
      </c>
    </row>
    <row r="31" spans="1:11" s="105" customFormat="1" ht="22.5" customHeight="1">
      <c r="A31" s="103"/>
      <c r="B31" s="103" t="s">
        <v>97</v>
      </c>
      <c r="C31" s="103"/>
      <c r="D31" s="115"/>
      <c r="E31" s="245"/>
      <c r="F31" s="246"/>
      <c r="G31" s="245"/>
      <c r="H31" s="246"/>
      <c r="I31" s="245"/>
      <c r="J31" s="246"/>
      <c r="K31" s="245"/>
    </row>
    <row r="32" spans="1:11" s="105" customFormat="1" ht="22.5" customHeight="1">
      <c r="A32" s="103"/>
      <c r="B32" s="103"/>
      <c r="C32" s="103" t="s">
        <v>238</v>
      </c>
      <c r="D32" s="115"/>
      <c r="E32" s="245">
        <f>12005675.98+130500</f>
        <v>12136175.98</v>
      </c>
      <c r="F32" s="246"/>
      <c r="G32" s="245">
        <v>9334583.45</v>
      </c>
      <c r="H32" s="246"/>
      <c r="I32" s="245">
        <v>0</v>
      </c>
      <c r="J32" s="246"/>
      <c r="K32" s="245">
        <v>9334583.45</v>
      </c>
    </row>
    <row r="33" spans="1:11" s="105" customFormat="1" ht="22.5" customHeight="1">
      <c r="A33" s="103"/>
      <c r="B33" s="103"/>
      <c r="C33" s="103" t="s">
        <v>149</v>
      </c>
      <c r="D33" s="120"/>
      <c r="E33" s="245">
        <v>24627218.87</v>
      </c>
      <c r="F33" s="246"/>
      <c r="G33" s="245">
        <v>4000000</v>
      </c>
      <c r="H33" s="246"/>
      <c r="I33" s="245">
        <f>24627218.87+30718488.91</f>
        <v>55345707.78</v>
      </c>
      <c r="J33" s="246"/>
      <c r="K33" s="245">
        <v>4000000</v>
      </c>
    </row>
    <row r="34" spans="1:11" s="105" customFormat="1" ht="22.5" customHeight="1">
      <c r="A34" s="103"/>
      <c r="B34" s="103"/>
      <c r="C34" s="103" t="s">
        <v>90</v>
      </c>
      <c r="D34" s="115"/>
      <c r="E34" s="245">
        <v>24825.87</v>
      </c>
      <c r="F34" s="246"/>
      <c r="G34" s="245">
        <v>37729.12</v>
      </c>
      <c r="H34" s="246"/>
      <c r="I34" s="245">
        <v>24825.87</v>
      </c>
      <c r="J34" s="246"/>
      <c r="K34" s="245">
        <v>37729.12</v>
      </c>
    </row>
    <row r="35" spans="1:11" s="105" customFormat="1" ht="22.5" customHeight="1">
      <c r="A35" s="103"/>
      <c r="B35" s="103" t="s">
        <v>98</v>
      </c>
      <c r="D35" s="115"/>
      <c r="E35" s="245">
        <v>13230042.09</v>
      </c>
      <c r="F35" s="246"/>
      <c r="G35" s="245">
        <v>12244157.05</v>
      </c>
      <c r="H35" s="246"/>
      <c r="I35" s="245">
        <v>13230042.09</v>
      </c>
      <c r="J35" s="246"/>
      <c r="K35" s="245">
        <v>12244157.05</v>
      </c>
    </row>
    <row r="36" spans="1:11" s="105" customFormat="1" ht="22.5" customHeight="1">
      <c r="A36" s="117"/>
      <c r="B36" s="117"/>
      <c r="C36" s="114" t="s">
        <v>107</v>
      </c>
      <c r="D36" s="115"/>
      <c r="E36" s="251">
        <f>SUM(E25:E35)</f>
        <v>704943863.4300001</v>
      </c>
      <c r="F36" s="249"/>
      <c r="G36" s="251">
        <f>SUM(G25:G35)</f>
        <v>699992730.8700001</v>
      </c>
      <c r="H36" s="249"/>
      <c r="I36" s="251">
        <f>SUM(I25:I35)</f>
        <v>711496475.31</v>
      </c>
      <c r="J36" s="249"/>
      <c r="K36" s="251">
        <f>SUM(K25:K35)</f>
        <v>684019294.49</v>
      </c>
    </row>
    <row r="37" spans="1:11" s="105" customFormat="1" ht="22.5" customHeight="1">
      <c r="A37" s="122" t="s">
        <v>239</v>
      </c>
      <c r="B37" s="117"/>
      <c r="C37" s="114"/>
      <c r="D37" s="115"/>
      <c r="E37" s="247">
        <f>E23-E36</f>
        <v>341773051.99999976</v>
      </c>
      <c r="F37" s="246"/>
      <c r="G37" s="247">
        <f>G23-G36</f>
        <v>530743813</v>
      </c>
      <c r="H37" s="246"/>
      <c r="I37" s="247">
        <f>I23-I36</f>
        <v>38063247.25</v>
      </c>
      <c r="J37" s="246"/>
      <c r="K37" s="247">
        <f>K23-K36</f>
        <v>247285623.36</v>
      </c>
    </row>
    <row r="38" spans="1:11" s="105" customFormat="1" ht="22.5" customHeight="1">
      <c r="A38" s="117"/>
      <c r="B38" s="117" t="s">
        <v>171</v>
      </c>
      <c r="C38" s="114"/>
      <c r="D38" s="121">
        <v>21</v>
      </c>
      <c r="E38" s="252">
        <v>10047493.98</v>
      </c>
      <c r="F38" s="252"/>
      <c r="G38" s="252">
        <v>-436421.38</v>
      </c>
      <c r="H38" s="246"/>
      <c r="I38" s="252">
        <v>16191191.76</v>
      </c>
      <c r="J38" s="246"/>
      <c r="K38" s="252">
        <v>-436421.38</v>
      </c>
    </row>
    <row r="39" spans="1:11" s="105" customFormat="1" ht="22.5" customHeight="1">
      <c r="A39" s="122" t="s">
        <v>240</v>
      </c>
      <c r="B39" s="117"/>
      <c r="C39" s="114"/>
      <c r="D39" s="115"/>
      <c r="E39" s="251">
        <f>SUM(E37:E38)</f>
        <v>351820545.9799998</v>
      </c>
      <c r="F39" s="249"/>
      <c r="G39" s="251">
        <f>SUM(G37:G38)</f>
        <v>530307391.62</v>
      </c>
      <c r="H39" s="249"/>
      <c r="I39" s="251">
        <f>SUM(I37:I38)</f>
        <v>54254439.01</v>
      </c>
      <c r="J39" s="249"/>
      <c r="K39" s="251">
        <f>SUM(K37:K38)</f>
        <v>246849201.98000002</v>
      </c>
    </row>
    <row r="40" spans="1:11" s="105" customFormat="1" ht="22.5" customHeight="1">
      <c r="A40" s="122"/>
      <c r="B40" s="117"/>
      <c r="C40" s="114"/>
      <c r="D40" s="115"/>
      <c r="E40" s="187"/>
      <c r="F40" s="188"/>
      <c r="G40" s="187"/>
      <c r="H40" s="188"/>
      <c r="I40" s="187"/>
      <c r="J40" s="188"/>
      <c r="K40" s="187"/>
    </row>
    <row r="41" spans="1:11" s="105" customFormat="1" ht="22.5" customHeight="1">
      <c r="A41" s="122"/>
      <c r="B41" s="117"/>
      <c r="C41" s="114"/>
      <c r="D41" s="115"/>
      <c r="E41" s="187"/>
      <c r="F41" s="188"/>
      <c r="G41" s="187"/>
      <c r="H41" s="188"/>
      <c r="I41" s="187"/>
      <c r="J41" s="188"/>
      <c r="K41" s="187"/>
    </row>
    <row r="42" spans="1:11" s="105" customFormat="1" ht="22.5" customHeight="1">
      <c r="A42" s="122"/>
      <c r="B42" s="117"/>
      <c r="C42" s="114"/>
      <c r="D42" s="115"/>
      <c r="E42" s="187"/>
      <c r="F42" s="188"/>
      <c r="G42" s="187"/>
      <c r="H42" s="188"/>
      <c r="I42" s="187"/>
      <c r="J42" s="188"/>
      <c r="K42" s="187"/>
    </row>
    <row r="43" spans="1:11" s="105" customFormat="1" ht="23.25">
      <c r="A43" s="122"/>
      <c r="B43" s="117"/>
      <c r="C43" s="114"/>
      <c r="D43" s="115"/>
      <c r="E43" s="187"/>
      <c r="F43" s="188"/>
      <c r="G43" s="187"/>
      <c r="H43" s="188"/>
      <c r="I43" s="187"/>
      <c r="J43" s="188"/>
      <c r="K43" s="187"/>
    </row>
    <row r="44" spans="1:4" s="105" customFormat="1" ht="22.5" customHeight="1">
      <c r="A44" s="103" t="s">
        <v>5</v>
      </c>
      <c r="B44" s="103"/>
      <c r="C44" s="103"/>
      <c r="D44" s="116"/>
    </row>
    <row r="45" spans="1:4" s="105" customFormat="1" ht="22.5" customHeight="1">
      <c r="A45" s="103"/>
      <c r="B45" s="103"/>
      <c r="C45" s="103"/>
      <c r="D45" s="116"/>
    </row>
    <row r="46" spans="1:4" s="105" customFormat="1" ht="22.5" customHeight="1">
      <c r="A46" s="103"/>
      <c r="B46" s="103"/>
      <c r="C46" s="103"/>
      <c r="D46" s="116"/>
    </row>
    <row r="47" spans="1:11" s="105" customFormat="1" ht="22.5" customHeight="1">
      <c r="A47" s="98" t="s">
        <v>215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1:11" s="105" customFormat="1" ht="23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1:11" ht="22.5" customHeight="1">
      <c r="A49" s="99" t="s">
        <v>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22.5" customHeight="1">
      <c r="A50" s="99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22.5" customHeight="1">
      <c r="A51" s="104" t="s">
        <v>204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22.5" customHeight="1">
      <c r="A52" s="41" t="s">
        <v>137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s="8" customFormat="1" ht="22.5" customHeight="1">
      <c r="A53" s="41" t="s">
        <v>219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s="8" customFormat="1" ht="22.5" customHeight="1">
      <c r="A54" s="41" t="s">
        <v>164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22.5" customHeight="1">
      <c r="A55" s="34"/>
      <c r="B55" s="34"/>
      <c r="C55" s="34"/>
      <c r="K55" s="37" t="s">
        <v>85</v>
      </c>
    </row>
    <row r="56" spans="1:11" ht="22.5" customHeight="1">
      <c r="A56" s="34"/>
      <c r="B56" s="34"/>
      <c r="C56" s="34"/>
      <c r="E56" s="286" t="s">
        <v>50</v>
      </c>
      <c r="F56" s="286"/>
      <c r="G56" s="286"/>
      <c r="I56" s="35"/>
      <c r="J56" s="35" t="s">
        <v>49</v>
      </c>
      <c r="K56" s="38"/>
    </row>
    <row r="57" spans="1:11" ht="22.5" customHeight="1">
      <c r="A57" s="1"/>
      <c r="B57" s="1"/>
      <c r="C57" s="1"/>
      <c r="D57" s="33"/>
      <c r="E57" s="112" t="s">
        <v>220</v>
      </c>
      <c r="F57" s="113"/>
      <c r="G57" s="112" t="s">
        <v>210</v>
      </c>
      <c r="H57" s="111"/>
      <c r="I57" s="112" t="s">
        <v>220</v>
      </c>
      <c r="J57" s="113"/>
      <c r="K57" s="112" t="s">
        <v>210</v>
      </c>
    </row>
    <row r="58" spans="1:11" ht="23.25">
      <c r="A58" s="75" t="s">
        <v>195</v>
      </c>
      <c r="B58" s="76"/>
      <c r="C58" s="76"/>
      <c r="D58" s="76"/>
      <c r="E58" s="241"/>
      <c r="F58" s="77"/>
      <c r="G58" s="96"/>
      <c r="H58" s="14"/>
      <c r="I58" s="12"/>
      <c r="J58" s="13"/>
      <c r="K58" s="96"/>
    </row>
    <row r="59" spans="1:11" ht="23.25">
      <c r="A59" s="240" t="s">
        <v>194</v>
      </c>
      <c r="B59" s="239"/>
      <c r="C59" s="216"/>
      <c r="D59" s="76"/>
      <c r="E59" s="184"/>
      <c r="F59" s="39"/>
      <c r="G59" s="184"/>
      <c r="H59" s="186"/>
      <c r="I59" s="184"/>
      <c r="J59" s="186"/>
      <c r="K59" s="219"/>
    </row>
    <row r="60" spans="1:11" ht="23.25">
      <c r="A60" s="78"/>
      <c r="B60" s="75" t="s">
        <v>165</v>
      </c>
      <c r="C60" s="142"/>
      <c r="E60" s="184"/>
      <c r="F60" s="183"/>
      <c r="G60" s="218"/>
      <c r="H60" s="185"/>
      <c r="I60" s="184"/>
      <c r="J60" s="183"/>
      <c r="K60" s="218"/>
    </row>
    <row r="61" spans="1:11" ht="23.25">
      <c r="A61" s="78"/>
      <c r="B61" s="141"/>
      <c r="C61" s="143" t="s">
        <v>175</v>
      </c>
      <c r="E61" s="253">
        <f>231258386.93-46251677.38</f>
        <v>185006709.55</v>
      </c>
      <c r="F61" s="254"/>
      <c r="G61" s="253">
        <v>88173284.54</v>
      </c>
      <c r="H61" s="255"/>
      <c r="I61" s="253">
        <f>231258386.93-46251677.38</f>
        <v>185006709.55</v>
      </c>
      <c r="J61" s="255"/>
      <c r="K61" s="253">
        <f>110216605.68-22043321.14</f>
        <v>88173284.54</v>
      </c>
    </row>
    <row r="62" spans="1:11" ht="23.25">
      <c r="A62" s="78"/>
      <c r="B62" s="75" t="s">
        <v>165</v>
      </c>
      <c r="C62" s="75"/>
      <c r="E62" s="253"/>
      <c r="F62" s="254"/>
      <c r="G62" s="256"/>
      <c r="H62" s="255"/>
      <c r="I62" s="253"/>
      <c r="J62" s="254"/>
      <c r="K62" s="253"/>
    </row>
    <row r="63" spans="1:11" ht="23.25">
      <c r="A63" s="78"/>
      <c r="B63" s="75"/>
      <c r="C63" s="75" t="s">
        <v>174</v>
      </c>
      <c r="E63" s="253">
        <f>-30099391.34+130500+109872260.62</f>
        <v>79903369.28</v>
      </c>
      <c r="F63" s="254"/>
      <c r="G63" s="253">
        <v>112325712.46000001</v>
      </c>
      <c r="H63" s="255"/>
      <c r="I63" s="253">
        <v>0</v>
      </c>
      <c r="J63" s="255"/>
      <c r="K63" s="253">
        <v>0</v>
      </c>
    </row>
    <row r="64" spans="1:11" ht="23.25">
      <c r="A64" s="78"/>
      <c r="B64" s="75" t="s">
        <v>191</v>
      </c>
      <c r="C64" s="75"/>
      <c r="E64" s="253">
        <f>-207612.61-3346332.54</f>
        <v>-3553945.15</v>
      </c>
      <c r="F64" s="254"/>
      <c r="G64" s="253">
        <v>-1376629.33</v>
      </c>
      <c r="H64" s="255"/>
      <c r="I64" s="253">
        <v>0</v>
      </c>
      <c r="J64" s="255"/>
      <c r="K64" s="253">
        <v>0</v>
      </c>
    </row>
    <row r="65" spans="1:11" ht="4.5" customHeight="1">
      <c r="A65" s="78"/>
      <c r="B65" s="75"/>
      <c r="C65" s="75"/>
      <c r="E65" s="253"/>
      <c r="F65" s="254"/>
      <c r="G65" s="253"/>
      <c r="H65" s="255"/>
      <c r="I65" s="253"/>
      <c r="J65" s="255"/>
      <c r="K65" s="253"/>
    </row>
    <row r="66" spans="1:11" ht="23.25">
      <c r="A66" s="240" t="s">
        <v>193</v>
      </c>
      <c r="B66" s="239"/>
      <c r="C66" s="76"/>
      <c r="D66" s="76"/>
      <c r="E66" s="253"/>
      <c r="F66" s="257"/>
      <c r="G66" s="253"/>
      <c r="H66" s="258"/>
      <c r="I66" s="253"/>
      <c r="J66" s="259"/>
      <c r="K66" s="253"/>
    </row>
    <row r="67" spans="1:11" ht="23.25">
      <c r="A67" s="240"/>
      <c r="B67" s="75" t="s">
        <v>176</v>
      </c>
      <c r="C67" s="76"/>
      <c r="D67" s="76"/>
      <c r="E67" s="253"/>
      <c r="F67" s="257"/>
      <c r="G67" s="253"/>
      <c r="H67" s="258"/>
      <c r="I67" s="253"/>
      <c r="J67" s="259"/>
      <c r="K67" s="253"/>
    </row>
    <row r="68" spans="1:11" ht="23.25">
      <c r="A68" s="240"/>
      <c r="B68" s="239"/>
      <c r="C68" s="75" t="s">
        <v>178</v>
      </c>
      <c r="D68" s="76"/>
      <c r="E68" s="253">
        <v>0</v>
      </c>
      <c r="F68" s="257"/>
      <c r="G68" s="253">
        <v>-3777900.8</v>
      </c>
      <c r="H68" s="258"/>
      <c r="I68" s="253">
        <v>0</v>
      </c>
      <c r="J68" s="259"/>
      <c r="K68" s="253">
        <f>-4722376+944475.2</f>
        <v>-3777900.8</v>
      </c>
    </row>
    <row r="69" spans="2:11" ht="23.25">
      <c r="B69" s="75" t="s">
        <v>176</v>
      </c>
      <c r="C69" s="76"/>
      <c r="D69" s="76"/>
      <c r="E69" s="253"/>
      <c r="F69" s="254"/>
      <c r="G69" s="253"/>
      <c r="H69" s="255"/>
      <c r="I69" s="253"/>
      <c r="J69" s="255"/>
      <c r="K69" s="253"/>
    </row>
    <row r="70" spans="2:11" ht="23.25">
      <c r="B70" s="75"/>
      <c r="C70" s="216" t="s">
        <v>187</v>
      </c>
      <c r="D70" s="76"/>
      <c r="E70" s="253">
        <f>-1513263.6</f>
        <v>-1513263.6</v>
      </c>
      <c r="F70" s="254"/>
      <c r="G70" s="253">
        <v>217404</v>
      </c>
      <c r="H70" s="255"/>
      <c r="I70" s="253">
        <v>0</v>
      </c>
      <c r="J70" s="255"/>
      <c r="K70" s="253">
        <v>0</v>
      </c>
    </row>
    <row r="71" spans="1:11" ht="23.25">
      <c r="A71" s="75" t="s">
        <v>208</v>
      </c>
      <c r="B71" s="76"/>
      <c r="E71" s="260">
        <f>SUM(E61:E70)</f>
        <v>259842870.08</v>
      </c>
      <c r="F71" s="261"/>
      <c r="G71" s="260">
        <f>SUM(G61:G70)</f>
        <v>195561870.86999997</v>
      </c>
      <c r="H71" s="250"/>
      <c r="I71" s="260">
        <f>SUM(I61:I70)</f>
        <v>185006709.55</v>
      </c>
      <c r="J71" s="250"/>
      <c r="K71" s="260">
        <f>SUM(K61:K70)</f>
        <v>84395383.74000001</v>
      </c>
    </row>
    <row r="72" spans="1:11" ht="23.25">
      <c r="A72" s="75"/>
      <c r="B72" s="76"/>
      <c r="E72" s="255"/>
      <c r="F72" s="261"/>
      <c r="G72" s="255"/>
      <c r="H72" s="262"/>
      <c r="I72" s="255"/>
      <c r="J72" s="255"/>
      <c r="K72" s="255"/>
    </row>
    <row r="73" spans="1:11" ht="24" thickBot="1">
      <c r="A73" s="75" t="s">
        <v>209</v>
      </c>
      <c r="B73" s="76"/>
      <c r="E73" s="263">
        <f>E39+E71</f>
        <v>611663416.0599998</v>
      </c>
      <c r="F73" s="261"/>
      <c r="G73" s="263">
        <f>G39+G71</f>
        <v>725869262.49</v>
      </c>
      <c r="H73" s="250"/>
      <c r="I73" s="263">
        <f>I39+I71</f>
        <v>239261148.56</v>
      </c>
      <c r="J73" s="250"/>
      <c r="K73" s="263">
        <f>K39+K71</f>
        <v>331244585.72</v>
      </c>
    </row>
    <row r="74" spans="1:11" ht="22.5" customHeight="1" thickTop="1">
      <c r="A74" s="75"/>
      <c r="B74" s="76"/>
      <c r="E74" s="257"/>
      <c r="F74" s="261"/>
      <c r="G74" s="257"/>
      <c r="H74" s="264"/>
      <c r="I74" s="255"/>
      <c r="J74" s="257"/>
      <c r="K74" s="255"/>
    </row>
    <row r="75" spans="1:11" ht="22.5" customHeight="1">
      <c r="A75" s="75" t="s">
        <v>15</v>
      </c>
      <c r="B75" s="82"/>
      <c r="E75" s="265">
        <f>+E39/494034300</f>
        <v>0.712137894028815</v>
      </c>
      <c r="F75" s="261"/>
      <c r="G75" s="265">
        <f>+G39/494034300</f>
        <v>1.0734222130325768</v>
      </c>
      <c r="H75" s="261"/>
      <c r="I75" s="265">
        <f>+I39/494034300</f>
        <v>0.10981917451885426</v>
      </c>
      <c r="J75" s="261"/>
      <c r="K75" s="265">
        <f>+K39/494034300</f>
        <v>0.4996600478549769</v>
      </c>
    </row>
    <row r="76" spans="1:11" ht="22.5" customHeight="1">
      <c r="A76" s="75"/>
      <c r="B76" s="83"/>
      <c r="E76" s="81"/>
      <c r="G76" s="81"/>
      <c r="H76" s="83"/>
      <c r="I76" s="79"/>
      <c r="J76" s="80"/>
      <c r="K76" s="81"/>
    </row>
    <row r="77" spans="1:7" ht="22.5" customHeight="1">
      <c r="A77" s="75"/>
      <c r="B77" s="178"/>
      <c r="C77" s="81"/>
      <c r="D77" s="83"/>
      <c r="E77" s="79"/>
      <c r="F77" s="80"/>
      <c r="G77" s="81"/>
    </row>
    <row r="78" spans="1:7" ht="22.5" customHeight="1">
      <c r="A78" s="75"/>
      <c r="B78" s="178"/>
      <c r="C78" s="81"/>
      <c r="D78" s="83"/>
      <c r="E78" s="79"/>
      <c r="F78" s="80"/>
      <c r="G78" s="81"/>
    </row>
    <row r="79" spans="1:11" ht="22.5" customHeight="1">
      <c r="A79" s="75"/>
      <c r="B79" s="83"/>
      <c r="C79" s="81" t="s">
        <v>168</v>
      </c>
      <c r="D79" s="83"/>
      <c r="E79" s="79"/>
      <c r="F79" s="80"/>
      <c r="G79" s="79"/>
      <c r="I79" s="79"/>
      <c r="K79" s="79"/>
    </row>
    <row r="80" spans="1:7" ht="22.5" customHeight="1">
      <c r="A80" s="75"/>
      <c r="B80" s="83"/>
      <c r="C80" s="81"/>
      <c r="D80" s="83"/>
      <c r="E80" s="79"/>
      <c r="F80" s="80"/>
      <c r="G80" s="81"/>
    </row>
    <row r="81" spans="1:7" ht="22.5" customHeight="1">
      <c r="A81" s="75"/>
      <c r="B81" s="83"/>
      <c r="C81" s="81"/>
      <c r="D81" s="83"/>
      <c r="E81" s="79"/>
      <c r="F81" s="80"/>
      <c r="G81" s="81"/>
    </row>
    <row r="82" spans="1:4" ht="22.5" customHeight="1">
      <c r="A82" s="2" t="s">
        <v>5</v>
      </c>
      <c r="B82" s="2"/>
      <c r="C82" s="2"/>
      <c r="D82" s="39"/>
    </row>
    <row r="83" spans="1:3" ht="22.5" customHeight="1">
      <c r="A83" s="40"/>
      <c r="B83" s="40"/>
      <c r="C83" s="40"/>
    </row>
    <row r="84" spans="1:3" ht="22.5" customHeight="1">
      <c r="A84" s="40"/>
      <c r="B84" s="40"/>
      <c r="C84" s="40"/>
    </row>
    <row r="85" spans="1:3" ht="22.5" customHeight="1">
      <c r="A85" s="40"/>
      <c r="B85" s="40"/>
      <c r="C85" s="40"/>
    </row>
    <row r="86" spans="1:3" ht="22.5" customHeight="1">
      <c r="A86" s="40"/>
      <c r="B86" s="40"/>
      <c r="C86" s="40"/>
    </row>
    <row r="87" spans="1:3" ht="22.5" customHeight="1">
      <c r="A87" s="40"/>
      <c r="B87" s="40"/>
      <c r="C87" s="40"/>
    </row>
    <row r="88" spans="1:11" s="105" customFormat="1" ht="22.5" customHeight="1">
      <c r="A88" s="98" t="s">
        <v>215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1:11" s="105" customFormat="1" ht="23.2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</row>
  </sheetData>
  <sheetProtection/>
  <mergeCells count="2">
    <mergeCell ref="E6:G6"/>
    <mergeCell ref="E56:G56"/>
  </mergeCells>
  <printOptions horizontalCentered="1"/>
  <pageMargins left="0.5118110236220472" right="0.03937007874015748" top="0.5511811023622047" bottom="0.4724409448818898" header="0.2755905511811024" footer="0.2755905511811024"/>
  <pageSetup horizontalDpi="600" verticalDpi="600" orientation="portrait" paperSize="9" scale="75" r:id="rId1"/>
  <headerFooter alignWithMargins="0">
    <oddFooter>&amp;R&amp;"AngsanaUPC,ตัวปกติ"&amp;10
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85" zoomScaleNormal="85" zoomScaleSheetLayoutView="70" zoomScalePageLayoutView="0" workbookViewId="0" topLeftCell="B1">
      <selection activeCell="C1" sqref="C1"/>
    </sheetView>
  </sheetViews>
  <sheetFormatPr defaultColWidth="9.140625" defaultRowHeight="27" customHeight="1"/>
  <cols>
    <col min="1" max="1" width="42.00390625" style="68" customWidth="1"/>
    <col min="2" max="2" width="2.00390625" style="65" customWidth="1"/>
    <col min="3" max="3" width="15.28125" style="44" bestFit="1" customWidth="1"/>
    <col min="4" max="4" width="1.28515625" style="44" customWidth="1"/>
    <col min="5" max="5" width="17.140625" style="44" customWidth="1"/>
    <col min="6" max="6" width="1.28515625" style="44" customWidth="1"/>
    <col min="7" max="7" width="13.140625" style="44" bestFit="1" customWidth="1"/>
    <col min="8" max="8" width="1.28515625" style="44" customWidth="1"/>
    <col min="9" max="9" width="14.140625" style="44" customWidth="1"/>
    <col min="10" max="10" width="1.28515625" style="44" customWidth="1"/>
    <col min="11" max="11" width="15.28125" style="44" bestFit="1" customWidth="1"/>
    <col min="12" max="12" width="1.28515625" style="44" customWidth="1"/>
    <col min="13" max="13" width="18.00390625" style="44" bestFit="1" customWidth="1"/>
    <col min="14" max="14" width="1.28515625" style="52" customWidth="1"/>
    <col min="15" max="15" width="17.140625" style="44" customWidth="1"/>
    <col min="16" max="16" width="1.28515625" style="44" customWidth="1"/>
    <col min="17" max="17" width="17.421875" style="44" customWidth="1"/>
    <col min="18" max="18" width="1.28515625" style="44" customWidth="1"/>
    <col min="19" max="19" width="15.57421875" style="44" bestFit="1" customWidth="1"/>
    <col min="20" max="20" width="1.28515625" style="44" customWidth="1"/>
    <col min="21" max="21" width="14.28125" style="44" bestFit="1" customWidth="1"/>
    <col min="22" max="22" width="1.28515625" style="44" customWidth="1"/>
    <col min="23" max="23" width="17.00390625" style="44" customWidth="1"/>
    <col min="24" max="24" width="1.28515625" style="44" customWidth="1"/>
    <col min="25" max="25" width="18.00390625" style="44" bestFit="1" customWidth="1"/>
    <col min="26" max="26" width="0.9921875" style="44" customWidth="1"/>
    <col min="27" max="27" width="9.140625" style="44" customWidth="1"/>
    <col min="28" max="28" width="19.28125" style="44" customWidth="1"/>
    <col min="29" max="29" width="12.00390625" style="44" bestFit="1" customWidth="1"/>
    <col min="30" max="16384" width="9.140625" style="44" customWidth="1"/>
  </cols>
  <sheetData>
    <row r="1" spans="1:26" s="42" customFormat="1" ht="27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21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41"/>
    </row>
    <row r="2" spans="1:26" ht="27" customHeight="1">
      <c r="A2" s="104" t="s">
        <v>151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221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43"/>
    </row>
    <row r="3" spans="1:26" s="42" customFormat="1" ht="27" customHeight="1">
      <c r="A3" s="104" t="s">
        <v>221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221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45"/>
    </row>
    <row r="4" spans="1:26" s="42" customFormat="1" ht="27" customHeight="1">
      <c r="A4" s="104" t="s">
        <v>164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221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45"/>
    </row>
    <row r="5" spans="1:26" s="46" customFormat="1" ht="9" customHeight="1">
      <c r="A5" s="65"/>
      <c r="B5" s="6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84"/>
      <c r="O5" s="78"/>
      <c r="P5" s="47"/>
      <c r="Q5" s="47"/>
      <c r="R5" s="47"/>
      <c r="S5" s="47"/>
      <c r="T5" s="47"/>
      <c r="U5" s="47"/>
      <c r="V5" s="47"/>
      <c r="W5" s="47"/>
      <c r="X5" s="47"/>
      <c r="Y5" s="47"/>
      <c r="Z5" s="45"/>
    </row>
    <row r="6" spans="1:26" ht="27" customHeight="1">
      <c r="A6" s="66"/>
      <c r="B6" s="220"/>
      <c r="C6" s="90" t="s">
        <v>50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90"/>
      <c r="P6" s="90"/>
      <c r="Q6" s="90"/>
      <c r="R6" s="90"/>
      <c r="S6" s="90"/>
      <c r="T6" s="90"/>
      <c r="U6" s="90"/>
      <c r="V6" s="90"/>
      <c r="W6" s="90"/>
      <c r="X6" s="90"/>
      <c r="Y6" s="49" t="s">
        <v>115</v>
      </c>
      <c r="Z6" s="50"/>
    </row>
    <row r="7" spans="1:26" ht="27" customHeight="1">
      <c r="A7" s="66"/>
      <c r="B7" s="220"/>
      <c r="C7" s="85"/>
      <c r="D7" s="85"/>
      <c r="E7" s="85"/>
      <c r="F7" s="85"/>
      <c r="G7" s="85"/>
      <c r="H7" s="85"/>
      <c r="I7" s="86" t="s">
        <v>18</v>
      </c>
      <c r="J7" s="86"/>
      <c r="K7" s="86"/>
      <c r="L7" s="86"/>
      <c r="M7" s="86"/>
      <c r="N7" s="85"/>
      <c r="O7" s="86" t="s">
        <v>126</v>
      </c>
      <c r="P7" s="86"/>
      <c r="Q7" s="86"/>
      <c r="R7" s="86"/>
      <c r="S7" s="86"/>
      <c r="T7" s="86"/>
      <c r="U7" s="86"/>
      <c r="V7" s="86"/>
      <c r="W7" s="86"/>
      <c r="X7" s="100"/>
      <c r="Y7" s="87"/>
      <c r="Z7" s="50"/>
    </row>
    <row r="8" spans="1:26" ht="27" customHeight="1">
      <c r="A8" s="66"/>
      <c r="B8" s="220"/>
      <c r="C8" s="51" t="s">
        <v>16</v>
      </c>
      <c r="D8" s="51"/>
      <c r="E8" s="51" t="s">
        <v>113</v>
      </c>
      <c r="F8" s="51"/>
      <c r="G8" s="51" t="s">
        <v>131</v>
      </c>
      <c r="H8" s="51"/>
      <c r="I8" s="86" t="s">
        <v>122</v>
      </c>
      <c r="J8" s="86"/>
      <c r="K8" s="86"/>
      <c r="L8" s="51"/>
      <c r="M8" s="51" t="s">
        <v>125</v>
      </c>
      <c r="N8" s="51"/>
      <c r="O8" s="51" t="s">
        <v>128</v>
      </c>
      <c r="P8" s="51"/>
      <c r="Q8" s="51" t="s">
        <v>144</v>
      </c>
      <c r="R8" s="91"/>
      <c r="S8" s="51" t="s">
        <v>179</v>
      </c>
      <c r="T8" s="91"/>
      <c r="U8" s="51" t="s">
        <v>180</v>
      </c>
      <c r="V8" s="100"/>
      <c r="W8" s="51"/>
      <c r="X8" s="91"/>
      <c r="Y8" s="50"/>
      <c r="Z8" s="50"/>
    </row>
    <row r="9" spans="1:26" ht="27" customHeight="1">
      <c r="A9" s="66"/>
      <c r="B9" s="220"/>
      <c r="C9" s="51" t="s">
        <v>111</v>
      </c>
      <c r="D9" s="51"/>
      <c r="E9" s="51" t="s">
        <v>114</v>
      </c>
      <c r="F9" s="51"/>
      <c r="G9" s="51" t="s">
        <v>132</v>
      </c>
      <c r="H9" s="51"/>
      <c r="I9" s="88" t="s">
        <v>123</v>
      </c>
      <c r="J9" s="51"/>
      <c r="K9" s="88" t="s">
        <v>17</v>
      </c>
      <c r="L9" s="51"/>
      <c r="M9" s="51" t="s">
        <v>127</v>
      </c>
      <c r="N9" s="51"/>
      <c r="O9" s="51" t="s">
        <v>130</v>
      </c>
      <c r="P9" s="51"/>
      <c r="Q9" s="51" t="s">
        <v>145</v>
      </c>
      <c r="R9" s="51"/>
      <c r="S9" s="51" t="s">
        <v>181</v>
      </c>
      <c r="T9" s="51"/>
      <c r="U9" s="51" t="s">
        <v>201</v>
      </c>
      <c r="V9" s="51"/>
      <c r="W9" s="51" t="s">
        <v>19</v>
      </c>
      <c r="X9" s="51"/>
      <c r="Y9" s="50" t="s">
        <v>182</v>
      </c>
      <c r="Z9" s="50"/>
    </row>
    <row r="10" spans="1:26" ht="27" customHeight="1">
      <c r="A10" s="66"/>
      <c r="B10" s="220"/>
      <c r="C10" s="51" t="s">
        <v>112</v>
      </c>
      <c r="D10" s="51"/>
      <c r="E10" s="51" t="s">
        <v>20</v>
      </c>
      <c r="F10" s="51"/>
      <c r="G10" s="51" t="s">
        <v>133</v>
      </c>
      <c r="H10" s="51"/>
      <c r="I10" s="88" t="s">
        <v>124</v>
      </c>
      <c r="J10" s="51"/>
      <c r="K10" s="88"/>
      <c r="L10" s="51"/>
      <c r="M10" s="51"/>
      <c r="N10" s="51"/>
      <c r="O10" s="51" t="s">
        <v>129</v>
      </c>
      <c r="P10" s="51"/>
      <c r="Q10" s="51" t="s">
        <v>183</v>
      </c>
      <c r="R10" s="51"/>
      <c r="S10" s="51" t="s">
        <v>177</v>
      </c>
      <c r="T10" s="51"/>
      <c r="U10" s="51" t="s">
        <v>202</v>
      </c>
      <c r="V10" s="51"/>
      <c r="W10" s="51"/>
      <c r="X10" s="51"/>
      <c r="Y10" s="50"/>
      <c r="Z10" s="50"/>
    </row>
    <row r="11" spans="1:26" ht="27" customHeight="1">
      <c r="A11" s="66"/>
      <c r="B11" s="220"/>
      <c r="C11" s="48"/>
      <c r="D11" s="48"/>
      <c r="E11" s="48"/>
      <c r="F11" s="48"/>
      <c r="G11" s="48"/>
      <c r="H11" s="48"/>
      <c r="I11" s="89"/>
      <c r="J11" s="48"/>
      <c r="K11" s="48"/>
      <c r="L11" s="48"/>
      <c r="M11" s="48"/>
      <c r="N11" s="48"/>
      <c r="O11" s="48"/>
      <c r="P11" s="48"/>
      <c r="Q11" s="48" t="s">
        <v>184</v>
      </c>
      <c r="R11" s="48"/>
      <c r="S11" s="48" t="s">
        <v>185</v>
      </c>
      <c r="T11" s="48"/>
      <c r="U11" s="48" t="s">
        <v>133</v>
      </c>
      <c r="V11" s="48"/>
      <c r="W11" s="48"/>
      <c r="X11" s="48"/>
      <c r="Y11" s="49"/>
      <c r="Z11" s="50"/>
    </row>
    <row r="12" spans="1:26" ht="6.75" customHeight="1">
      <c r="A12" s="67"/>
      <c r="B12" s="175"/>
      <c r="C12" s="92"/>
      <c r="D12" s="92"/>
      <c r="E12" s="92"/>
      <c r="F12" s="92"/>
      <c r="G12" s="92"/>
      <c r="H12" s="92"/>
      <c r="I12" s="92"/>
      <c r="J12" s="128"/>
      <c r="K12" s="92"/>
      <c r="L12" s="128"/>
      <c r="M12" s="92"/>
      <c r="N12" s="92"/>
      <c r="O12" s="92"/>
      <c r="P12" s="128"/>
      <c r="Q12" s="92"/>
      <c r="R12" s="92"/>
      <c r="S12" s="92"/>
      <c r="T12" s="92"/>
      <c r="U12" s="92"/>
      <c r="V12" s="92"/>
      <c r="W12" s="92"/>
      <c r="X12" s="92"/>
      <c r="Y12" s="92"/>
      <c r="Z12" s="39"/>
    </row>
    <row r="13" spans="1:26" ht="27" customHeight="1">
      <c r="A13" s="67" t="s">
        <v>211</v>
      </c>
      <c r="B13" s="175"/>
      <c r="C13" s="271">
        <v>494034300</v>
      </c>
      <c r="D13" s="272"/>
      <c r="E13" s="271">
        <v>1041357580</v>
      </c>
      <c r="F13" s="272"/>
      <c r="G13" s="271">
        <v>6151888.73</v>
      </c>
      <c r="H13" s="272"/>
      <c r="I13" s="271">
        <v>80000000</v>
      </c>
      <c r="J13" s="272"/>
      <c r="K13" s="271">
        <v>280000000</v>
      </c>
      <c r="L13" s="272"/>
      <c r="M13" s="271">
        <v>15177778024.67</v>
      </c>
      <c r="N13" s="272"/>
      <c r="O13" s="271">
        <v>1570680878.31</v>
      </c>
      <c r="P13" s="272"/>
      <c r="Q13" s="271">
        <v>1676716184.15</v>
      </c>
      <c r="R13" s="273"/>
      <c r="S13" s="271">
        <v>20068165.61</v>
      </c>
      <c r="T13" s="273"/>
      <c r="U13" s="271">
        <v>10461335.56</v>
      </c>
      <c r="V13" s="273"/>
      <c r="W13" s="271">
        <f>SUM(O13:U13)</f>
        <v>3277926563.63</v>
      </c>
      <c r="X13" s="273"/>
      <c r="Y13" s="271">
        <f>SUM(C13:M13,W13)</f>
        <v>20357248357.03</v>
      </c>
      <c r="Z13" s="268"/>
    </row>
    <row r="14" spans="1:26" ht="27" customHeight="1">
      <c r="A14" s="67" t="s">
        <v>212</v>
      </c>
      <c r="B14" s="175"/>
      <c r="C14" s="261"/>
      <c r="D14" s="254"/>
      <c r="E14" s="261"/>
      <c r="F14" s="254"/>
      <c r="G14" s="261"/>
      <c r="H14" s="254"/>
      <c r="I14" s="261"/>
      <c r="J14" s="266"/>
      <c r="K14" s="261"/>
      <c r="L14" s="266"/>
      <c r="M14" s="269"/>
      <c r="N14" s="266"/>
      <c r="O14" s="261"/>
      <c r="P14" s="266"/>
      <c r="Q14" s="261"/>
      <c r="R14" s="267"/>
      <c r="S14" s="261"/>
      <c r="T14" s="267"/>
      <c r="U14" s="261"/>
      <c r="V14" s="267"/>
      <c r="W14" s="261"/>
      <c r="X14" s="267"/>
      <c r="Y14" s="254"/>
      <c r="Z14" s="268"/>
    </row>
    <row r="15" spans="1:26" ht="27" customHeight="1">
      <c r="A15" s="67" t="s">
        <v>188</v>
      </c>
      <c r="B15" s="175"/>
      <c r="C15" s="261"/>
      <c r="D15" s="254"/>
      <c r="E15" s="261"/>
      <c r="F15" s="254"/>
      <c r="G15" s="261"/>
      <c r="H15" s="254"/>
      <c r="I15" s="261"/>
      <c r="J15" s="266"/>
      <c r="K15" s="261"/>
      <c r="L15" s="266"/>
      <c r="M15" s="271">
        <f>PL3M!G39</f>
        <v>530307391.62</v>
      </c>
      <c r="N15" s="266"/>
      <c r="O15" s="261"/>
      <c r="P15" s="266"/>
      <c r="Q15" s="261"/>
      <c r="R15" s="267"/>
      <c r="S15" s="261"/>
      <c r="T15" s="267"/>
      <c r="U15" s="261"/>
      <c r="V15" s="267"/>
      <c r="W15" s="261"/>
      <c r="X15" s="267"/>
      <c r="Y15" s="261">
        <f>SUM(C15:M15,W15)</f>
        <v>530307391.62</v>
      </c>
      <c r="Z15" s="268"/>
    </row>
    <row r="16" spans="1:26" ht="27" customHeight="1">
      <c r="A16" s="67" t="s">
        <v>186</v>
      </c>
      <c r="B16" s="175"/>
      <c r="C16" s="261"/>
      <c r="D16" s="254"/>
      <c r="E16" s="261"/>
      <c r="F16" s="254"/>
      <c r="G16" s="261"/>
      <c r="H16" s="254"/>
      <c r="I16" s="261"/>
      <c r="J16" s="266"/>
      <c r="K16" s="261"/>
      <c r="L16" s="266"/>
      <c r="M16" s="281">
        <f>PL3M!G70+PL3M!G68</f>
        <v>-3560496.8</v>
      </c>
      <c r="N16" s="266"/>
      <c r="O16" s="261">
        <f>PL3M!G61</f>
        <v>88173284.54</v>
      </c>
      <c r="P16" s="266"/>
      <c r="Q16" s="261">
        <f>PL3M!G63</f>
        <v>112325712.46000001</v>
      </c>
      <c r="R16" s="267"/>
      <c r="S16" s="261"/>
      <c r="T16" s="267"/>
      <c r="U16" s="261">
        <f>PL3M!G64</f>
        <v>-1376629.33</v>
      </c>
      <c r="V16" s="267"/>
      <c r="W16" s="261">
        <f>SUM(O16:U16)</f>
        <v>199122367.67</v>
      </c>
      <c r="X16" s="267"/>
      <c r="Y16" s="254">
        <f>SUM(C16:M16,W16)</f>
        <v>195561870.86999997</v>
      </c>
      <c r="Z16" s="268"/>
    </row>
    <row r="17" spans="1:26" ht="27" customHeight="1" thickBot="1">
      <c r="A17" s="67" t="s">
        <v>213</v>
      </c>
      <c r="B17" s="175"/>
      <c r="C17" s="274">
        <f>SUM(C13:C16)</f>
        <v>494034300</v>
      </c>
      <c r="D17" s="272"/>
      <c r="E17" s="274">
        <f>SUM(E13:E16)</f>
        <v>1041357580</v>
      </c>
      <c r="F17" s="272"/>
      <c r="G17" s="274">
        <f>SUM(G13:G16)</f>
        <v>6151888.73</v>
      </c>
      <c r="H17" s="254"/>
      <c r="I17" s="274">
        <f>SUM(I13:I16)</f>
        <v>80000000</v>
      </c>
      <c r="J17" s="272"/>
      <c r="K17" s="274">
        <f>SUM(K13:K16)</f>
        <v>280000000</v>
      </c>
      <c r="L17" s="272"/>
      <c r="M17" s="274">
        <f>SUM(M13:M16)</f>
        <v>15704524919.490002</v>
      </c>
      <c r="N17" s="272"/>
      <c r="O17" s="274">
        <f>SUM(O13:O16)</f>
        <v>1658854162.85</v>
      </c>
      <c r="P17" s="272"/>
      <c r="Q17" s="274">
        <f>SUM(Q13:Q16)</f>
        <v>1789041896.6100001</v>
      </c>
      <c r="R17" s="272"/>
      <c r="S17" s="274">
        <f>SUM(S13:S16)</f>
        <v>20068165.61</v>
      </c>
      <c r="T17" s="272"/>
      <c r="U17" s="274">
        <f>SUM(U13:U16)</f>
        <v>9084706.23</v>
      </c>
      <c r="V17" s="272"/>
      <c r="W17" s="274">
        <f>SUM(W13:W16)</f>
        <v>3477048931.3</v>
      </c>
      <c r="X17" s="272"/>
      <c r="Y17" s="274">
        <f>SUM(Y13:Y16)</f>
        <v>21083117619.519997</v>
      </c>
      <c r="Z17" s="254"/>
    </row>
    <row r="18" spans="1:26" ht="24" thickTop="1">
      <c r="A18" s="67"/>
      <c r="B18" s="175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</row>
    <row r="19" spans="1:26" ht="27" customHeight="1">
      <c r="A19" s="67" t="s">
        <v>222</v>
      </c>
      <c r="B19" s="175"/>
      <c r="C19" s="271">
        <v>494034300</v>
      </c>
      <c r="D19" s="271"/>
      <c r="E19" s="271">
        <v>1041357580</v>
      </c>
      <c r="F19" s="271"/>
      <c r="G19" s="271">
        <v>6151888.73</v>
      </c>
      <c r="H19" s="271"/>
      <c r="I19" s="254">
        <v>80000000</v>
      </c>
      <c r="J19" s="254"/>
      <c r="K19" s="254">
        <v>280000000</v>
      </c>
      <c r="L19" s="254"/>
      <c r="M19" s="254">
        <v>16682579339.57</v>
      </c>
      <c r="N19" s="254"/>
      <c r="O19" s="254">
        <v>1810676346.01</v>
      </c>
      <c r="P19" s="254"/>
      <c r="Q19" s="254">
        <v>1956199499.72</v>
      </c>
      <c r="R19" s="254"/>
      <c r="S19" s="254">
        <v>20068165.61</v>
      </c>
      <c r="T19" s="254"/>
      <c r="U19" s="254">
        <v>6509622.97</v>
      </c>
      <c r="V19" s="254"/>
      <c r="W19" s="254">
        <f>SUM(O19:U19)</f>
        <v>3793453634.31</v>
      </c>
      <c r="X19" s="254"/>
      <c r="Y19" s="254">
        <f>SUM(C19:M19,W19)</f>
        <v>22377576742.61</v>
      </c>
      <c r="Z19" s="268"/>
    </row>
    <row r="20" spans="1:26" ht="27" customHeight="1">
      <c r="A20" s="67" t="s">
        <v>212</v>
      </c>
      <c r="B20" s="175"/>
      <c r="C20" s="261"/>
      <c r="D20" s="254"/>
      <c r="E20" s="261"/>
      <c r="F20" s="254"/>
      <c r="G20" s="261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68"/>
    </row>
    <row r="21" spans="1:26" ht="27" customHeight="1">
      <c r="A21" s="67" t="s">
        <v>188</v>
      </c>
      <c r="B21" s="180"/>
      <c r="C21" s="261"/>
      <c r="D21" s="254"/>
      <c r="E21" s="261"/>
      <c r="F21" s="254"/>
      <c r="G21" s="261"/>
      <c r="H21" s="254"/>
      <c r="I21" s="254"/>
      <c r="J21" s="254"/>
      <c r="K21" s="254"/>
      <c r="L21" s="254"/>
      <c r="M21" s="254">
        <f>PL3M!E39</f>
        <v>351820545.9799998</v>
      </c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>
        <f>SUM(C21:M21,W21)</f>
        <v>351820545.9799998</v>
      </c>
      <c r="Z21" s="268"/>
    </row>
    <row r="22" spans="1:26" ht="27" customHeight="1">
      <c r="A22" s="67" t="s">
        <v>186</v>
      </c>
      <c r="B22" s="175"/>
      <c r="C22" s="261"/>
      <c r="D22" s="254"/>
      <c r="E22" s="261"/>
      <c r="F22" s="254"/>
      <c r="G22" s="261"/>
      <c r="H22" s="254"/>
      <c r="I22" s="280"/>
      <c r="J22" s="254"/>
      <c r="K22" s="280"/>
      <c r="L22" s="254"/>
      <c r="M22" s="280">
        <f>PL3M!E70+PL3M!E68</f>
        <v>-1513263.6</v>
      </c>
      <c r="N22" s="254"/>
      <c r="O22" s="280">
        <f>PL3M!E61</f>
        <v>185006709.55</v>
      </c>
      <c r="P22" s="254"/>
      <c r="Q22" s="280">
        <f>PL3M!E63</f>
        <v>79903369.28</v>
      </c>
      <c r="R22" s="254"/>
      <c r="S22" s="280"/>
      <c r="T22" s="254"/>
      <c r="U22" s="280">
        <f>PL3M!E64</f>
        <v>-3553945.15</v>
      </c>
      <c r="V22" s="254"/>
      <c r="W22" s="280">
        <f>SUM(O22:U22)</f>
        <v>261356133.68</v>
      </c>
      <c r="X22" s="254"/>
      <c r="Y22" s="280">
        <f>SUM(C22:M22,W22)</f>
        <v>259842870.08</v>
      </c>
      <c r="Z22" s="268"/>
    </row>
    <row r="23" spans="1:26" ht="27" customHeight="1" thickBot="1">
      <c r="A23" s="67" t="s">
        <v>223</v>
      </c>
      <c r="B23" s="175"/>
      <c r="C23" s="270">
        <f>SUM(C19:C22)</f>
        <v>494034300</v>
      </c>
      <c r="D23" s="272"/>
      <c r="E23" s="270">
        <f>SUM(E19:E22)</f>
        <v>1041357580</v>
      </c>
      <c r="F23" s="272"/>
      <c r="G23" s="270">
        <f>SUM(G19:G22)</f>
        <v>6151888.73</v>
      </c>
      <c r="H23" s="254"/>
      <c r="I23" s="279">
        <f>SUM(I19:I22)</f>
        <v>80000000</v>
      </c>
      <c r="J23" s="254"/>
      <c r="K23" s="279">
        <f>SUM(K19:K22)</f>
        <v>280000000</v>
      </c>
      <c r="L23" s="254"/>
      <c r="M23" s="279">
        <f>SUM(M19:M22)</f>
        <v>17032886621.949999</v>
      </c>
      <c r="N23" s="254"/>
      <c r="O23" s="279">
        <f>SUM(O19:O22)</f>
        <v>1995683055.56</v>
      </c>
      <c r="P23" s="254"/>
      <c r="Q23" s="279">
        <f>SUM(Q19:Q22)</f>
        <v>2036102869</v>
      </c>
      <c r="R23" s="254"/>
      <c r="S23" s="279">
        <f>SUM(S19:S22)</f>
        <v>20068165.61</v>
      </c>
      <c r="T23" s="254"/>
      <c r="U23" s="279">
        <f>SUM(U19:U22)</f>
        <v>2955677.82</v>
      </c>
      <c r="V23" s="254"/>
      <c r="W23" s="279">
        <f>SUM(W19:W22)</f>
        <v>4054809767.99</v>
      </c>
      <c r="X23" s="254"/>
      <c r="Y23" s="279">
        <f>SUM(Y19:Y22)</f>
        <v>22989240158.670002</v>
      </c>
      <c r="Z23" s="254"/>
    </row>
    <row r="24" spans="1:26" ht="27" customHeight="1" thickTop="1">
      <c r="A24" s="67"/>
      <c r="B24" s="175"/>
      <c r="C24" s="39"/>
      <c r="D24" s="39"/>
      <c r="E24" s="39"/>
      <c r="F24" s="39"/>
      <c r="G24" s="39"/>
      <c r="H24" s="39"/>
      <c r="I24" s="39"/>
      <c r="J24" s="3"/>
      <c r="K24" s="39"/>
      <c r="L24" s="3"/>
      <c r="M24" s="39"/>
      <c r="N24" s="39"/>
      <c r="O24" s="39"/>
      <c r="P24" s="3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2:26" ht="23.25">
      <c r="B25" s="175"/>
      <c r="C25" s="39"/>
      <c r="D25" s="39"/>
      <c r="E25" s="39"/>
      <c r="F25" s="39"/>
      <c r="G25" s="39"/>
      <c r="H25" s="39"/>
      <c r="I25" s="39"/>
      <c r="J25" s="3"/>
      <c r="K25" s="39"/>
      <c r="L25" s="3"/>
      <c r="M25" s="39"/>
      <c r="N25" s="39"/>
      <c r="O25" s="39"/>
      <c r="P25" s="3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23.25">
      <c r="A26" s="67" t="s">
        <v>5</v>
      </c>
      <c r="B26" s="175"/>
      <c r="C26" s="39"/>
      <c r="D26" s="39"/>
      <c r="E26" s="39"/>
      <c r="F26" s="39"/>
      <c r="G26" s="39"/>
      <c r="H26" s="39"/>
      <c r="I26" s="39"/>
      <c r="J26" s="3"/>
      <c r="K26" s="39"/>
      <c r="L26" s="3"/>
      <c r="M26" s="39"/>
      <c r="N26" s="39"/>
      <c r="O26" s="39"/>
      <c r="P26" s="3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23.25">
      <c r="A27" s="67"/>
      <c r="B27" s="175"/>
      <c r="C27" s="39"/>
      <c r="D27" s="39"/>
      <c r="E27" s="39"/>
      <c r="F27" s="39"/>
      <c r="G27" s="39"/>
      <c r="H27" s="39"/>
      <c r="I27" s="39"/>
      <c r="J27" s="3"/>
      <c r="K27" s="39"/>
      <c r="L27" s="3"/>
      <c r="M27" s="39"/>
      <c r="N27" s="39"/>
      <c r="O27" s="39"/>
      <c r="P27" s="3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3.25">
      <c r="A28" s="67"/>
      <c r="B28" s="175"/>
      <c r="C28" s="39"/>
      <c r="D28" s="39"/>
      <c r="E28" s="39"/>
      <c r="F28" s="39"/>
      <c r="G28" s="39"/>
      <c r="H28" s="39"/>
      <c r="I28" s="39"/>
      <c r="J28" s="3"/>
      <c r="K28" s="39"/>
      <c r="L28" s="3"/>
      <c r="M28" s="39"/>
      <c r="N28" s="39"/>
      <c r="O28" s="39"/>
      <c r="P28" s="3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23.25">
      <c r="A29" s="67"/>
      <c r="B29" s="175"/>
      <c r="C29" s="39"/>
      <c r="D29" s="39"/>
      <c r="E29" s="39"/>
      <c r="F29" s="39"/>
      <c r="G29" s="39"/>
      <c r="H29" s="39"/>
      <c r="I29" s="39"/>
      <c r="J29" s="3"/>
      <c r="K29" s="39"/>
      <c r="L29" s="3"/>
      <c r="M29" s="39"/>
      <c r="N29" s="39"/>
      <c r="O29" s="39"/>
      <c r="P29" s="3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3:27" ht="27" customHeight="1">
      <c r="C30" s="98" t="s">
        <v>169</v>
      </c>
      <c r="D30" s="98"/>
      <c r="E30" s="98"/>
      <c r="F30" s="98"/>
      <c r="G30" s="98"/>
      <c r="H30" s="98"/>
      <c r="I30" s="98"/>
      <c r="J30" s="98"/>
      <c r="K30" s="98"/>
      <c r="L30" s="63"/>
      <c r="M30" s="64"/>
      <c r="N30" s="64"/>
      <c r="O30" s="64"/>
      <c r="P30" s="63"/>
      <c r="Q30" s="64"/>
      <c r="R30" s="64"/>
      <c r="S30" s="64"/>
      <c r="T30" s="64"/>
      <c r="U30" s="64"/>
      <c r="V30" s="64"/>
      <c r="W30" s="233"/>
      <c r="X30" s="233"/>
      <c r="Y30" s="233"/>
      <c r="Z30" s="233"/>
      <c r="AA30" s="234"/>
    </row>
    <row r="31" spans="3:27" ht="27" customHeight="1">
      <c r="C31" s="98"/>
      <c r="D31" s="98"/>
      <c r="E31" s="98"/>
      <c r="F31" s="98"/>
      <c r="G31" s="98"/>
      <c r="H31" s="98"/>
      <c r="I31" s="98"/>
      <c r="J31" s="98"/>
      <c r="K31" s="98"/>
      <c r="L31" s="63"/>
      <c r="M31" s="64"/>
      <c r="N31" s="64"/>
      <c r="O31" s="64"/>
      <c r="P31" s="63"/>
      <c r="Q31" s="64"/>
      <c r="R31" s="64"/>
      <c r="S31" s="64"/>
      <c r="T31" s="64"/>
      <c r="U31" s="64"/>
      <c r="V31" s="64"/>
      <c r="W31" s="233"/>
      <c r="X31" s="233"/>
      <c r="Y31" s="233"/>
      <c r="Z31" s="233"/>
      <c r="AA31" s="234"/>
    </row>
    <row r="32" spans="24:27" ht="27" customHeight="1">
      <c r="X32" s="234"/>
      <c r="Y32" s="234"/>
      <c r="Z32" s="234"/>
      <c r="AA32" s="234"/>
    </row>
  </sheetData>
  <sheetProtection/>
  <printOptions horizontalCentered="1"/>
  <pageMargins left="0.15748031496062992" right="0.15748031496062992" top="0.5118110236220472" bottom="0.15748031496062992" header="0.2362204724409449" footer="0.433070866141732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80" zoomScaleNormal="80" zoomScalePageLayoutView="0" workbookViewId="0" topLeftCell="A1">
      <selection activeCell="A1" sqref="A1"/>
    </sheetView>
  </sheetViews>
  <sheetFormatPr defaultColWidth="9.140625" defaultRowHeight="27" customHeight="1"/>
  <cols>
    <col min="1" max="1" width="50.28125" style="127" customWidth="1"/>
    <col min="2" max="2" width="9.00390625" style="127" bestFit="1" customWidth="1"/>
    <col min="3" max="3" width="20.28125" style="127" customWidth="1"/>
    <col min="4" max="4" width="0.85546875" style="127" customWidth="1"/>
    <col min="5" max="5" width="20.28125" style="127" customWidth="1"/>
    <col min="6" max="6" width="0.85546875" style="127" customWidth="1"/>
    <col min="7" max="7" width="20.28125" style="127" customWidth="1"/>
    <col min="8" max="8" width="0.85546875" style="127" customWidth="1"/>
    <col min="9" max="9" width="20.28125" style="127" customWidth="1"/>
    <col min="10" max="10" width="0.85546875" style="127" customWidth="1"/>
    <col min="11" max="11" width="20.28125" style="127" customWidth="1"/>
    <col min="12" max="12" width="0.85546875" style="127" customWidth="1"/>
    <col min="13" max="13" width="20.28125" style="127" customWidth="1"/>
    <col min="14" max="14" width="0.85546875" style="127" customWidth="1"/>
    <col min="15" max="15" width="20.28125" style="127" customWidth="1"/>
    <col min="16" max="16" width="0.85546875" style="127" customWidth="1"/>
    <col min="17" max="17" width="16.57421875" style="127" bestFit="1" customWidth="1"/>
    <col min="18" max="18" width="13.7109375" style="127" bestFit="1" customWidth="1"/>
    <col min="19" max="16384" width="9.140625" style="127" customWidth="1"/>
  </cols>
  <sheetData>
    <row r="1" spans="1:15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63"/>
      <c r="M1" s="41"/>
      <c r="N1" s="41"/>
      <c r="O1" s="41"/>
    </row>
    <row r="2" spans="1:15" ht="27" customHeight="1">
      <c r="A2" s="41" t="s">
        <v>151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3"/>
      <c r="M2" s="41"/>
      <c r="N2" s="41"/>
      <c r="O2" s="41"/>
    </row>
    <row r="3" spans="1:15" ht="27" customHeight="1">
      <c r="A3" s="41" t="s">
        <v>219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63"/>
      <c r="M3" s="41"/>
      <c r="N3" s="41"/>
      <c r="O3" s="41"/>
    </row>
    <row r="4" spans="1:15" ht="27" customHeight="1">
      <c r="A4" s="41" t="s">
        <v>164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63"/>
      <c r="M4" s="41"/>
      <c r="N4" s="41"/>
      <c r="O4" s="41"/>
    </row>
    <row r="5" spans="1:15" ht="8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63"/>
      <c r="M5" s="41"/>
      <c r="N5" s="41"/>
      <c r="O5" s="41"/>
    </row>
    <row r="6" spans="1:15" ht="27" customHeight="1">
      <c r="A6" s="66"/>
      <c r="C6" s="90" t="s">
        <v>49</v>
      </c>
      <c r="D6" s="90"/>
      <c r="E6" s="90"/>
      <c r="F6" s="90"/>
      <c r="G6" s="90"/>
      <c r="H6" s="90"/>
      <c r="I6" s="90"/>
      <c r="J6" s="90"/>
      <c r="K6" s="90"/>
      <c r="L6" s="91"/>
      <c r="M6" s="90"/>
      <c r="N6" s="90"/>
      <c r="O6" s="90" t="s">
        <v>115</v>
      </c>
    </row>
    <row r="7" spans="1:15" ht="27" customHeight="1">
      <c r="A7" s="66"/>
      <c r="B7" s="176"/>
      <c r="C7" s="85"/>
      <c r="D7" s="85"/>
      <c r="E7" s="85"/>
      <c r="F7" s="167"/>
      <c r="G7" s="100"/>
      <c r="H7" s="100"/>
      <c r="I7" s="100"/>
      <c r="J7" s="100"/>
      <c r="K7" s="100"/>
      <c r="L7" s="167"/>
      <c r="M7" s="101" t="s">
        <v>141</v>
      </c>
      <c r="N7" s="167"/>
      <c r="O7" s="168"/>
    </row>
    <row r="8" spans="1:15" ht="27" customHeight="1">
      <c r="A8" s="66"/>
      <c r="B8" s="176"/>
      <c r="C8" s="51"/>
      <c r="D8" s="51"/>
      <c r="E8" s="51"/>
      <c r="F8" s="169"/>
      <c r="G8" s="90" t="s">
        <v>18</v>
      </c>
      <c r="H8" s="90"/>
      <c r="I8" s="90"/>
      <c r="J8" s="90"/>
      <c r="K8" s="90"/>
      <c r="L8" s="169"/>
      <c r="M8" s="102" t="s">
        <v>142</v>
      </c>
      <c r="N8" s="169"/>
      <c r="O8" s="170"/>
    </row>
    <row r="9" spans="1:15" ht="27" customHeight="1">
      <c r="A9" s="66"/>
      <c r="B9" s="176"/>
      <c r="C9" s="51" t="s">
        <v>16</v>
      </c>
      <c r="D9" s="51"/>
      <c r="E9" s="51" t="s">
        <v>113</v>
      </c>
      <c r="F9" s="169"/>
      <c r="G9" s="90" t="s">
        <v>122</v>
      </c>
      <c r="H9" s="90"/>
      <c r="I9" s="90"/>
      <c r="J9" s="51"/>
      <c r="K9" s="51"/>
      <c r="L9" s="169"/>
      <c r="M9" s="51" t="s">
        <v>128</v>
      </c>
      <c r="N9" s="169"/>
      <c r="O9" s="50" t="s">
        <v>19</v>
      </c>
    </row>
    <row r="10" spans="1:15" ht="27" customHeight="1">
      <c r="A10" s="66"/>
      <c r="B10" s="176"/>
      <c r="C10" s="51" t="s">
        <v>111</v>
      </c>
      <c r="D10" s="51"/>
      <c r="E10" s="51" t="s">
        <v>114</v>
      </c>
      <c r="F10" s="169"/>
      <c r="G10" s="88" t="s">
        <v>123</v>
      </c>
      <c r="H10" s="51"/>
      <c r="I10" s="88" t="s">
        <v>17</v>
      </c>
      <c r="J10" s="51"/>
      <c r="K10" s="51" t="s">
        <v>125</v>
      </c>
      <c r="L10" s="169"/>
      <c r="M10" s="51" t="s">
        <v>130</v>
      </c>
      <c r="N10" s="169"/>
      <c r="O10" s="170"/>
    </row>
    <row r="11" spans="1:15" ht="27" customHeight="1">
      <c r="A11" s="66"/>
      <c r="B11" s="66"/>
      <c r="C11" s="48" t="s">
        <v>112</v>
      </c>
      <c r="D11" s="48"/>
      <c r="E11" s="48" t="s">
        <v>20</v>
      </c>
      <c r="F11" s="171"/>
      <c r="G11" s="89" t="s">
        <v>124</v>
      </c>
      <c r="H11" s="48"/>
      <c r="I11" s="48"/>
      <c r="J11" s="48"/>
      <c r="K11" s="48" t="s">
        <v>127</v>
      </c>
      <c r="L11" s="171"/>
      <c r="M11" s="48" t="s">
        <v>129</v>
      </c>
      <c r="N11" s="171"/>
      <c r="O11" s="172"/>
    </row>
    <row r="12" spans="2:15" ht="10.5" customHeight="1">
      <c r="B12" s="177"/>
      <c r="C12" s="67"/>
      <c r="D12" s="67"/>
      <c r="E12" s="67"/>
      <c r="F12" s="31"/>
      <c r="G12" s="67"/>
      <c r="H12" s="93"/>
      <c r="I12" s="67"/>
      <c r="J12" s="93"/>
      <c r="K12" s="61"/>
      <c r="L12" s="93"/>
      <c r="M12" s="67"/>
      <c r="N12" s="61"/>
      <c r="O12" s="61"/>
    </row>
    <row r="13" spans="1:15" ht="27" customHeight="1">
      <c r="A13" s="67" t="s">
        <v>211</v>
      </c>
      <c r="B13" s="176"/>
      <c r="C13" s="61">
        <v>494034300</v>
      </c>
      <c r="D13" s="93"/>
      <c r="E13" s="61">
        <v>1041357580</v>
      </c>
      <c r="F13" s="93"/>
      <c r="G13" s="61">
        <v>80000000</v>
      </c>
      <c r="H13" s="94"/>
      <c r="I13" s="61">
        <v>280000000</v>
      </c>
      <c r="J13" s="94"/>
      <c r="K13" s="61">
        <v>5248443640.05</v>
      </c>
      <c r="L13" s="94"/>
      <c r="M13" s="61">
        <v>1570680878.31</v>
      </c>
      <c r="N13" s="94"/>
      <c r="O13" s="61">
        <f>SUM(C13:M13)</f>
        <v>8714516398.36</v>
      </c>
    </row>
    <row r="14" spans="1:15" ht="27" customHeight="1">
      <c r="A14" s="67" t="s">
        <v>212</v>
      </c>
      <c r="B14" s="176"/>
      <c r="C14" s="61"/>
      <c r="D14" s="93"/>
      <c r="E14" s="61"/>
      <c r="F14" s="93"/>
      <c r="G14" s="61"/>
      <c r="H14" s="94"/>
      <c r="I14" s="61"/>
      <c r="J14" s="94"/>
      <c r="K14" s="61"/>
      <c r="L14" s="94"/>
      <c r="M14" s="140"/>
      <c r="N14" s="94"/>
      <c r="O14" s="94"/>
    </row>
    <row r="15" spans="1:15" ht="27" customHeight="1">
      <c r="A15" s="127" t="s">
        <v>189</v>
      </c>
      <c r="B15" s="176"/>
      <c r="C15" s="61"/>
      <c r="D15" s="93"/>
      <c r="E15" s="61"/>
      <c r="F15" s="93"/>
      <c r="G15" s="61"/>
      <c r="H15" s="94"/>
      <c r="I15" s="61"/>
      <c r="J15" s="94"/>
      <c r="K15" s="226">
        <f>PL3M!K39</f>
        <v>246849201.98000002</v>
      </c>
      <c r="L15" s="94"/>
      <c r="M15" s="140"/>
      <c r="N15" s="94"/>
      <c r="O15" s="61">
        <f>SUM(C15:M15)</f>
        <v>246849201.98000002</v>
      </c>
    </row>
    <row r="16" spans="1:15" ht="27" customHeight="1">
      <c r="A16" s="127" t="s">
        <v>172</v>
      </c>
      <c r="J16" s="94"/>
      <c r="K16" s="226">
        <f>PL3M!K68</f>
        <v>-3777900.8</v>
      </c>
      <c r="M16" s="140">
        <f>PL3M!K61</f>
        <v>88173284.54</v>
      </c>
      <c r="O16" s="139">
        <f>SUM(C16:M16)</f>
        <v>84395383.74000001</v>
      </c>
    </row>
    <row r="17" spans="1:15" ht="27" customHeight="1" thickBot="1">
      <c r="A17" s="67" t="s">
        <v>214</v>
      </c>
      <c r="B17" s="176"/>
      <c r="C17" s="95">
        <f>SUM(C13:C16)</f>
        <v>494034300</v>
      </c>
      <c r="D17" s="93"/>
      <c r="E17" s="95">
        <f>SUM(E13:E16)</f>
        <v>1041357580</v>
      </c>
      <c r="F17" s="93"/>
      <c r="G17" s="95">
        <f>SUM(G13:G16)</f>
        <v>80000000</v>
      </c>
      <c r="H17" s="94"/>
      <c r="I17" s="95">
        <f>SUM(I13:I16)</f>
        <v>280000000</v>
      </c>
      <c r="J17" s="94"/>
      <c r="K17" s="95">
        <f>SUM(K13:K16)</f>
        <v>5491514941.2300005</v>
      </c>
      <c r="L17" s="94"/>
      <c r="M17" s="95">
        <f>SUM(M13:M16)</f>
        <v>1658854162.85</v>
      </c>
      <c r="N17" s="94"/>
      <c r="O17" s="95">
        <f>SUM(O13:O16)</f>
        <v>9045760984.08</v>
      </c>
    </row>
    <row r="18" spans="1:15" ht="9" customHeight="1" thickTop="1">
      <c r="A18" s="67"/>
      <c r="B18" s="176"/>
      <c r="C18" s="93"/>
      <c r="D18" s="93"/>
      <c r="E18" s="93"/>
      <c r="F18" s="93"/>
      <c r="G18" s="93"/>
      <c r="H18" s="94"/>
      <c r="I18" s="93"/>
      <c r="J18" s="94"/>
      <c r="K18" s="93"/>
      <c r="L18" s="94"/>
      <c r="M18" s="93"/>
      <c r="N18" s="94"/>
      <c r="O18" s="93"/>
    </row>
    <row r="19" spans="1:15" ht="27" customHeight="1">
      <c r="A19" s="67" t="s">
        <v>222</v>
      </c>
      <c r="B19" s="176"/>
      <c r="C19" s="61">
        <v>494034300</v>
      </c>
      <c r="D19" s="93"/>
      <c r="E19" s="61">
        <v>1041357580</v>
      </c>
      <c r="F19" s="93"/>
      <c r="G19" s="61">
        <v>80000000</v>
      </c>
      <c r="H19" s="94"/>
      <c r="I19" s="61">
        <v>280000000</v>
      </c>
      <c r="J19" s="94"/>
      <c r="K19" s="61">
        <v>5865564295.97</v>
      </c>
      <c r="L19" s="94"/>
      <c r="M19" s="61">
        <v>1810676346.01</v>
      </c>
      <c r="N19" s="94"/>
      <c r="O19" s="61">
        <f>SUM(C19:M19)</f>
        <v>9571632521.98</v>
      </c>
    </row>
    <row r="20" spans="1:15" ht="27" customHeight="1">
      <c r="A20" s="67" t="s">
        <v>212</v>
      </c>
      <c r="B20" s="176"/>
      <c r="C20" s="222"/>
      <c r="D20" s="223"/>
      <c r="E20" s="222"/>
      <c r="F20" s="223"/>
      <c r="G20" s="222"/>
      <c r="H20" s="224"/>
      <c r="I20" s="222"/>
      <c r="J20" s="224"/>
      <c r="K20" s="222"/>
      <c r="L20" s="224"/>
      <c r="M20" s="225"/>
      <c r="N20" s="224"/>
      <c r="O20" s="224"/>
    </row>
    <row r="21" spans="1:15" ht="27" customHeight="1">
      <c r="A21" s="127" t="s">
        <v>189</v>
      </c>
      <c r="B21" s="176"/>
      <c r="C21" s="226"/>
      <c r="D21" s="227"/>
      <c r="E21" s="226"/>
      <c r="F21" s="227"/>
      <c r="G21" s="226"/>
      <c r="H21" s="228"/>
      <c r="I21" s="226"/>
      <c r="J21" s="228"/>
      <c r="K21" s="226">
        <f>PL3M!I39</f>
        <v>54254439.01</v>
      </c>
      <c r="L21" s="228"/>
      <c r="M21" s="229"/>
      <c r="N21" s="228"/>
      <c r="O21" s="228">
        <f>SUM(C21:M21)</f>
        <v>54254439.01</v>
      </c>
    </row>
    <row r="22" spans="1:15" ht="27" customHeight="1">
      <c r="A22" s="127" t="s">
        <v>172</v>
      </c>
      <c r="C22" s="230"/>
      <c r="D22" s="230"/>
      <c r="E22" s="230"/>
      <c r="F22" s="230"/>
      <c r="G22" s="230"/>
      <c r="H22" s="230"/>
      <c r="I22" s="230"/>
      <c r="J22" s="228"/>
      <c r="K22" s="230">
        <f>PL3M!I68</f>
        <v>0</v>
      </c>
      <c r="L22" s="230"/>
      <c r="M22" s="229">
        <f>PL3M!I61</f>
        <v>185006709.55</v>
      </c>
      <c r="N22" s="230"/>
      <c r="O22" s="231">
        <f>SUM(C22:M22)</f>
        <v>185006709.55</v>
      </c>
    </row>
    <row r="23" spans="1:15" ht="27" customHeight="1" thickBot="1">
      <c r="A23" s="67" t="s">
        <v>224</v>
      </c>
      <c r="B23" s="176"/>
      <c r="C23" s="232">
        <f>SUM(C19:C22)</f>
        <v>494034300</v>
      </c>
      <c r="D23" s="227"/>
      <c r="E23" s="232">
        <f>SUM(E19:E22)</f>
        <v>1041357580</v>
      </c>
      <c r="F23" s="227"/>
      <c r="G23" s="232">
        <f>SUM(G19:G22)</f>
        <v>80000000</v>
      </c>
      <c r="H23" s="228"/>
      <c r="I23" s="232">
        <f>SUM(I19:I22)</f>
        <v>280000000</v>
      </c>
      <c r="J23" s="228"/>
      <c r="K23" s="232">
        <f>SUM(K19:K22)</f>
        <v>5919818734.9800005</v>
      </c>
      <c r="L23" s="228"/>
      <c r="M23" s="232">
        <f>SUM(M19:M22)</f>
        <v>1995683055.56</v>
      </c>
      <c r="N23" s="228"/>
      <c r="O23" s="232">
        <f>SUM(O19:O22)</f>
        <v>9810893670.539999</v>
      </c>
    </row>
    <row r="24" spans="1:15" ht="27" customHeight="1" thickTop="1">
      <c r="A24" s="67"/>
      <c r="B24" s="176"/>
      <c r="C24" s="227"/>
      <c r="D24" s="227"/>
      <c r="E24" s="227"/>
      <c r="F24" s="227"/>
      <c r="G24" s="227"/>
      <c r="H24" s="228"/>
      <c r="I24" s="227"/>
      <c r="J24" s="228"/>
      <c r="K24" s="227"/>
      <c r="L24" s="228"/>
      <c r="M24" s="227"/>
      <c r="N24" s="228"/>
      <c r="O24" s="227"/>
    </row>
    <row r="25" spans="1:15" ht="27" customHeight="1">
      <c r="A25" s="67"/>
      <c r="B25" s="176"/>
      <c r="C25" s="227"/>
      <c r="D25" s="227"/>
      <c r="E25" s="227"/>
      <c r="F25" s="227"/>
      <c r="G25" s="227"/>
      <c r="H25" s="228"/>
      <c r="I25" s="227"/>
      <c r="J25" s="228"/>
      <c r="K25" s="227"/>
      <c r="L25" s="228"/>
      <c r="M25" s="227"/>
      <c r="N25" s="228"/>
      <c r="O25" s="227"/>
    </row>
    <row r="26" spans="1:15" ht="27" customHeight="1">
      <c r="A26" s="67" t="s">
        <v>5</v>
      </c>
      <c r="B26" s="67"/>
      <c r="C26" s="138"/>
      <c r="D26" s="138"/>
      <c r="E26" s="138"/>
      <c r="F26" s="138"/>
      <c r="G26" s="138"/>
      <c r="H26" s="138"/>
      <c r="I26" s="138"/>
      <c r="J26" s="94"/>
      <c r="K26" s="138"/>
      <c r="L26" s="138"/>
      <c r="M26" s="138"/>
      <c r="N26" s="138"/>
      <c r="O26" s="138"/>
    </row>
    <row r="27" spans="1:15" ht="27" customHeight="1">
      <c r="A27" s="67"/>
      <c r="B27" s="67"/>
      <c r="C27" s="138"/>
      <c r="D27" s="138"/>
      <c r="E27" s="138"/>
      <c r="F27" s="138"/>
      <c r="G27" s="138"/>
      <c r="H27" s="138"/>
      <c r="I27" s="138"/>
      <c r="J27" s="94"/>
      <c r="K27" s="138"/>
      <c r="L27" s="138"/>
      <c r="M27" s="138"/>
      <c r="N27" s="138"/>
      <c r="O27" s="138"/>
    </row>
    <row r="28" spans="1:15" ht="23.25">
      <c r="A28" s="67"/>
      <c r="B28" s="67"/>
      <c r="C28" s="138"/>
      <c r="D28" s="138"/>
      <c r="E28" s="138"/>
      <c r="F28" s="94"/>
      <c r="H28" s="173"/>
      <c r="J28" s="94"/>
      <c r="M28" s="138"/>
      <c r="O28" s="174"/>
    </row>
    <row r="29" spans="1:19" s="53" customFormat="1" ht="27" customHeight="1">
      <c r="A29" s="98" t="s">
        <v>170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63"/>
      <c r="M29" s="64"/>
      <c r="N29" s="64"/>
      <c r="O29" s="64"/>
      <c r="P29" s="50"/>
      <c r="Q29" s="88"/>
      <c r="R29" s="88"/>
      <c r="S29" s="88"/>
    </row>
    <row r="30" spans="1:19" s="54" customFormat="1" ht="27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63"/>
      <c r="M30" s="64"/>
      <c r="N30" s="64"/>
      <c r="O30" s="62"/>
      <c r="P30" s="179"/>
      <c r="Q30" s="179"/>
      <c r="R30" s="179"/>
      <c r="S30" s="88"/>
    </row>
  </sheetData>
  <sheetProtection/>
  <printOptions/>
  <pageMargins left="0.8267716535433072" right="0.1968503937007874" top="0.5511811023622047" bottom="0.15748031496062992" header="0.2362204724409449" footer="0.28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61.57421875" style="55" customWidth="1"/>
    <col min="2" max="2" width="18.00390625" style="214" customWidth="1"/>
    <col min="3" max="3" width="0.85546875" style="55" customWidth="1"/>
    <col min="4" max="4" width="18.00390625" style="215" customWidth="1"/>
    <col min="5" max="5" width="0.85546875" style="54" customWidth="1"/>
    <col min="6" max="6" width="18.00390625" style="214" customWidth="1"/>
    <col min="7" max="7" width="0.9921875" style="55" customWidth="1"/>
    <col min="8" max="8" width="18.00390625" style="215" customWidth="1"/>
    <col min="9" max="9" width="1.57421875" style="54" customWidth="1"/>
    <col min="10" max="16384" width="9.140625" style="54" customWidth="1"/>
  </cols>
  <sheetData>
    <row r="1" spans="1:8" s="278" customFormat="1" ht="24" customHeight="1">
      <c r="A1" s="276" t="s">
        <v>0</v>
      </c>
      <c r="B1" s="277"/>
      <c r="C1" s="277"/>
      <c r="D1" s="277"/>
      <c r="E1" s="277"/>
      <c r="F1" s="277"/>
      <c r="G1" s="277"/>
      <c r="H1" s="277"/>
    </row>
    <row r="2" spans="1:8" s="278" customFormat="1" ht="24" customHeight="1">
      <c r="A2" s="276" t="s">
        <v>83</v>
      </c>
      <c r="B2" s="277"/>
      <c r="C2" s="277"/>
      <c r="D2" s="277"/>
      <c r="E2" s="277"/>
      <c r="F2" s="277"/>
      <c r="G2" s="277"/>
      <c r="H2" s="277"/>
    </row>
    <row r="3" spans="1:8" s="278" customFormat="1" ht="24" customHeight="1">
      <c r="A3" s="276" t="s">
        <v>219</v>
      </c>
      <c r="B3" s="277"/>
      <c r="C3" s="277"/>
      <c r="D3" s="277"/>
      <c r="E3" s="277"/>
      <c r="F3" s="277"/>
      <c r="G3" s="277"/>
      <c r="H3" s="277"/>
    </row>
    <row r="4" spans="1:8" s="278" customFormat="1" ht="24" customHeight="1">
      <c r="A4" s="276" t="s">
        <v>164</v>
      </c>
      <c r="B4" s="277"/>
      <c r="C4" s="277"/>
      <c r="D4" s="277"/>
      <c r="E4" s="277"/>
      <c r="F4" s="277"/>
      <c r="G4" s="277"/>
      <c r="H4" s="277"/>
    </row>
    <row r="5" spans="1:8" ht="24" customHeight="1">
      <c r="A5" s="56"/>
      <c r="B5" s="129"/>
      <c r="C5" s="129"/>
      <c r="D5" s="129"/>
      <c r="E5" s="130"/>
      <c r="F5" s="129"/>
      <c r="G5" s="129"/>
      <c r="H5" s="131" t="s">
        <v>85</v>
      </c>
    </row>
    <row r="6" spans="1:8" ht="24" customHeight="1">
      <c r="A6" s="56"/>
      <c r="B6" s="132"/>
      <c r="C6" s="132"/>
      <c r="D6" s="133" t="s">
        <v>84</v>
      </c>
      <c r="E6" s="134"/>
      <c r="F6" s="286" t="s">
        <v>49</v>
      </c>
      <c r="G6" s="286"/>
      <c r="H6" s="286"/>
    </row>
    <row r="7" spans="1:8" ht="24" customHeight="1">
      <c r="A7" s="57"/>
      <c r="B7" s="135" t="s">
        <v>220</v>
      </c>
      <c r="C7" s="136"/>
      <c r="D7" s="135" t="s">
        <v>210</v>
      </c>
      <c r="E7" s="33"/>
      <c r="F7" s="135" t="s">
        <v>220</v>
      </c>
      <c r="G7" s="136"/>
      <c r="H7" s="135" t="s">
        <v>210</v>
      </c>
    </row>
    <row r="8" spans="1:8" ht="24" customHeight="1">
      <c r="A8" s="58" t="s">
        <v>21</v>
      </c>
      <c r="B8" s="189"/>
      <c r="C8" s="190"/>
      <c r="D8" s="189"/>
      <c r="F8" s="189"/>
      <c r="G8" s="190"/>
      <c r="H8" s="191"/>
    </row>
    <row r="9" spans="1:8" ht="24" customHeight="1">
      <c r="A9" s="58" t="s">
        <v>190</v>
      </c>
      <c r="B9" s="192">
        <f>PL3M!E37</f>
        <v>341773051.99999976</v>
      </c>
      <c r="C9" s="192"/>
      <c r="D9" s="192">
        <f>PL3M!G37</f>
        <v>530743813</v>
      </c>
      <c r="E9" s="193"/>
      <c r="F9" s="192">
        <f>PL3M!I37</f>
        <v>38063247.25</v>
      </c>
      <c r="G9" s="192"/>
      <c r="H9" s="192">
        <f>PL3M!K37</f>
        <v>247285623.36</v>
      </c>
    </row>
    <row r="10" spans="1:8" ht="24" customHeight="1">
      <c r="A10" s="58" t="s">
        <v>48</v>
      </c>
      <c r="B10" s="192"/>
      <c r="C10" s="192"/>
      <c r="D10" s="192"/>
      <c r="E10" s="193"/>
      <c r="F10" s="192"/>
      <c r="G10" s="192"/>
      <c r="H10" s="192"/>
    </row>
    <row r="11" spans="1:8" ht="24" customHeight="1">
      <c r="A11" s="58" t="s">
        <v>47</v>
      </c>
      <c r="B11" s="194"/>
      <c r="C11" s="192"/>
      <c r="E11" s="193"/>
      <c r="F11" s="194"/>
      <c r="G11" s="192"/>
      <c r="H11" s="194"/>
    </row>
    <row r="12" spans="1:8" ht="24" customHeight="1">
      <c r="A12" s="58" t="s">
        <v>22</v>
      </c>
      <c r="B12" s="194">
        <v>46868036.1</v>
      </c>
      <c r="C12" s="192"/>
      <c r="D12" s="194">
        <v>43526613.28</v>
      </c>
      <c r="E12" s="193"/>
      <c r="F12" s="194">
        <v>46868036.1</v>
      </c>
      <c r="G12" s="192"/>
      <c r="H12" s="194">
        <v>43526613.28</v>
      </c>
    </row>
    <row r="13" spans="1:8" ht="24" customHeight="1">
      <c r="A13" s="58" t="s">
        <v>101</v>
      </c>
      <c r="B13" s="194">
        <v>13230042.09</v>
      </c>
      <c r="C13" s="192"/>
      <c r="D13" s="194">
        <v>12244157.05</v>
      </c>
      <c r="E13" s="193"/>
      <c r="F13" s="194">
        <v>13230042.09</v>
      </c>
      <c r="G13" s="192"/>
      <c r="H13" s="194">
        <v>12244157.05</v>
      </c>
    </row>
    <row r="14" spans="1:8" ht="24" customHeight="1">
      <c r="A14" s="58" t="s">
        <v>235</v>
      </c>
      <c r="B14" s="194">
        <v>1190999</v>
      </c>
      <c r="C14" s="192"/>
      <c r="D14" s="194">
        <v>1232499</v>
      </c>
      <c r="E14" s="193"/>
      <c r="F14" s="194">
        <v>1190999</v>
      </c>
      <c r="G14" s="192"/>
      <c r="H14" s="194">
        <v>1232499</v>
      </c>
    </row>
    <row r="15" spans="1:8" ht="24" customHeight="1">
      <c r="A15" s="58" t="s">
        <v>23</v>
      </c>
      <c r="B15" s="194">
        <f>-328117788.23-13219044.14</f>
        <v>-341336832.37</v>
      </c>
      <c r="C15" s="192"/>
      <c r="D15" s="194">
        <v>-299804586.02</v>
      </c>
      <c r="E15" s="193"/>
      <c r="F15" s="194">
        <v>0</v>
      </c>
      <c r="G15" s="192"/>
      <c r="H15" s="194">
        <v>0</v>
      </c>
    </row>
    <row r="16" spans="1:8" ht="24" customHeight="1">
      <c r="A16" s="58" t="s">
        <v>24</v>
      </c>
      <c r="B16" s="194">
        <v>12029701.05</v>
      </c>
      <c r="C16" s="192"/>
      <c r="D16" s="194">
        <v>15973436.38</v>
      </c>
      <c r="E16" s="193"/>
      <c r="F16" s="194">
        <v>0</v>
      </c>
      <c r="G16" s="192"/>
      <c r="H16" s="194">
        <v>0</v>
      </c>
    </row>
    <row r="17" spans="1:8" ht="24" customHeight="1">
      <c r="A17" s="58" t="s">
        <v>25</v>
      </c>
      <c r="B17" s="194">
        <v>39521579.5</v>
      </c>
      <c r="C17" s="192"/>
      <c r="D17" s="194">
        <v>372960</v>
      </c>
      <c r="E17" s="193"/>
      <c r="F17" s="194">
        <v>0</v>
      </c>
      <c r="G17" s="192"/>
      <c r="H17" s="194">
        <v>0</v>
      </c>
    </row>
    <row r="18" spans="1:8" ht="24" customHeight="1">
      <c r="A18" s="58" t="s">
        <v>234</v>
      </c>
      <c r="B18" s="194">
        <v>-6740885.42</v>
      </c>
      <c r="C18" s="192"/>
      <c r="D18" s="194">
        <v>0</v>
      </c>
      <c r="E18" s="193"/>
      <c r="F18" s="194">
        <v>-6740885.42</v>
      </c>
      <c r="G18" s="192"/>
      <c r="H18" s="194">
        <v>0</v>
      </c>
    </row>
    <row r="19" spans="1:8" ht="24" customHeight="1">
      <c r="A19" s="58" t="s">
        <v>206</v>
      </c>
      <c r="B19" s="194">
        <f>24627218.87</f>
        <v>24627218.87</v>
      </c>
      <c r="C19" s="192"/>
      <c r="D19" s="194">
        <v>4000000</v>
      </c>
      <c r="E19" s="193"/>
      <c r="F19" s="194">
        <f>24627218.87+30718488.91</f>
        <v>55345707.78</v>
      </c>
      <c r="G19" s="192"/>
      <c r="H19" s="194">
        <v>4000000</v>
      </c>
    </row>
    <row r="20" spans="1:8" ht="24" customHeight="1">
      <c r="A20" s="55" t="s">
        <v>207</v>
      </c>
      <c r="B20" s="194">
        <v>12136175.98</v>
      </c>
      <c r="C20" s="195"/>
      <c r="D20" s="194">
        <v>9334583.45</v>
      </c>
      <c r="E20" s="193"/>
      <c r="F20" s="194">
        <v>-4658060</v>
      </c>
      <c r="G20" s="195"/>
      <c r="H20" s="194">
        <v>9334583.45</v>
      </c>
    </row>
    <row r="21" spans="1:8" ht="24" customHeight="1">
      <c r="A21" s="55" t="s">
        <v>205</v>
      </c>
      <c r="B21" s="275">
        <v>-112148.53</v>
      </c>
      <c r="C21" s="192"/>
      <c r="D21" s="275">
        <v>-440837.12</v>
      </c>
      <c r="E21" s="193"/>
      <c r="F21" s="275">
        <v>-112148.53</v>
      </c>
      <c r="G21" s="195"/>
      <c r="H21" s="275">
        <v>-440837.12</v>
      </c>
    </row>
    <row r="22" spans="1:8" ht="24" customHeight="1">
      <c r="A22" s="58" t="s">
        <v>26</v>
      </c>
      <c r="B22" s="193"/>
      <c r="C22" s="193"/>
      <c r="D22" s="193"/>
      <c r="E22" s="196"/>
      <c r="F22" s="193"/>
      <c r="G22" s="193"/>
      <c r="H22" s="193"/>
    </row>
    <row r="23" spans="1:8" ht="24" customHeight="1">
      <c r="A23" s="58" t="s">
        <v>27</v>
      </c>
      <c r="B23" s="197">
        <f>SUM(B9:B21)</f>
        <v>143186938.26999974</v>
      </c>
      <c r="C23" s="197"/>
      <c r="D23" s="197">
        <f>SUM(D9:D21)</f>
        <v>317182639.0199999</v>
      </c>
      <c r="E23" s="193"/>
      <c r="F23" s="197">
        <f>SUM(F9:F21)</f>
        <v>143186938.27</v>
      </c>
      <c r="G23" s="197"/>
      <c r="H23" s="197">
        <f>SUM(H9:H21)</f>
        <v>317182639.02</v>
      </c>
    </row>
    <row r="24" spans="1:8" ht="24" customHeight="1">
      <c r="A24" s="58" t="s">
        <v>28</v>
      </c>
      <c r="B24" s="197"/>
      <c r="C24" s="197"/>
      <c r="D24" s="197"/>
      <c r="E24" s="193"/>
      <c r="F24" s="197"/>
      <c r="G24" s="197"/>
      <c r="H24" s="197"/>
    </row>
    <row r="25" spans="1:8" ht="24" customHeight="1">
      <c r="A25" s="58" t="s">
        <v>29</v>
      </c>
      <c r="B25" s="194">
        <v>-377085.58</v>
      </c>
      <c r="C25" s="195"/>
      <c r="D25" s="194">
        <v>-55700.56</v>
      </c>
      <c r="E25" s="193"/>
      <c r="F25" s="194">
        <v>-377085.58</v>
      </c>
      <c r="G25" s="195"/>
      <c r="H25" s="194">
        <v>-55700.56</v>
      </c>
    </row>
    <row r="26" spans="1:8" ht="24" customHeight="1">
      <c r="A26" s="55" t="s">
        <v>39</v>
      </c>
      <c r="B26" s="194">
        <v>-3476567.66</v>
      </c>
      <c r="C26" s="195"/>
      <c r="D26" s="194">
        <v>8866469.51</v>
      </c>
      <c r="E26" s="193"/>
      <c r="F26" s="194">
        <v>-3476567.66</v>
      </c>
      <c r="G26" s="195"/>
      <c r="H26" s="194">
        <v>8866469.51</v>
      </c>
    </row>
    <row r="27" spans="1:8" ht="24" customHeight="1">
      <c r="A27" s="55" t="s">
        <v>147</v>
      </c>
      <c r="B27" s="194">
        <v>0</v>
      </c>
      <c r="C27" s="195"/>
      <c r="D27" s="194">
        <v>-86133.15</v>
      </c>
      <c r="E27" s="193"/>
      <c r="F27" s="194">
        <v>0</v>
      </c>
      <c r="G27" s="195"/>
      <c r="H27" s="194">
        <v>-86133.15</v>
      </c>
    </row>
    <row r="28" spans="1:8" ht="24" customHeight="1">
      <c r="A28" s="15" t="s">
        <v>161</v>
      </c>
      <c r="B28" s="194">
        <v>-47344604.05</v>
      </c>
      <c r="C28" s="195"/>
      <c r="D28" s="194">
        <v>-221302671.89</v>
      </c>
      <c r="E28" s="193"/>
      <c r="F28" s="194">
        <v>-47344604.05</v>
      </c>
      <c r="G28" s="195"/>
      <c r="H28" s="194">
        <v>-221302671.89</v>
      </c>
    </row>
    <row r="29" spans="1:8" ht="24" customHeight="1">
      <c r="A29" s="15" t="s">
        <v>162</v>
      </c>
      <c r="B29" s="194">
        <f>-2336612.08-802.5</f>
        <v>-2337414.58</v>
      </c>
      <c r="C29" s="195"/>
      <c r="D29" s="194">
        <v>-3866452.38</v>
      </c>
      <c r="E29" s="193"/>
      <c r="F29" s="194">
        <f>-2336612.08-802.5</f>
        <v>-2337414.58</v>
      </c>
      <c r="G29" s="195"/>
      <c r="H29" s="194">
        <v>-3866452.38</v>
      </c>
    </row>
    <row r="30" spans="1:8" ht="24" customHeight="1">
      <c r="A30" s="58" t="s">
        <v>44</v>
      </c>
      <c r="B30" s="194">
        <v>4000</v>
      </c>
      <c r="C30" s="195"/>
      <c r="D30" s="194">
        <v>3965496.64</v>
      </c>
      <c r="E30" s="193"/>
      <c r="F30" s="194">
        <v>4000</v>
      </c>
      <c r="G30" s="195"/>
      <c r="H30" s="194">
        <v>3965496.64</v>
      </c>
    </row>
    <row r="31" spans="1:8" ht="24" customHeight="1">
      <c r="A31" s="58" t="s">
        <v>30</v>
      </c>
      <c r="B31" s="194"/>
      <c r="C31" s="195"/>
      <c r="D31" s="194"/>
      <c r="E31" s="193"/>
      <c r="F31" s="194"/>
      <c r="G31" s="195"/>
      <c r="H31" s="194"/>
    </row>
    <row r="32" spans="1:8" ht="24" customHeight="1">
      <c r="A32" s="58" t="s">
        <v>163</v>
      </c>
      <c r="B32" s="192">
        <f>-43227265.76+44020830</f>
        <v>793564.2400000021</v>
      </c>
      <c r="C32" s="192"/>
      <c r="D32" s="192">
        <v>-13044685.51</v>
      </c>
      <c r="E32" s="193"/>
      <c r="F32" s="192">
        <f>-43227265.76+44020830</f>
        <v>793564.2400000021</v>
      </c>
      <c r="G32" s="192"/>
      <c r="H32" s="192">
        <v>-13044685.51</v>
      </c>
    </row>
    <row r="33" spans="1:8" ht="24" customHeight="1">
      <c r="A33" s="58" t="s">
        <v>148</v>
      </c>
      <c r="B33" s="194">
        <f>56363306.66-44020830</f>
        <v>12342476.659999996</v>
      </c>
      <c r="C33" s="195"/>
      <c r="D33" s="194">
        <v>-624411.63</v>
      </c>
      <c r="E33" s="193"/>
      <c r="F33" s="194">
        <f>56363306.66-44020830</f>
        <v>12342476.659999996</v>
      </c>
      <c r="G33" s="195"/>
      <c r="H33" s="194">
        <v>-624411.63</v>
      </c>
    </row>
    <row r="34" spans="1:8" ht="24" customHeight="1">
      <c r="A34" s="58" t="s">
        <v>138</v>
      </c>
      <c r="B34" s="194">
        <v>3411075.97</v>
      </c>
      <c r="C34" s="195"/>
      <c r="D34" s="194">
        <v>-1235889.35</v>
      </c>
      <c r="E34" s="193"/>
      <c r="F34" s="194">
        <v>3411075.97</v>
      </c>
      <c r="G34" s="195"/>
      <c r="H34" s="194">
        <v>-1235889.35</v>
      </c>
    </row>
    <row r="35" spans="1:8" ht="24" customHeight="1">
      <c r="A35" s="58" t="s">
        <v>236</v>
      </c>
      <c r="B35" s="194">
        <v>0</v>
      </c>
      <c r="C35" s="195"/>
      <c r="D35" s="194">
        <v>-21180292.83</v>
      </c>
      <c r="E35" s="193"/>
      <c r="F35" s="194">
        <v>0</v>
      </c>
      <c r="G35" s="195"/>
      <c r="H35" s="194">
        <v>-21180292.83</v>
      </c>
    </row>
    <row r="36" spans="1:8" ht="24" customHeight="1">
      <c r="A36" s="58"/>
      <c r="B36" s="194"/>
      <c r="C36" s="195"/>
      <c r="D36" s="194"/>
      <c r="E36" s="193"/>
      <c r="F36" s="194"/>
      <c r="G36" s="195"/>
      <c r="H36" s="194"/>
    </row>
    <row r="37" spans="1:8" ht="24" customHeight="1">
      <c r="A37" s="58"/>
      <c r="B37" s="194"/>
      <c r="C37" s="195"/>
      <c r="D37" s="194"/>
      <c r="E37" s="193"/>
      <c r="F37" s="194"/>
      <c r="G37" s="195"/>
      <c r="H37" s="194"/>
    </row>
    <row r="38" spans="1:8" ht="24" customHeight="1">
      <c r="A38" s="58"/>
      <c r="B38" s="194"/>
      <c r="C38" s="195"/>
      <c r="D38" s="194"/>
      <c r="E38" s="193"/>
      <c r="F38" s="194"/>
      <c r="G38" s="195"/>
      <c r="H38" s="194"/>
    </row>
    <row r="39" spans="1:8" ht="9" customHeight="1">
      <c r="A39" s="54"/>
      <c r="B39" s="198"/>
      <c r="C39" s="199"/>
      <c r="D39" s="198"/>
      <c r="E39" s="200"/>
      <c r="F39" s="198"/>
      <c r="G39" s="199"/>
      <c r="H39" s="198"/>
    </row>
    <row r="40" spans="1:8" ht="24" customHeight="1">
      <c r="A40" s="60" t="s">
        <v>5</v>
      </c>
      <c r="B40" s="201"/>
      <c r="C40" s="202"/>
      <c r="D40" s="203"/>
      <c r="F40" s="201"/>
      <c r="G40" s="202"/>
      <c r="H40" s="203"/>
    </row>
    <row r="41" spans="1:8" ht="24" customHeight="1">
      <c r="A41" s="60"/>
      <c r="B41" s="201"/>
      <c r="C41" s="202"/>
      <c r="D41" s="203"/>
      <c r="F41" s="201"/>
      <c r="G41" s="202"/>
      <c r="H41" s="203"/>
    </row>
    <row r="42" spans="1:8" ht="24" customHeight="1">
      <c r="A42" s="60"/>
      <c r="B42" s="201"/>
      <c r="C42" s="202"/>
      <c r="D42" s="203"/>
      <c r="F42" s="201"/>
      <c r="G42" s="202"/>
      <c r="H42" s="203"/>
    </row>
    <row r="43" spans="1:8" ht="24" customHeight="1">
      <c r="A43" s="60"/>
      <c r="B43" s="201"/>
      <c r="C43" s="202"/>
      <c r="D43" s="203"/>
      <c r="F43" s="201"/>
      <c r="G43" s="202"/>
      <c r="H43" s="203"/>
    </row>
    <row r="44" spans="1:8" s="53" customFormat="1" ht="24" customHeight="1">
      <c r="A44" s="98" t="s">
        <v>200</v>
      </c>
      <c r="B44" s="204"/>
      <c r="C44" s="204"/>
      <c r="D44" s="204"/>
      <c r="E44" s="204"/>
      <c r="F44" s="204"/>
      <c r="G44" s="204"/>
      <c r="H44" s="204"/>
    </row>
    <row r="45" spans="1:8" s="53" customFormat="1" ht="24" customHeight="1">
      <c r="A45" s="98"/>
      <c r="B45" s="204"/>
      <c r="C45" s="204"/>
      <c r="D45" s="204"/>
      <c r="E45" s="204"/>
      <c r="F45" s="204"/>
      <c r="G45" s="204"/>
      <c r="H45" s="204"/>
    </row>
    <row r="46" spans="1:8" ht="24.75" customHeight="1">
      <c r="A46" s="287" t="s">
        <v>13</v>
      </c>
      <c r="B46" s="287"/>
      <c r="C46" s="287"/>
      <c r="D46" s="287"/>
      <c r="E46" s="287"/>
      <c r="F46" s="287"/>
      <c r="G46" s="287"/>
      <c r="H46" s="287"/>
    </row>
    <row r="47" spans="1:8" ht="24.75" customHeight="1">
      <c r="A47" s="54"/>
      <c r="B47" s="205"/>
      <c r="C47" s="59"/>
      <c r="D47" s="206"/>
      <c r="F47" s="205"/>
      <c r="G47" s="59"/>
      <c r="H47" s="206"/>
    </row>
    <row r="48" spans="1:8" s="278" customFormat="1" ht="24.75" customHeight="1">
      <c r="A48" s="276" t="s">
        <v>0</v>
      </c>
      <c r="B48" s="277"/>
      <c r="C48" s="277"/>
      <c r="D48" s="277"/>
      <c r="E48" s="277"/>
      <c r="F48" s="277"/>
      <c r="G48" s="277"/>
      <c r="H48" s="277"/>
    </row>
    <row r="49" spans="1:8" s="278" customFormat="1" ht="24.75" customHeight="1">
      <c r="A49" s="276" t="s">
        <v>173</v>
      </c>
      <c r="B49" s="276"/>
      <c r="C49" s="276"/>
      <c r="D49" s="276"/>
      <c r="E49" s="276"/>
      <c r="F49" s="276"/>
      <c r="G49" s="276"/>
      <c r="H49" s="276"/>
    </row>
    <row r="50" spans="1:8" s="278" customFormat="1" ht="24.75" customHeight="1">
      <c r="A50" s="276" t="s">
        <v>219</v>
      </c>
      <c r="B50" s="277"/>
      <c r="C50" s="277"/>
      <c r="D50" s="277"/>
      <c r="E50" s="277"/>
      <c r="F50" s="277"/>
      <c r="G50" s="277"/>
      <c r="H50" s="277"/>
    </row>
    <row r="51" spans="1:8" s="278" customFormat="1" ht="24.75" customHeight="1">
      <c r="A51" s="276" t="s">
        <v>164</v>
      </c>
      <c r="B51" s="277"/>
      <c r="C51" s="277"/>
      <c r="D51" s="277"/>
      <c r="E51" s="277"/>
      <c r="F51" s="277"/>
      <c r="G51" s="277"/>
      <c r="H51" s="277"/>
    </row>
    <row r="52" spans="1:8" ht="24.75" customHeight="1">
      <c r="A52" s="56"/>
      <c r="B52" s="129"/>
      <c r="C52" s="129"/>
      <c r="D52" s="129"/>
      <c r="E52" s="130"/>
      <c r="F52" s="129"/>
      <c r="G52" s="129"/>
      <c r="H52" s="131" t="s">
        <v>85</v>
      </c>
    </row>
    <row r="53" spans="1:8" ht="24.75" customHeight="1">
      <c r="A53" s="56"/>
      <c r="B53" s="132"/>
      <c r="C53" s="132"/>
      <c r="D53" s="133" t="s">
        <v>84</v>
      </c>
      <c r="E53" s="134"/>
      <c r="F53" s="286" t="s">
        <v>49</v>
      </c>
      <c r="G53" s="286"/>
      <c r="H53" s="286"/>
    </row>
    <row r="54" spans="1:8" ht="24.75" customHeight="1">
      <c r="A54" s="57"/>
      <c r="B54" s="135" t="s">
        <v>220</v>
      </c>
      <c r="C54" s="136"/>
      <c r="D54" s="135" t="s">
        <v>210</v>
      </c>
      <c r="E54" s="33"/>
      <c r="F54" s="135" t="s">
        <v>220</v>
      </c>
      <c r="G54" s="136"/>
      <c r="H54" s="135" t="s">
        <v>210</v>
      </c>
    </row>
    <row r="55" spans="1:8" ht="24.75" customHeight="1">
      <c r="A55" s="58" t="s">
        <v>108</v>
      </c>
      <c r="B55" s="192">
        <f>SUM(B23:B39)</f>
        <v>106202383.26999974</v>
      </c>
      <c r="C55" s="192"/>
      <c r="D55" s="192">
        <f>SUM(D23:D39)</f>
        <v>68618367.86999996</v>
      </c>
      <c r="E55" s="193"/>
      <c r="F55" s="192">
        <f>SUM(F23:F35)</f>
        <v>106202383.27000001</v>
      </c>
      <c r="G55" s="192"/>
      <c r="H55" s="192">
        <f>SUM(H23:H39)</f>
        <v>68618367.87000002</v>
      </c>
    </row>
    <row r="56" spans="1:8" ht="24.75" customHeight="1">
      <c r="A56" s="58" t="s">
        <v>109</v>
      </c>
      <c r="B56" s="194">
        <v>-6752096.85</v>
      </c>
      <c r="C56" s="195"/>
      <c r="D56" s="194">
        <v>-13013362.53</v>
      </c>
      <c r="E56" s="193"/>
      <c r="F56" s="194">
        <v>-6752096.85</v>
      </c>
      <c r="G56" s="195"/>
      <c r="H56" s="194">
        <v>-13013362.53</v>
      </c>
    </row>
    <row r="57" spans="1:8" ht="24.75" customHeight="1">
      <c r="A57" s="58" t="s">
        <v>110</v>
      </c>
      <c r="B57" s="194">
        <v>-5700928.38</v>
      </c>
      <c r="C57" s="195"/>
      <c r="D57" s="194">
        <v>-5322674.88</v>
      </c>
      <c r="E57" s="193"/>
      <c r="F57" s="194">
        <v>-5700928.38</v>
      </c>
      <c r="G57" s="195"/>
      <c r="H57" s="194">
        <v>-5322674.88</v>
      </c>
    </row>
    <row r="58" spans="1:8" ht="24.75" customHeight="1">
      <c r="A58" s="58" t="s">
        <v>31</v>
      </c>
      <c r="B58" s="207">
        <f>SUM(B55:B57)</f>
        <v>93749358.03999975</v>
      </c>
      <c r="C58" s="192"/>
      <c r="D58" s="207">
        <f>SUM(D55:D57)</f>
        <v>50282330.459999956</v>
      </c>
      <c r="E58" s="196"/>
      <c r="F58" s="207">
        <f>SUM(F55:F57)</f>
        <v>93749358.04000002</v>
      </c>
      <c r="G58" s="192"/>
      <c r="H58" s="207">
        <f>SUM(H55:H57)</f>
        <v>50282330.460000016</v>
      </c>
    </row>
    <row r="59" spans="1:8" ht="24.75" customHeight="1">
      <c r="A59" s="58" t="s">
        <v>32</v>
      </c>
      <c r="B59" s="208"/>
      <c r="C59" s="196"/>
      <c r="D59" s="208"/>
      <c r="E59" s="196"/>
      <c r="F59" s="208"/>
      <c r="G59" s="196"/>
      <c r="H59" s="197"/>
    </row>
    <row r="60" spans="1:8" ht="24" customHeight="1">
      <c r="A60" s="55" t="s">
        <v>241</v>
      </c>
      <c r="B60" s="194">
        <v>-100000000</v>
      </c>
      <c r="C60" s="195"/>
      <c r="D60" s="194">
        <v>0</v>
      </c>
      <c r="E60" s="193"/>
      <c r="F60" s="194">
        <v>-100000000</v>
      </c>
      <c r="G60" s="195"/>
      <c r="H60" s="194">
        <v>0</v>
      </c>
    </row>
    <row r="61" spans="1:8" ht="24.75" customHeight="1">
      <c r="A61" s="58" t="s">
        <v>42</v>
      </c>
      <c r="B61" s="194">
        <v>-60710000</v>
      </c>
      <c r="C61" s="195"/>
      <c r="D61" s="194">
        <v>-247000000</v>
      </c>
      <c r="E61" s="193"/>
      <c r="F61" s="194">
        <v>-60710000</v>
      </c>
      <c r="G61" s="195"/>
      <c r="H61" s="194">
        <v>-247000000</v>
      </c>
    </row>
    <row r="62" spans="1:8" ht="24.75" customHeight="1">
      <c r="A62" s="58" t="s">
        <v>139</v>
      </c>
      <c r="B62" s="194">
        <v>6858060</v>
      </c>
      <c r="C62" s="195"/>
      <c r="D62" s="194">
        <v>1536000</v>
      </c>
      <c r="E62" s="193"/>
      <c r="F62" s="194">
        <v>6858060</v>
      </c>
      <c r="G62" s="195"/>
      <c r="H62" s="194">
        <v>1536000</v>
      </c>
    </row>
    <row r="63" spans="1:8" ht="24.75" customHeight="1">
      <c r="A63" s="58" t="s">
        <v>43</v>
      </c>
      <c r="B63" s="194">
        <f>-13725676.11+802.5</f>
        <v>-13724873.61</v>
      </c>
      <c r="C63" s="195"/>
      <c r="D63" s="194">
        <v>-28114480.66</v>
      </c>
      <c r="E63" s="193"/>
      <c r="F63" s="194">
        <f>-13725676.11+802.5</f>
        <v>-13724873.61</v>
      </c>
      <c r="G63" s="195"/>
      <c r="H63" s="194">
        <v>-28114480.66</v>
      </c>
    </row>
    <row r="64" spans="1:8" ht="24.75" customHeight="1">
      <c r="A64" s="58" t="s">
        <v>117</v>
      </c>
      <c r="B64" s="194">
        <v>112149.53</v>
      </c>
      <c r="C64" s="195"/>
      <c r="D64" s="194">
        <v>440841.12</v>
      </c>
      <c r="E64" s="193"/>
      <c r="F64" s="194">
        <v>112149.53</v>
      </c>
      <c r="G64" s="195"/>
      <c r="H64" s="194">
        <v>440841.12</v>
      </c>
    </row>
    <row r="65" spans="1:8" ht="24.75" customHeight="1">
      <c r="A65" s="58" t="s">
        <v>140</v>
      </c>
      <c r="B65" s="194">
        <v>-126987785.84</v>
      </c>
      <c r="C65" s="195"/>
      <c r="D65" s="194">
        <f>-16247298.92-125991.17</f>
        <v>-16373290.09</v>
      </c>
      <c r="E65" s="193"/>
      <c r="F65" s="194">
        <v>-126987785.84</v>
      </c>
      <c r="G65" s="195"/>
      <c r="H65" s="194">
        <f>-16247298.92-125991.17</f>
        <v>-16373290.09</v>
      </c>
    </row>
    <row r="66" spans="1:8" ht="24.75" customHeight="1">
      <c r="A66" s="58" t="s">
        <v>33</v>
      </c>
      <c r="B66" s="209">
        <f>SUM(B60:B65)</f>
        <v>-294452449.92</v>
      </c>
      <c r="C66" s="197"/>
      <c r="D66" s="209">
        <f>SUM(D60:D65)</f>
        <v>-289510929.63</v>
      </c>
      <c r="E66" s="196"/>
      <c r="F66" s="209">
        <f>SUM(F60:F65)</f>
        <v>-294452449.92</v>
      </c>
      <c r="G66" s="197"/>
      <c r="H66" s="209">
        <f>SUM(H60:H65)</f>
        <v>-289510929.63</v>
      </c>
    </row>
    <row r="67" spans="1:8" ht="24.75" customHeight="1">
      <c r="A67" s="58" t="s">
        <v>34</v>
      </c>
      <c r="B67" s="208"/>
      <c r="C67" s="197"/>
      <c r="D67" s="208"/>
      <c r="E67" s="196"/>
      <c r="F67" s="208"/>
      <c r="G67" s="197"/>
      <c r="H67" s="208"/>
    </row>
    <row r="68" spans="1:8" ht="24.75" customHeight="1">
      <c r="A68" s="58" t="s">
        <v>35</v>
      </c>
      <c r="B68" s="196"/>
      <c r="C68" s="197"/>
      <c r="D68" s="196"/>
      <c r="E68" s="196"/>
      <c r="F68" s="196"/>
      <c r="G68" s="197"/>
      <c r="H68" s="196"/>
    </row>
    <row r="69" spans="1:8" ht="24.75" customHeight="1">
      <c r="A69" s="58" t="s">
        <v>36</v>
      </c>
      <c r="B69" s="194">
        <v>-560000000</v>
      </c>
      <c r="C69" s="195"/>
      <c r="D69" s="194">
        <v>250000000</v>
      </c>
      <c r="E69" s="193"/>
      <c r="F69" s="194">
        <v>-560000000</v>
      </c>
      <c r="G69" s="195"/>
      <c r="H69" s="194">
        <v>250000000</v>
      </c>
    </row>
    <row r="70" spans="1:8" ht="24.75" customHeight="1">
      <c r="A70" s="55" t="s">
        <v>242</v>
      </c>
      <c r="B70" s="194">
        <v>2000000000</v>
      </c>
      <c r="C70" s="195"/>
      <c r="D70" s="194">
        <v>0</v>
      </c>
      <c r="E70" s="193"/>
      <c r="F70" s="194">
        <v>2000000000</v>
      </c>
      <c r="G70" s="195"/>
      <c r="H70" s="194">
        <v>0</v>
      </c>
    </row>
    <row r="71" spans="1:8" ht="24.75" customHeight="1">
      <c r="A71" s="73" t="s">
        <v>116</v>
      </c>
      <c r="B71" s="194">
        <v>-1200000000</v>
      </c>
      <c r="C71" s="195"/>
      <c r="D71" s="194">
        <v>-300000000</v>
      </c>
      <c r="E71" s="193"/>
      <c r="F71" s="194">
        <v>-1200000000</v>
      </c>
      <c r="G71" s="195"/>
      <c r="H71" s="194">
        <v>-300000000</v>
      </c>
    </row>
    <row r="72" spans="1:8" ht="24.75" customHeight="1">
      <c r="A72" s="58" t="s">
        <v>37</v>
      </c>
      <c r="B72" s="209">
        <f>SUM(B69:B71)</f>
        <v>240000000</v>
      </c>
      <c r="C72" s="197"/>
      <c r="D72" s="209">
        <f>SUM(D69:D71)</f>
        <v>-50000000</v>
      </c>
      <c r="E72" s="196"/>
      <c r="F72" s="209">
        <f>SUM(F69:F71)</f>
        <v>240000000</v>
      </c>
      <c r="G72" s="197"/>
      <c r="H72" s="209">
        <f>SUM(H69:H71)</f>
        <v>-50000000</v>
      </c>
    </row>
    <row r="73" spans="1:8" ht="24.75" customHeight="1">
      <c r="A73" s="58" t="s">
        <v>38</v>
      </c>
      <c r="B73" s="208">
        <f>+B58+B66+B72</f>
        <v>39296908.11999974</v>
      </c>
      <c r="C73" s="197"/>
      <c r="D73" s="208">
        <f>+D58+D66+D72</f>
        <v>-289228599.1700001</v>
      </c>
      <c r="E73" s="196"/>
      <c r="F73" s="208">
        <f>+F58+F66+F72</f>
        <v>39296908.120000005</v>
      </c>
      <c r="G73" s="197"/>
      <c r="H73" s="208">
        <f>+H58+H66+H72</f>
        <v>-289228599.16999996</v>
      </c>
    </row>
    <row r="74" spans="1:8" ht="24.75" customHeight="1">
      <c r="A74" s="58" t="s">
        <v>225</v>
      </c>
      <c r="B74" s="210">
        <f>'BS'!F10</f>
        <v>104135961.05</v>
      </c>
      <c r="C74" s="197"/>
      <c r="D74" s="210">
        <v>337526130.91</v>
      </c>
      <c r="E74" s="196"/>
      <c r="F74" s="210">
        <f>'BS'!J10</f>
        <v>104135961.05</v>
      </c>
      <c r="G74" s="197"/>
      <c r="H74" s="210">
        <v>337526130.91</v>
      </c>
    </row>
    <row r="75" spans="1:8" ht="24.75" customHeight="1" thickBot="1">
      <c r="A75" s="58" t="s">
        <v>226</v>
      </c>
      <c r="B75" s="211">
        <f>SUM(B73:B74)</f>
        <v>143432869.16999972</v>
      </c>
      <c r="C75" s="192"/>
      <c r="D75" s="211">
        <f>SUM(D73:D74)</f>
        <v>48297531.73999995</v>
      </c>
      <c r="E75" s="196"/>
      <c r="F75" s="211">
        <f>SUM(F73:F74)</f>
        <v>143432869.17000002</v>
      </c>
      <c r="G75" s="192"/>
      <c r="H75" s="211">
        <f>SUM(H73:H74)</f>
        <v>48297531.74000007</v>
      </c>
    </row>
    <row r="76" spans="1:8" ht="24.75" customHeight="1" thickTop="1">
      <c r="A76" s="58"/>
      <c r="B76" s="54"/>
      <c r="C76" s="213"/>
      <c r="D76" s="212"/>
      <c r="F76" s="54"/>
      <c r="G76" s="213"/>
      <c r="H76" s="212"/>
    </row>
    <row r="77" spans="1:8" ht="24.75" customHeight="1">
      <c r="A77" s="58"/>
      <c r="B77" s="212"/>
      <c r="C77" s="213"/>
      <c r="D77" s="212"/>
      <c r="F77" s="212"/>
      <c r="G77" s="213"/>
      <c r="H77" s="212"/>
    </row>
    <row r="78" spans="1:8" ht="24.75" customHeight="1">
      <c r="A78" s="98"/>
      <c r="B78" s="212"/>
      <c r="C78" s="213"/>
      <c r="D78" s="212"/>
      <c r="F78" s="212"/>
      <c r="G78" s="213"/>
      <c r="H78" s="212"/>
    </row>
    <row r="79" spans="1:8" ht="24.75" customHeight="1">
      <c r="A79" s="60" t="s">
        <v>5</v>
      </c>
      <c r="B79" s="137"/>
      <c r="D79" s="214"/>
      <c r="F79" s="137"/>
      <c r="H79" s="214"/>
    </row>
    <row r="80" spans="1:8" ht="24.75" customHeight="1">
      <c r="A80" s="60"/>
      <c r="B80" s="137"/>
      <c r="D80" s="214"/>
      <c r="F80" s="137"/>
      <c r="H80" s="214"/>
    </row>
    <row r="81" spans="1:8" ht="24.75" customHeight="1">
      <c r="A81" s="60"/>
      <c r="B81" s="137"/>
      <c r="D81" s="214"/>
      <c r="F81" s="137"/>
      <c r="H81" s="214"/>
    </row>
    <row r="82" ht="24.75" customHeight="1">
      <c r="A82" s="60"/>
    </row>
    <row r="83" spans="1:8" s="53" customFormat="1" ht="24.75" customHeight="1">
      <c r="A83" s="98" t="s">
        <v>200</v>
      </c>
      <c r="B83" s="204"/>
      <c r="C83" s="204"/>
      <c r="D83" s="204"/>
      <c r="E83" s="204"/>
      <c r="F83" s="204"/>
      <c r="G83" s="204"/>
      <c r="H83" s="204"/>
    </row>
    <row r="84" spans="1:8" s="53" customFormat="1" ht="24.75" customHeight="1">
      <c r="A84" s="98"/>
      <c r="B84" s="204"/>
      <c r="C84" s="204"/>
      <c r="D84" s="204"/>
      <c r="E84" s="204"/>
      <c r="F84" s="204"/>
      <c r="G84" s="204"/>
      <c r="H84" s="204"/>
    </row>
    <row r="85" ht="24.75" customHeight="1"/>
    <row r="86" ht="24.75" customHeight="1"/>
    <row r="87" ht="24.75" customHeight="1"/>
    <row r="88" ht="24.75" customHeight="1"/>
  </sheetData>
  <sheetProtection/>
  <mergeCells count="3">
    <mergeCell ref="F6:H6"/>
    <mergeCell ref="A46:H46"/>
    <mergeCell ref="F53:H53"/>
  </mergeCells>
  <printOptions/>
  <pageMargins left="0.6692913385826772" right="0" top="0.5511811023622047" bottom="0.31496062992125984" header="0.2362204724409449" footer="0.1968503937007874"/>
  <pageSetup horizontalDpi="600" verticalDpi="600" orientation="portrait" paperSize="9" scale="7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</dc:creator>
  <cp:keywords/>
  <dc:description/>
  <cp:lastModifiedBy>Windows User</cp:lastModifiedBy>
  <cp:lastPrinted>2017-05-13T14:05:14Z</cp:lastPrinted>
  <dcterms:created xsi:type="dcterms:W3CDTF">2003-01-11T05:21:36Z</dcterms:created>
  <dcterms:modified xsi:type="dcterms:W3CDTF">2017-05-15T11:13:10Z</dcterms:modified>
  <cp:category/>
  <cp:version/>
  <cp:contentType/>
  <cp:contentStatus/>
</cp:coreProperties>
</file>