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00" windowHeight="7050" activeTab="0"/>
  </bookViews>
  <sheets>
    <sheet name="BS" sheetId="1" r:id="rId1"/>
    <sheet name="PL&amp;CF (2)" sheetId="2" r:id="rId2"/>
    <sheet name="Consolidated" sheetId="3" r:id="rId3"/>
    <sheet name="The Company only" sheetId="4" r:id="rId4"/>
    <sheet name="000" sheetId="5" state="veryHidden" r:id="rId5"/>
  </sheets>
  <definedNames>
    <definedName name="_xlnm.Print_Area" localSheetId="0">'BS'!$A$1:$L$111</definedName>
  </definedNames>
  <calcPr fullCalcOnLoad="1"/>
</workbook>
</file>

<file path=xl/sharedStrings.xml><?xml version="1.0" encoding="utf-8"?>
<sst xmlns="http://schemas.openxmlformats.org/spreadsheetml/2006/main" count="470" uniqueCount="262">
  <si>
    <t>งบการเงินรวม</t>
  </si>
  <si>
    <t>หมายเหตุ</t>
  </si>
  <si>
    <t>สินทรัพย์หมุนเวียน</t>
  </si>
  <si>
    <t>รวมสินทรัพย์หมุนเวียน</t>
  </si>
  <si>
    <t>หมายเหตุประกอบงบการเงินเป็นส่วนหนึ่งของงบการเงินนี้</t>
  </si>
  <si>
    <t>รวมสินทรัพย์</t>
  </si>
  <si>
    <t>หนี้สินหมุนเวียน</t>
  </si>
  <si>
    <t>รวมหนี้สินหมุนเวียน</t>
  </si>
  <si>
    <t>รวมหนี้สิน</t>
  </si>
  <si>
    <t>ส่วนของผู้ถือหุ้น</t>
  </si>
  <si>
    <t>รวมหนี้สินและส่วนของผู้ถือหุ้น</t>
  </si>
  <si>
    <t>กรรมการ</t>
  </si>
  <si>
    <t>งบกระแสเงินสด</t>
  </si>
  <si>
    <t>งบกระแสเงินสด (ต่อ)</t>
  </si>
  <si>
    <t>ข้อมูลกระแสเงินสดเปิดเผยเพิ่มเติม</t>
  </si>
  <si>
    <t>สินทรัพย์ไม่หมุนเวียน</t>
  </si>
  <si>
    <t>รวมสินทรัพย์ไม่หมุนเวียน</t>
  </si>
  <si>
    <t>หนี้สินไม่หมุนเวียน</t>
  </si>
  <si>
    <t>รวมหนี้สินไม่หมุนเวียน</t>
  </si>
  <si>
    <t>รวม</t>
  </si>
  <si>
    <t>ยังไม่ได้จัดสรร</t>
  </si>
  <si>
    <t>ของบริษัทย่อย</t>
  </si>
  <si>
    <t>ส่วนเกิน</t>
  </si>
  <si>
    <t>กระแสเงินสดจากกิจกรรมดำเนินงาน</t>
  </si>
  <si>
    <t>กระแสเงินสดจากกิจกรรมลงทุน</t>
  </si>
  <si>
    <t>กระแสเงินสดจากกิจกรรมจัดหาเงิน</t>
  </si>
  <si>
    <t>รวมส่วนของผู้ถือหุ้น</t>
  </si>
  <si>
    <t>กำไรสะสม</t>
  </si>
  <si>
    <t>งบการเงินเฉพาะกิจการ</t>
  </si>
  <si>
    <t>สินทรัพย์</t>
  </si>
  <si>
    <t>เงินสดและรายการเทียบเท่าเงินสด</t>
  </si>
  <si>
    <t>หนี้สินและส่วนของผู้ถือหุ้น</t>
  </si>
  <si>
    <t>หนี้สินและส่วนของผู้ถือหุ้น (ต่อ)</t>
  </si>
  <si>
    <t>รายได้อื่น</t>
  </si>
  <si>
    <t xml:space="preserve"> หมายเหตุประกอบงบการเงินเป็นส่วนหนึ่งของงบการเงินนี้</t>
  </si>
  <si>
    <t>สินทรัพย์ไม่หมุนเวียนอื่น</t>
  </si>
  <si>
    <t>หนี้สินไม่หมุนเวียนอื่น</t>
  </si>
  <si>
    <t>ทุนเรือนหุ้น</t>
  </si>
  <si>
    <t xml:space="preserve">   ทุนจดทะเบียน</t>
  </si>
  <si>
    <t xml:space="preserve">   ทุนออกจำหน่ายและชำระเต็มมูลค่าแล้ว </t>
  </si>
  <si>
    <t xml:space="preserve">กำไรสะสม </t>
  </si>
  <si>
    <t>รายได้</t>
  </si>
  <si>
    <t>รวมรายได้</t>
  </si>
  <si>
    <t>ค่าใช้จ่าย</t>
  </si>
  <si>
    <t>รวมค่าใช้จ่าย</t>
  </si>
  <si>
    <t xml:space="preserve">   สินค้าคงเหลือ</t>
  </si>
  <si>
    <t xml:space="preserve">   สินทรัพย์ไม่หมุนเวียนอื่น</t>
  </si>
  <si>
    <t>หนี้สินดำเนินงานเพิ่มขึ้น(ลดลง)</t>
  </si>
  <si>
    <t>ค่าใช้จ่ายในการบริหาร</t>
  </si>
  <si>
    <t>ค่าใช้จ่ายทางการเงิน</t>
  </si>
  <si>
    <t xml:space="preserve">   จากกิจกรรมดำเนินงาน</t>
  </si>
  <si>
    <t>รวมส่วนของ</t>
  </si>
  <si>
    <t>ผู้ถือหุ้น</t>
  </si>
  <si>
    <t xml:space="preserve">   ยังไม่ได้จัดสรร</t>
  </si>
  <si>
    <t>ส่วนเกินมูลค่า</t>
  </si>
  <si>
    <t>หุ้นสามัญ</t>
  </si>
  <si>
    <t xml:space="preserve">   เงินสดจ่ายภาษีเงินได้</t>
  </si>
  <si>
    <t>รายการที่ไม่ใช่เงินสด</t>
  </si>
  <si>
    <t>ส่วนเกินมูลค่าหุ้นสามัญ</t>
  </si>
  <si>
    <t>มูลค่าหุ้นสามัญ</t>
  </si>
  <si>
    <t>(ยังไม่ได้ตรวจสอบ แต่สอบทานแล้ว)</t>
  </si>
  <si>
    <t>เงินสดและรายการเทียบเท่าเงินสด ณ วันต้นงวด</t>
  </si>
  <si>
    <t xml:space="preserve">เงินสดและรายการเทียบเท่าเงินสด ณ วันสิ้นงวด  </t>
  </si>
  <si>
    <t>สำรอง</t>
  </si>
  <si>
    <t>ของบริษัทฯ</t>
  </si>
  <si>
    <t>งบแสดงฐานะการเงิน</t>
  </si>
  <si>
    <t>องค์ประกอบอื่นของส่วนของผู้ถือหุ้น</t>
  </si>
  <si>
    <t>การแบ่งปันกำไร</t>
  </si>
  <si>
    <t>ส่วนที่เป็นของผู้มีส่วนได้เสียที่ไม่มีอำนาจควบคุมของบริษัทย่อย</t>
  </si>
  <si>
    <t>งบกำไรขาดทุนเบ็ดเสร็จ</t>
  </si>
  <si>
    <t>กำไรขาดทุนเบ็ดเสร็จรวมสำหรับงวด</t>
  </si>
  <si>
    <t>การแบ่งปันกำไรขาดทุนเบ็ดเสร็จรวม</t>
  </si>
  <si>
    <t xml:space="preserve">กำไรขาดทุนเบ็ดเสร็จรวมสำหรับงวด </t>
  </si>
  <si>
    <t>ส่วนของผู้มีส่วน</t>
  </si>
  <si>
    <t>ได้เสียที่ไม่มี</t>
  </si>
  <si>
    <t>อำนาจควบคุม</t>
  </si>
  <si>
    <t>ส่วนที่เป็นของผู้ถือหุ้นของบริษัทฯ</t>
  </si>
  <si>
    <t>สินค้าคงเหลือ</t>
  </si>
  <si>
    <t>เงินลงทุนในบริษัทย่อย</t>
  </si>
  <si>
    <t>ที่ดิน อาคารและอุปกรณ์</t>
  </si>
  <si>
    <t>สินทรัพย์ไม่มีตัวตน</t>
  </si>
  <si>
    <t>งบแสดงฐานะการเงิน (ต่อ)</t>
  </si>
  <si>
    <t>เจ้าหนี้การค้าและเจ้าหนี้อื่น</t>
  </si>
  <si>
    <t xml:space="preserve">ส่วนของผู้ถือหุ้นของบริษัทฯ </t>
  </si>
  <si>
    <t>กำไรขาดทุนเบ็ดเสร็จอื่น</t>
  </si>
  <si>
    <t>ตามกฎหมาย</t>
  </si>
  <si>
    <t>และชำระแล้ว</t>
  </si>
  <si>
    <t>ที่ออกและ</t>
  </si>
  <si>
    <t>ชำระแล้ว</t>
  </si>
  <si>
    <t>ผลต่างของอัตราแลกเปลี่ยนจากการแปลงค่างบการเงิน</t>
  </si>
  <si>
    <t xml:space="preserve">   ที่เป็นเงินตราต่างประเทศ</t>
  </si>
  <si>
    <t>สินทรัพย์ดำเนินงาน(เพิ่มขึ้น)ลดลง</t>
  </si>
  <si>
    <t>กำไรสำหรับงวด</t>
  </si>
  <si>
    <t>เงินลงทุนชั่วคราว</t>
  </si>
  <si>
    <t>เงินลงทุนในหลักทรัพย์เผื่อขาย</t>
  </si>
  <si>
    <t>ส่วนของผู้ถือหุ้นของบริษัทฯ</t>
  </si>
  <si>
    <t>ที่ออก</t>
  </si>
  <si>
    <t>องค์ประกอบอื่น</t>
  </si>
  <si>
    <t>ของส่วนของ</t>
  </si>
  <si>
    <t>เงินลงทุนในบริษัทร่วม</t>
  </si>
  <si>
    <t>อสังหาริมทรัพย์เพื่อการลงทุน</t>
  </si>
  <si>
    <t xml:space="preserve">(ยังไม่ได้ตรวจสอบ </t>
  </si>
  <si>
    <t>แต่สอบทานแล้ว)</t>
  </si>
  <si>
    <t>ส่วนของผู้มีส่วนได้เสียที่ไม่มีอำนาจควบคุมของบริษัทย่อย</t>
  </si>
  <si>
    <t>รายการที่จะไม่ถูกบันทึกในส่วนของกำไรหรือขาดทุนในภายหลัง</t>
  </si>
  <si>
    <t>รายการที่จะถูกบันทึกในส่วนของกำไรหรือขาดทุนในภายหลัง</t>
  </si>
  <si>
    <t>ลูกหนี้ตามสัญญาเช่าการเงิน - สุทธิจาก</t>
  </si>
  <si>
    <t xml:space="preserve">   ส่วนที่ถึงกำหนดรับชำระภายในหนึ่งปี</t>
  </si>
  <si>
    <t>เงินลงทุนระยะยาวอื่น</t>
  </si>
  <si>
    <t>ที่เป็นทุน</t>
  </si>
  <si>
    <t>ของบริษัทร่วม</t>
  </si>
  <si>
    <t>องค์ประกอบ</t>
  </si>
  <si>
    <t>หุ้นกู้แปลงสภาพ -</t>
  </si>
  <si>
    <t>จากการวัดมูลค่า</t>
  </si>
  <si>
    <t>ผลต่างจากการ</t>
  </si>
  <si>
    <t xml:space="preserve">งบแสดงการเปลี่ยนแปลงส่วนของผู้ถือหุ้น </t>
  </si>
  <si>
    <t xml:space="preserve">งบการเงินเฉพาะกิจการ </t>
  </si>
  <si>
    <t>รายได้ค่าสาธารณูปโภครับ</t>
  </si>
  <si>
    <t>รายได้เงินปันผลรับ</t>
  </si>
  <si>
    <t>ส่วนแบ่งกำไรจากเงินลงทุนในบริษัทร่วม</t>
  </si>
  <si>
    <t>กำไรก่อนส่วนแบ่งกำไรจากเงินลงทุนในบริษัทร่วม</t>
  </si>
  <si>
    <t xml:space="preserve">   ค่าใช้จ่ายภาระผูกพันผลประโยชน์พนักงาน</t>
  </si>
  <si>
    <t xml:space="preserve">   เจ้าหนี้การค้าและเจ้าหนี้อื่น</t>
  </si>
  <si>
    <t>ต้นทุนค่าสาธารณูปโภค</t>
  </si>
  <si>
    <t xml:space="preserve">กำไรขาดทุนเบ็ดเสร็จอื่นสำหรับงวด </t>
  </si>
  <si>
    <t>(หน่วย: พันบาท)</t>
  </si>
  <si>
    <t>หุ้นกู้แปลงสภาพ - องค์ประกอบที่เป็นหนี้สิน</t>
  </si>
  <si>
    <t xml:space="preserve">      หุ้นสามัญ 582,923,188 หุ้น มูลค่าหุ้นละ 1 บาท</t>
  </si>
  <si>
    <t xml:space="preserve">   ค่าใช้จ่ายทางการเงินและภาษีเงินได้</t>
  </si>
  <si>
    <t>กำไรก่อนค่าใช้จ่ายทางการเงินและภาษีเงินได้</t>
  </si>
  <si>
    <t xml:space="preserve">   ถึงกำหนดชำระภายในหนึ่งปี</t>
  </si>
  <si>
    <t>สำรองผลประโยชน์ระยะยาวของพนักงาน - สุทธิ</t>
  </si>
  <si>
    <t xml:space="preserve">   จากส่วนที่ถึงกำหนดชำระภายในหนึ่งปี</t>
  </si>
  <si>
    <t xml:space="preserve">      สำรองตามกฎหมาย</t>
  </si>
  <si>
    <t xml:space="preserve">      สำรองทั่วไป</t>
  </si>
  <si>
    <t xml:space="preserve">   จัดสรรแล้ว</t>
  </si>
  <si>
    <t>ส่วนเกินทุน</t>
  </si>
  <si>
    <t>หุ้นทุนซื้อคืน</t>
  </si>
  <si>
    <t>ทั่วไป</t>
  </si>
  <si>
    <t>จัดสรรแล้ว</t>
  </si>
  <si>
    <t>กำไรต่อหุ้น (บาท)</t>
  </si>
  <si>
    <t>กำไรต่อหุ้นขั้นพื้นฐาน</t>
  </si>
  <si>
    <t xml:space="preserve">   กำไรส่วนที่เป็นของผู้ถือหุ้นของบริษัทฯ</t>
  </si>
  <si>
    <t>กำไรต่อหุ้นปรับลด</t>
  </si>
  <si>
    <t>ยอดคงเหลือ ณ วันที่ 1 มกราคม 2561</t>
  </si>
  <si>
    <t>สินทรัพย์หมุนเวียนอื่น</t>
  </si>
  <si>
    <t>หนี้สินหมุนเวียนอื่น</t>
  </si>
  <si>
    <t xml:space="preserve">   ค่าเสื่อมราคาและค่าตัดจำหน่าย</t>
  </si>
  <si>
    <t xml:space="preserve">   ดอกเบี้ยจ่าย</t>
  </si>
  <si>
    <t xml:space="preserve">   หนี้สินหมุนเวียนอื่น</t>
  </si>
  <si>
    <t xml:space="preserve">   หนี้สินไม่หมุนเวียนอื่น</t>
  </si>
  <si>
    <t>เงินสดจ่ายซื้อที่ดิน อาคารและอุปกรณ์</t>
  </si>
  <si>
    <t>เงินสดจ่ายซื้ออสังหาริมทรัพย์เพื่อการลงทุน</t>
  </si>
  <si>
    <t xml:space="preserve">   สินทรัพย์หมุนเวียนอื่น</t>
  </si>
  <si>
    <t xml:space="preserve">   เงินปันผลรับจากบริษัทร่วม</t>
  </si>
  <si>
    <t xml:space="preserve">   เงินปันผลรับจากบริษัทอื่นและเงินลงทุนระยะยาวอื่น</t>
  </si>
  <si>
    <t xml:space="preserve">   ลูกหนี้ตามสัญญาเช่าการเงิน</t>
  </si>
  <si>
    <t>เงินสดจ่ายซื้อสินทรัพย์ไม่มีตัวตน</t>
  </si>
  <si>
    <t>เงินปันผลรับจากบริษัทอื่นและเงินลงทุนระยะยาวอื่น</t>
  </si>
  <si>
    <t xml:space="preserve">   รับชำระภายในหนึ่งปี</t>
  </si>
  <si>
    <t>ส่วนของลูกหนี้ตามสัญญาเช่าการเงินที่ถึงกำหนด</t>
  </si>
  <si>
    <t>ส่วนเกินทุนหุ้นทุนซื้อคืนของบริษัทร่วม</t>
  </si>
  <si>
    <t>กำไรขาดทุนเบ็ดเสร็จอื่น:</t>
  </si>
  <si>
    <t xml:space="preserve">   - สุทธิภาษีเงินได้</t>
  </si>
  <si>
    <t>ส่วนของสำรองผลประโยชน์ระยะยาวของพนักงานที่</t>
  </si>
  <si>
    <t>กำไรขาดทุน:</t>
  </si>
  <si>
    <t>(หน่วย: พันบาท ยกเว้นกำไรต่อหุ้นแสดงเป็นบาท)</t>
  </si>
  <si>
    <t>งบกำไรขาดทุนเบ็ดเสร็จ (ต่อ)</t>
  </si>
  <si>
    <t>เงินลงทุนใน</t>
  </si>
  <si>
    <t>หลักทรัพย์เผื่อขาย</t>
  </si>
  <si>
    <t>แปลงค่างบการเงิน</t>
  </si>
  <si>
    <t>ต่างประเทศ</t>
  </si>
  <si>
    <t>ที่เป็นเงินตรา</t>
  </si>
  <si>
    <t>งบแสดงการเปลี่ยนแปลงส่วนของผู้ถือหุ้น (ต่อ)</t>
  </si>
  <si>
    <t>ในหลักทรัพย์เผื่อขาย</t>
  </si>
  <si>
    <t>วัดมูลค่าเงินลงทุน</t>
  </si>
  <si>
    <t xml:space="preserve">   ส่วนแบ่งกำไรจากเงินลงทุนในบริษัทร่วม</t>
  </si>
  <si>
    <t>เงินสดจ่ายซื้อเงินลงทุนในบริษัทร่วม</t>
  </si>
  <si>
    <t>เงินสดจ่ายซื้อเงินลงทุนในหลักทรัพย์เผื่อขาย</t>
  </si>
  <si>
    <t>เงินสดจ่ายซื้อเงินลงทุนระยะยาวอื่น</t>
  </si>
  <si>
    <t>เงินสดรับจากการขายเงินลงทุนระยะยาวอื่น</t>
  </si>
  <si>
    <t>เงินสดรับจากการขายเงินลงทุนในหลักทรัพย์เผื่อขาย</t>
  </si>
  <si>
    <t>9, 11</t>
  </si>
  <si>
    <t xml:space="preserve">   กำไรจากการขายที่ดิน อาคารและอุปกรณ์</t>
  </si>
  <si>
    <t>สินทรัพย์ภาษีเงินได้รอการตัดบัญชี</t>
  </si>
  <si>
    <t xml:space="preserve">   จำนวนหุ้นสามัญถัวเฉลี่ยถ่วงน้ำหนัก (พันหุ้น)</t>
  </si>
  <si>
    <t>กำไรก่อนภาษีเงินได้</t>
  </si>
  <si>
    <t>กำไรก่อนภาษี</t>
  </si>
  <si>
    <t>รายการปรับกระทบกำไรก่อนภาษีเป็นเงินสดรับ(จ่าย)</t>
  </si>
  <si>
    <t xml:space="preserve">   ลูกหนี้การค้า</t>
  </si>
  <si>
    <t>เงินสดรับจากการขายที่ดิน อาคารและอุปกรณ์</t>
  </si>
  <si>
    <t xml:space="preserve">   เจ้าหนี้จากการซื้อที่ดิน อาคารและอุปกรณ์</t>
  </si>
  <si>
    <t>ยอดคงเหลือ ณ วันที่ 1 มกราคม 2562</t>
  </si>
  <si>
    <t>2562</t>
  </si>
  <si>
    <t>เงินลงทุนในหลักทรัพย์เพื่อค้า</t>
  </si>
  <si>
    <t>ลูกหนี้การค้าและลูกหนี้อื่น</t>
  </si>
  <si>
    <t>ส่วนของเงินกู้ยืมระยะยาวจากสถาบันการเงิน</t>
  </si>
  <si>
    <t xml:space="preserve">   ที่ถึงกำหนดชำระภายในหนึ่งปี</t>
  </si>
  <si>
    <t>เงินกู้ยืมระยะยาวจากสถาบันการเงิน - สุทธิ</t>
  </si>
  <si>
    <t>(ตรวจสอบแล้ว)</t>
  </si>
  <si>
    <t>องค์ประกอบอื่นของ</t>
  </si>
  <si>
    <t>ส่วนแบ่ง</t>
  </si>
  <si>
    <t xml:space="preserve">      หุ้นสามัญ 571,878,645 หุ้น มูลค่าหุ้นละ 1 บาท</t>
  </si>
  <si>
    <t xml:space="preserve">         (31 ธันวาคม 2561: หุ้นสามัญ 571,515,007 หุ้น </t>
  </si>
  <si>
    <t xml:space="preserve">         มูลค่าหุ้นละ 1 บาท)</t>
  </si>
  <si>
    <t xml:space="preserve">   เงินปันผลค้างรับ</t>
  </si>
  <si>
    <t>ส่วนเกินทุนจากการ</t>
  </si>
  <si>
    <t>3, 6</t>
  </si>
  <si>
    <t>3, 7</t>
  </si>
  <si>
    <t>เงินลงทุนชั่วคราวลดลง</t>
  </si>
  <si>
    <t>ณ วันที่ 30 มิถุนายน 2562</t>
  </si>
  <si>
    <t>ยอดคงเหลือ ณ วันที่ 30 มิถุนายน 2561</t>
  </si>
  <si>
    <t>ยอดคงเหลือ ณ วันที่ 30 มิถุนายน 2562</t>
  </si>
  <si>
    <t>เงินปันผลจ่ายแก่ผู้มีส่วนได้เสียที่ไม่มีอำนาจควบคุมของบริษัทย่อย</t>
  </si>
  <si>
    <t>เงินปันผลจ่าย</t>
  </si>
  <si>
    <t>เงินปันผลรับจากบริษัทร่วม</t>
  </si>
  <si>
    <t>เงินปันผลรับจากบริษัทย่อย</t>
  </si>
  <si>
    <t xml:space="preserve">   เงินปันผลรับจากบริษัทย่อย</t>
  </si>
  <si>
    <t xml:space="preserve">   ขาดทุน(กำไร)จากการขายเงินลงทุน</t>
  </si>
  <si>
    <t>ผลกำไร(ขาดทุน)จากการประมาณการตามหลักคณิตศาสตร์ประกันภัย</t>
  </si>
  <si>
    <t xml:space="preserve">สำหรับงวดสามเดือนสิ้นสุดวันที่ 30 มิถุนายน 2562 </t>
  </si>
  <si>
    <t xml:space="preserve">สำหรับงวดหกเดือนสิ้นสุดวันที่ 30 มิถุนายน 2562 </t>
  </si>
  <si>
    <t>งบการเงินที่แสดง</t>
  </si>
  <si>
    <t>เงินลงทุนตาม</t>
  </si>
  <si>
    <t>วิธีส่วนได้เสีย</t>
  </si>
  <si>
    <t>รายได้(ค่าใช้จ่าย)ภาษีเงินได้</t>
  </si>
  <si>
    <t>สำหรับงวดหกเดือนสิ้นสุดวันที่ 30 มิถุนายน 2562</t>
  </si>
  <si>
    <t xml:space="preserve">   รายการโอนกลับค่าเผื่อหนี้สงสัยจะสูญ</t>
  </si>
  <si>
    <t>เงินสดจ่ายดอกเบี้ย</t>
  </si>
  <si>
    <t>เงินสดรับจากการขายเงินลงทุนในหลักทรัพย์เพื่อค้า</t>
  </si>
  <si>
    <t>เงินสดสุทธิจากกิจกรรมลงทุน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</si>
  <si>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</si>
  <si>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</si>
  <si>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</si>
  <si>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 xml:space="preserve">   เจ้าหนี้จากการซื้ออสังหาริมทรัพย์เพื่อการลงทุน</t>
  </si>
  <si>
    <t>เงินสดรับจากการขายเงินลงทุนในบริษัทย่อย</t>
  </si>
  <si>
    <t>การเปลี่ยนแปลงสัดส่วนการถือหุ้นในบริษัทย่อย</t>
  </si>
  <si>
    <t>เงินให้กู้ยืมระยะสั้นแก่กิจการที่เกี่ยวข้องกัน</t>
  </si>
  <si>
    <t>-</t>
  </si>
  <si>
    <t>3, 15</t>
  </si>
  <si>
    <t>3, 20</t>
  </si>
  <si>
    <t>หุ้นกู้ - สุทธิจากส่วนที่ถึงกำหนดชำระภายในหนึ่งปี</t>
  </si>
  <si>
    <t>เงินปันผลจ่าย (หมายเหตุ 22)</t>
  </si>
  <si>
    <t>แปลงสภาพหุ้นกู้เป็นหุ้นสามัญ (หมายเหตุ 18, 23)</t>
  </si>
  <si>
    <t>เงินให้กู้ยืมระยะสั้นแก่กิจการที่เกี่ยวข้องกันเพิ่มขึ้น</t>
  </si>
  <si>
    <t xml:space="preserve">   รายการโอนกลับค่าเผื่อจากการลดลงของมูลค่าเงินลงทุน</t>
  </si>
  <si>
    <t xml:space="preserve"> เงินสดสุทธิจาก(ใช้ไปใน)กิจกรรมดำเนินงาน</t>
  </si>
  <si>
    <t>เงินสดจาก(ใช้ไปใน)กิจกรรมดำเนินงาน</t>
  </si>
  <si>
    <t>เงินสดรับจากการคืนทุนจากหลักทรัพย์เผื่อขาย</t>
  </si>
  <si>
    <t>เงินสดสุทธิใช้ไปในกิจกรรมจัดหาเงิน</t>
  </si>
  <si>
    <t>เงินสดและรายการเทียบเท่าเงินสดลดลงสุทธิ</t>
  </si>
  <si>
    <t>ผลขาดทุนจากการประมาณการตามหลักคณิตศาสตร์ประกันภัย</t>
  </si>
  <si>
    <t>ผลกระทบจากการขายเงินลงทุนในบริษัทย่อย</t>
  </si>
  <si>
    <t>3, 14</t>
  </si>
  <si>
    <t>ส่วนของหุ้นกู้ที่ถึงกำหนดชำระภายในหนึ่งปี</t>
  </si>
  <si>
    <t>งบการเงินที่แสดงเงินลงทุนตามวิธีส่วนได้เสีย/งบการเงินรวม</t>
  </si>
  <si>
    <t>กำไรจากการดำเนินงานก่อนการเปลี่ยนแปลง</t>
  </si>
  <si>
    <t xml:space="preserve">   ในสินทรัพย์และหนี้สินดำเนินงาน</t>
  </si>
  <si>
    <t>บริษัท สหพัฒนาอินเตอร์โฮลดิ้ง จำกัด (มหาชน) และบริษัทย่อย</t>
  </si>
  <si>
    <t>ผลขาดทุนจากการวัดมูลค่าเงินลงทุนในหลักทรัพย์เผื่อขาย</t>
  </si>
  <si>
    <t>รายได้ค่าเช่าและค่าบริการ</t>
  </si>
  <si>
    <t>ต้นทุนค่าเช่าและค่าบริการ</t>
  </si>
</sst>
</file>

<file path=xl/styles.xml><?xml version="1.0" encoding="utf-8"?>
<styleSheet xmlns="http://schemas.openxmlformats.org/spreadsheetml/2006/main">
  <numFmts count="4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(&quot;฿&quot;* #,##0_);_(&quot;฿&quot;* \(#,##0\);_(&quot;฿&quot;* &quot;-&quot;_);_(@_)"/>
    <numFmt numFmtId="204" formatCode="&quot;ผ&quot;#,##0.00_);[Red]\(&quot;ผ&quot;#,##0.00\)"/>
    <numFmt numFmtId="205" formatCode="#,##0.0_);\(#,##0.0\)"/>
    <numFmt numFmtId="206" formatCode="#,##0.0_);[Red]\(#,##0.0\)"/>
    <numFmt numFmtId="207" formatCode="00000"/>
    <numFmt numFmtId="208" formatCode="_-&quot;$&quot;* #,##0.00_-;\-&quot;$&quot;* #,##0.00_-;_-&quot;$&quot;* &quot;-&quot;??_-;_-@_-"/>
    <numFmt numFmtId="209" formatCode="#,##0;\(#,##0\)"/>
    <numFmt numFmtId="210" formatCode="\$#,##0.00;\(\$#,##0.00\)"/>
    <numFmt numFmtId="211" formatCode="\$#,##0;\(\$#,##0\)"/>
    <numFmt numFmtId="212" formatCode="_(* #,##0_);_(* \(#,##0\);_(* &quot;-&quot;??_);_(@_)"/>
    <numFmt numFmtId="213" formatCode="0.0%"/>
    <numFmt numFmtId="214" formatCode="dd\-mmm\-yy_)"/>
    <numFmt numFmtId="215" formatCode="0.00_)"/>
    <numFmt numFmtId="216" formatCode="#,##0.00\ &quot;F&quot;;\-#,##0.00\ &quot;F&quot;"/>
    <numFmt numFmtId="217" formatCode="_(* #,##0.0_);_(* \(#,##0.0\);_(* &quot;-&quot;??_);_(@_)"/>
    <numFmt numFmtId="218" formatCode="#,##0.0"/>
    <numFmt numFmtId="219" formatCode="_(* #,##0.000_);_(* \(#,##0.000\);_(* &quot;-&quot;??_);_(@_)"/>
    <numFmt numFmtId="220" formatCode="_(* #,##0.0000_);_(* \(#,##0.0000\);_(* &quot;-&quot;??_);_(@_)"/>
    <numFmt numFmtId="221" formatCode="_(* #,##0.0_);_(* \(#,##0.0\);_(* &quot;-&quot;_);_(@_)"/>
    <numFmt numFmtId="222" formatCode="_(* #,##0.00_);_(* \(#,##0.00\);_(* &quot;-&quot;_);_(@_)"/>
    <numFmt numFmtId="223" formatCode="_(* #,##0.000_);_(* \(#,##0.000\);_(* &quot;-&quot;_);_(@_)"/>
  </numFmts>
  <fonts count="62">
    <font>
      <sz val="10"/>
      <name val="ApFont"/>
      <family val="0"/>
    </font>
    <font>
      <b/>
      <sz val="10"/>
      <name val="ApFont"/>
      <family val="0"/>
    </font>
    <font>
      <i/>
      <sz val="10"/>
      <name val="ApFont"/>
      <family val="0"/>
    </font>
    <font>
      <b/>
      <i/>
      <sz val="10"/>
      <name val="ApFont"/>
      <family val="0"/>
    </font>
    <font>
      <sz val="14"/>
      <name val="AngsanaUPC"/>
      <family val="1"/>
    </font>
    <font>
      <u val="single"/>
      <sz val="9"/>
      <color indexed="12"/>
      <name val="ApFont"/>
      <family val="0"/>
    </font>
    <font>
      <u val="single"/>
      <sz val="9"/>
      <color indexed="36"/>
      <name val="ApFont"/>
      <family val="0"/>
    </font>
    <font>
      <sz val="10"/>
      <name val="Times New Roman"/>
      <family val="1"/>
    </font>
    <font>
      <sz val="8"/>
      <name val="Arial"/>
      <family val="2"/>
    </font>
    <font>
      <sz val="7"/>
      <name val="Small Fonts"/>
      <family val="2"/>
    </font>
    <font>
      <sz val="15"/>
      <name val="CordiaUPC"/>
      <family val="1"/>
    </font>
    <font>
      <sz val="10"/>
      <name val="Arial"/>
      <family val="2"/>
    </font>
    <font>
      <b/>
      <sz val="13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8"/>
      <name val="Angsana New"/>
      <family val="1"/>
    </font>
    <font>
      <b/>
      <sz val="13"/>
      <color indexed="8"/>
      <name val="Angsana New"/>
      <family val="1"/>
    </font>
    <font>
      <i/>
      <sz val="13"/>
      <name val="Angsana New"/>
      <family val="1"/>
    </font>
    <font>
      <i/>
      <u val="single"/>
      <sz val="13"/>
      <name val="Angsana New"/>
      <family val="1"/>
    </font>
    <font>
      <i/>
      <sz val="13"/>
      <color indexed="8"/>
      <name val="Angsana New"/>
      <family val="1"/>
    </font>
    <font>
      <b/>
      <i/>
      <u val="single"/>
      <sz val="13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b/>
      <sz val="12"/>
      <name val="Angsana New"/>
      <family val="1"/>
    </font>
    <font>
      <sz val="12"/>
      <name val="Angsana New"/>
      <family val="1"/>
    </font>
    <font>
      <u val="single"/>
      <sz val="12"/>
      <name val="Angsana New"/>
      <family val="1"/>
    </font>
    <font>
      <sz val="12"/>
      <name val="Helv"/>
      <family val="0"/>
    </font>
    <font>
      <u val="single"/>
      <sz val="13"/>
      <color indexed="8"/>
      <name val="Angsana New"/>
      <family val="1"/>
    </font>
    <font>
      <b/>
      <i/>
      <sz val="13"/>
      <color indexed="8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Tahom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92" fontId="4" fillId="0" borderId="0" applyFont="0" applyFill="0" applyBorder="0" applyAlignment="0" applyProtection="0"/>
    <xf numFmtId="209" fontId="7" fillId="0" borderId="0">
      <alignment/>
      <protection/>
    </xf>
    <xf numFmtId="43" fontId="4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4" fillId="0" borderId="0" applyFont="0" applyFill="0" applyBorder="0" applyAlignment="0" applyProtection="0"/>
    <xf numFmtId="210" fontId="7" fillId="0" borderId="0">
      <alignment/>
      <protection/>
    </xf>
    <xf numFmtId="211" fontId="7" fillId="0" borderId="0">
      <alignment/>
      <protection/>
    </xf>
    <xf numFmtId="0" fontId="5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1" fillId="29" borderId="0" applyNumberFormat="0" applyBorder="0" applyAlignment="0" applyProtection="0"/>
    <xf numFmtId="38" fontId="8" fillId="30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31" borderId="1" applyNumberFormat="0" applyAlignment="0" applyProtection="0"/>
    <xf numFmtId="10" fontId="8" fillId="32" borderId="6" applyNumberFormat="0" applyBorder="0" applyAlignment="0" applyProtection="0"/>
    <xf numFmtId="0" fontId="56" fillId="0" borderId="7" applyNumberFormat="0" applyFill="0" applyAlignment="0" applyProtection="0"/>
    <xf numFmtId="0" fontId="57" fillId="33" borderId="0" applyNumberFormat="0" applyBorder="0" applyAlignment="0" applyProtection="0"/>
    <xf numFmtId="37" fontId="9" fillId="0" borderId="0">
      <alignment/>
      <protection/>
    </xf>
    <xf numFmtId="206" fontId="10" fillId="0" borderId="0">
      <alignment/>
      <protection/>
    </xf>
    <xf numFmtId="0" fontId="4" fillId="0" borderId="0">
      <alignment/>
      <protection/>
    </xf>
    <xf numFmtId="0" fontId="0" fillId="34" borderId="8" applyNumberFormat="0" applyFon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1" fontId="11" fillId="0" borderId="10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  <xf numFmtId="39" fontId="26" fillId="0" borderId="0">
      <alignment/>
      <protection/>
    </xf>
  </cellStyleXfs>
  <cellXfs count="189">
    <xf numFmtId="0" fontId="0" fillId="0" borderId="0" xfId="0" applyAlignment="1">
      <alignment/>
    </xf>
    <xf numFmtId="37" fontId="16" fillId="0" borderId="0" xfId="0" applyNumberFormat="1" applyFont="1" applyFill="1" applyAlignment="1">
      <alignment horizontal="left"/>
    </xf>
    <xf numFmtId="37" fontId="13" fillId="0" borderId="0" xfId="65" applyNumberFormat="1" applyFont="1" applyFill="1" applyAlignment="1">
      <alignment horizontal="centerContinuous"/>
      <protection/>
    </xf>
    <xf numFmtId="37" fontId="17" fillId="0" borderId="0" xfId="65" applyNumberFormat="1" applyFont="1" applyFill="1" applyAlignment="1">
      <alignment horizontal="centerContinuous"/>
      <protection/>
    </xf>
    <xf numFmtId="38" fontId="13" fillId="0" borderId="0" xfId="65" applyNumberFormat="1" applyFont="1" applyFill="1" applyAlignment="1">
      <alignment horizontal="centerContinuous"/>
      <protection/>
    </xf>
    <xf numFmtId="37" fontId="13" fillId="0" borderId="0" xfId="65" applyNumberFormat="1" applyFont="1" applyFill="1" applyAlignment="1">
      <alignment horizontal="right"/>
      <protection/>
    </xf>
    <xf numFmtId="37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Alignment="1">
      <alignment/>
      <protection/>
    </xf>
    <xf numFmtId="192" fontId="15" fillId="0" borderId="0" xfId="0" applyNumberFormat="1" applyFont="1" applyFill="1" applyAlignment="1">
      <alignment horizontal="right"/>
    </xf>
    <xf numFmtId="37" fontId="17" fillId="0" borderId="0" xfId="65" applyNumberFormat="1" applyFont="1" applyFill="1" applyAlignment="1">
      <alignment horizontal="center"/>
      <protection/>
    </xf>
    <xf numFmtId="38" fontId="13" fillId="0" borderId="12" xfId="65" applyNumberFormat="1" applyFont="1" applyFill="1" applyBorder="1" applyAlignment="1">
      <alignment horizontal="center"/>
      <protection/>
    </xf>
    <xf numFmtId="37" fontId="13" fillId="0" borderId="12" xfId="65" applyNumberFormat="1" applyFont="1" applyFill="1" applyBorder="1" applyAlignment="1">
      <alignment horizontal="center"/>
      <protection/>
    </xf>
    <xf numFmtId="37" fontId="13" fillId="0" borderId="0" xfId="65" applyNumberFormat="1" applyFont="1" applyFill="1" applyBorder="1" applyAlignment="1">
      <alignment horizontal="center"/>
      <protection/>
    </xf>
    <xf numFmtId="37" fontId="14" fillId="0" borderId="0" xfId="65" applyNumberFormat="1" applyFont="1" applyFill="1" applyAlignment="1">
      <alignment horizontal="center"/>
      <protection/>
    </xf>
    <xf numFmtId="37" fontId="18" fillId="0" borderId="0" xfId="65" applyNumberFormat="1" applyFont="1" applyFill="1" applyAlignment="1">
      <alignment horizontal="center"/>
      <protection/>
    </xf>
    <xf numFmtId="0" fontId="14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 horizontal="right"/>
      <protection/>
    </xf>
    <xf numFmtId="38" fontId="13" fillId="0" borderId="0" xfId="65" applyNumberFormat="1" applyFont="1" applyFill="1" applyBorder="1" applyAlignment="1">
      <alignment horizontal="center"/>
      <protection/>
    </xf>
    <xf numFmtId="192" fontId="13" fillId="0" borderId="0" xfId="65" applyNumberFormat="1" applyFont="1" applyFill="1" applyBorder="1" applyAlignment="1">
      <alignment horizontal="right"/>
      <protection/>
    </xf>
    <xf numFmtId="192" fontId="13" fillId="0" borderId="0" xfId="65" applyNumberFormat="1" applyFont="1" applyFill="1" applyAlignment="1">
      <alignment/>
      <protection/>
    </xf>
    <xf numFmtId="192" fontId="13" fillId="0" borderId="12" xfId="65" applyNumberFormat="1" applyFont="1" applyFill="1" applyBorder="1" applyAlignment="1">
      <alignment horizontal="right"/>
      <protection/>
    </xf>
    <xf numFmtId="192" fontId="13" fillId="0" borderId="12" xfId="65" applyNumberFormat="1" applyFont="1" applyFill="1" applyBorder="1" applyAlignment="1">
      <alignment/>
      <protection/>
    </xf>
    <xf numFmtId="37" fontId="17" fillId="0" borderId="0" xfId="65" applyNumberFormat="1" applyFont="1" applyFill="1" applyAlignment="1">
      <alignment horizontal="right"/>
      <protection/>
    </xf>
    <xf numFmtId="192" fontId="13" fillId="0" borderId="0" xfId="65" applyNumberFormat="1" applyFont="1" applyFill="1" applyBorder="1" applyAlignment="1">
      <alignment/>
      <protection/>
    </xf>
    <xf numFmtId="192" fontId="13" fillId="0" borderId="0" xfId="65" applyNumberFormat="1" applyFont="1" applyFill="1" applyBorder="1" applyAlignment="1">
      <alignment horizontal="center"/>
      <protection/>
    </xf>
    <xf numFmtId="205" fontId="17" fillId="0" borderId="0" xfId="65" applyNumberFormat="1" applyFont="1" applyFill="1" applyAlignment="1">
      <alignment horizontal="center"/>
      <protection/>
    </xf>
    <xf numFmtId="37" fontId="12" fillId="0" borderId="0" xfId="65" applyNumberFormat="1" applyFont="1" applyFill="1" applyAlignment="1">
      <alignment horizontal="left"/>
      <protection/>
    </xf>
    <xf numFmtId="37" fontId="13" fillId="0" borderId="0" xfId="65" applyNumberFormat="1" applyFont="1" applyFill="1" applyAlignment="1">
      <alignment horizontal="left"/>
      <protection/>
    </xf>
    <xf numFmtId="192" fontId="13" fillId="0" borderId="13" xfId="65" applyNumberFormat="1" applyFont="1" applyFill="1" applyBorder="1" applyAlignment="1">
      <alignment/>
      <protection/>
    </xf>
    <xf numFmtId="37" fontId="13" fillId="0" borderId="0" xfId="65" applyNumberFormat="1" applyFont="1" applyFill="1" applyBorder="1" applyAlignment="1">
      <alignment/>
      <protection/>
    </xf>
    <xf numFmtId="0" fontId="12" fillId="0" borderId="0" xfId="0" applyNumberFormat="1" applyFont="1" applyFill="1" applyAlignment="1">
      <alignment/>
    </xf>
    <xf numFmtId="212" fontId="1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212" fontId="13" fillId="0" borderId="0" xfId="0" applyNumberFormat="1" applyFont="1" applyFill="1" applyAlignment="1">
      <alignment horizontal="right"/>
    </xf>
    <xf numFmtId="0" fontId="13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left"/>
    </xf>
    <xf numFmtId="212" fontId="13" fillId="0" borderId="0" xfId="0" applyNumberFormat="1" applyFont="1" applyFill="1" applyAlignment="1" quotePrefix="1">
      <alignment horizontal="left"/>
    </xf>
    <xf numFmtId="212" fontId="13" fillId="0" borderId="0" xfId="0" applyNumberFormat="1" applyFont="1" applyFill="1" applyAlignment="1">
      <alignment horizontal="left"/>
    </xf>
    <xf numFmtId="194" fontId="13" fillId="0" borderId="14" xfId="0" applyNumberFormat="1" applyFont="1" applyFill="1" applyBorder="1" applyAlignment="1">
      <alignment/>
    </xf>
    <xf numFmtId="194" fontId="13" fillId="0" borderId="0" xfId="0" applyNumberFormat="1" applyFont="1" applyFill="1" applyAlignment="1">
      <alignment horizontal="right"/>
    </xf>
    <xf numFmtId="194" fontId="13" fillId="0" borderId="0" xfId="65" applyNumberFormat="1" applyFont="1" applyFill="1" applyBorder="1" applyAlignment="1">
      <alignment/>
      <protection/>
    </xf>
    <xf numFmtId="194" fontId="13" fillId="0" borderId="0" xfId="65" applyNumberFormat="1" applyFont="1" applyFill="1" applyAlignment="1">
      <alignment/>
      <protection/>
    </xf>
    <xf numFmtId="38" fontId="13" fillId="0" borderId="0" xfId="65" applyNumberFormat="1" applyFont="1" applyFill="1" applyBorder="1" applyAlignment="1">
      <alignment/>
      <protection/>
    </xf>
    <xf numFmtId="0" fontId="13" fillId="0" borderId="0" xfId="65" applyNumberFormat="1" applyFont="1" applyFill="1" applyAlignment="1">
      <alignment horizontal="center"/>
      <protection/>
    </xf>
    <xf numFmtId="192" fontId="13" fillId="0" borderId="0" xfId="65" applyNumberFormat="1" applyFont="1" applyFill="1" applyAlignment="1">
      <alignment horizontal="center"/>
      <protection/>
    </xf>
    <xf numFmtId="192" fontId="13" fillId="0" borderId="14" xfId="65" applyNumberFormat="1" applyFont="1" applyFill="1" applyBorder="1" applyAlignment="1">
      <alignment/>
      <protection/>
    </xf>
    <xf numFmtId="192" fontId="13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Alignment="1">
      <alignment horizontal="left"/>
    </xf>
    <xf numFmtId="37" fontId="15" fillId="0" borderId="0" xfId="0" applyNumberFormat="1" applyFont="1" applyFill="1" applyAlignment="1">
      <alignment horizontal="centerContinuous"/>
    </xf>
    <xf numFmtId="37" fontId="19" fillId="0" borderId="0" xfId="0" applyNumberFormat="1" applyFont="1" applyFill="1" applyAlignment="1">
      <alignment horizontal="centerContinuous"/>
    </xf>
    <xf numFmtId="192" fontId="15" fillId="0" borderId="0" xfId="0" applyNumberFormat="1" applyFont="1" applyFill="1" applyAlignment="1">
      <alignment horizontal="centerContinuous"/>
    </xf>
    <xf numFmtId="37" fontId="16" fillId="0" borderId="0" xfId="0" applyNumberFormat="1" applyFont="1" applyFill="1" applyAlignment="1">
      <alignment/>
    </xf>
    <xf numFmtId="37" fontId="19" fillId="0" borderId="0" xfId="0" applyNumberFormat="1" applyFont="1" applyFill="1" applyAlignment="1">
      <alignment horizontal="center"/>
    </xf>
    <xf numFmtId="192" fontId="15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192" fontId="15" fillId="0" borderId="0" xfId="0" applyNumberFormat="1" applyFont="1" applyFill="1" applyBorder="1" applyAlignment="1">
      <alignment horizontal="right"/>
    </xf>
    <xf numFmtId="37" fontId="15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>
      <alignment horizontal="center"/>
    </xf>
    <xf numFmtId="192" fontId="15" fillId="0" borderId="0" xfId="0" applyNumberFormat="1" applyFont="1" applyFill="1" applyBorder="1" applyAlignment="1">
      <alignment/>
    </xf>
    <xf numFmtId="37" fontId="15" fillId="0" borderId="0" xfId="0" applyNumberFormat="1" applyFont="1" applyFill="1" applyBorder="1" applyAlignment="1">
      <alignment horizontal="left"/>
    </xf>
    <xf numFmtId="37" fontId="15" fillId="0" borderId="0" xfId="0" applyNumberFormat="1" applyFont="1" applyFill="1" applyBorder="1" applyAlignment="1">
      <alignment horizontal="right"/>
    </xf>
    <xf numFmtId="205" fontId="19" fillId="0" borderId="0" xfId="0" applyNumberFormat="1" applyFont="1" applyFill="1" applyAlignment="1">
      <alignment horizontal="center"/>
    </xf>
    <xf numFmtId="192" fontId="15" fillId="0" borderId="12" xfId="0" applyNumberFormat="1" applyFont="1" applyFill="1" applyBorder="1" applyAlignment="1">
      <alignment horizontal="right"/>
    </xf>
    <xf numFmtId="192" fontId="15" fillId="0" borderId="15" xfId="0" applyNumberFormat="1" applyFont="1" applyFill="1" applyBorder="1" applyAlignment="1">
      <alignment horizontal="right"/>
    </xf>
    <xf numFmtId="192" fontId="15" fillId="0" borderId="0" xfId="0" applyNumberFormat="1" applyFont="1" applyFill="1" applyBorder="1" applyAlignment="1">
      <alignment horizontal="center"/>
    </xf>
    <xf numFmtId="37" fontId="19" fillId="0" borderId="0" xfId="0" applyNumberFormat="1" applyFont="1" applyFill="1" applyAlignment="1">
      <alignment/>
    </xf>
    <xf numFmtId="192" fontId="15" fillId="0" borderId="13" xfId="0" applyNumberFormat="1" applyFont="1" applyFill="1" applyBorder="1" applyAlignment="1">
      <alignment horizontal="right"/>
    </xf>
    <xf numFmtId="0" fontId="14" fillId="0" borderId="0" xfId="65" applyNumberFormat="1" applyFont="1" applyFill="1" applyAlignment="1" quotePrefix="1">
      <alignment horizontal="center"/>
      <protection/>
    </xf>
    <xf numFmtId="192" fontId="13" fillId="0" borderId="12" xfId="65" applyNumberFormat="1" applyFont="1" applyFill="1" applyBorder="1" applyAlignment="1">
      <alignment horizontal="center"/>
      <protection/>
    </xf>
    <xf numFmtId="37" fontId="20" fillId="0" borderId="0" xfId="65" applyNumberFormat="1" applyFont="1" applyFill="1" applyBorder="1" applyAlignment="1">
      <alignment/>
      <protection/>
    </xf>
    <xf numFmtId="192" fontId="13" fillId="0" borderId="0" xfId="0" applyNumberFormat="1" applyFont="1" applyFill="1" applyBorder="1" applyAlignment="1">
      <alignment horizontal="center"/>
    </xf>
    <xf numFmtId="3" fontId="17" fillId="0" borderId="0" xfId="42" applyNumberFormat="1" applyFont="1" applyFill="1" applyAlignment="1">
      <alignment horizontal="center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Alignment="1">
      <alignment horizontal="right"/>
    </xf>
    <xf numFmtId="0" fontId="24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192" fontId="24" fillId="0" borderId="0" xfId="0" applyNumberFormat="1" applyFont="1" applyFill="1" applyBorder="1" applyAlignment="1">
      <alignment horizontal="right"/>
    </xf>
    <xf numFmtId="192" fontId="24" fillId="0" borderId="0" xfId="0" applyNumberFormat="1" applyFont="1" applyFill="1" applyBorder="1" applyAlignment="1">
      <alignment horizontal="center"/>
    </xf>
    <xf numFmtId="192" fontId="24" fillId="0" borderId="12" xfId="0" applyNumberFormat="1" applyFont="1" applyFill="1" applyBorder="1" applyAlignment="1">
      <alignment horizontal="center"/>
    </xf>
    <xf numFmtId="192" fontId="24" fillId="0" borderId="12" xfId="0" applyNumberFormat="1" applyFont="1" applyFill="1" applyBorder="1" applyAlignment="1">
      <alignment horizontal="right"/>
    </xf>
    <xf numFmtId="9" fontId="24" fillId="0" borderId="0" xfId="68" applyFont="1" applyFill="1" applyAlignment="1">
      <alignment/>
    </xf>
    <xf numFmtId="212" fontId="24" fillId="0" borderId="0" xfId="0" applyNumberFormat="1" applyFont="1" applyFill="1" applyAlignment="1">
      <alignment/>
    </xf>
    <xf numFmtId="192" fontId="24" fillId="0" borderId="0" xfId="0" applyNumberFormat="1" applyFont="1" applyFill="1" applyBorder="1" applyAlignment="1">
      <alignment/>
    </xf>
    <xf numFmtId="192" fontId="24" fillId="0" borderId="0" xfId="0" applyNumberFormat="1" applyFont="1" applyFill="1" applyAlignment="1">
      <alignment/>
    </xf>
    <xf numFmtId="192" fontId="24" fillId="0" borderId="13" xfId="0" applyNumberFormat="1" applyFont="1" applyFill="1" applyBorder="1" applyAlignment="1">
      <alignment horizontal="right"/>
    </xf>
    <xf numFmtId="37" fontId="24" fillId="0" borderId="0" xfId="0" applyNumberFormat="1" applyFont="1" applyFill="1" applyAlignment="1">
      <alignment/>
    </xf>
    <xf numFmtId="207" fontId="24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/>
    </xf>
    <xf numFmtId="212" fontId="21" fillId="0" borderId="0" xfId="0" applyNumberFormat="1" applyFont="1" applyFill="1" applyAlignment="1" quotePrefix="1">
      <alignment/>
    </xf>
    <xf numFmtId="212" fontId="21" fillId="0" borderId="0" xfId="0" applyNumberFormat="1" applyFont="1" applyFill="1" applyBorder="1" applyAlignment="1" quotePrefix="1">
      <alignment/>
    </xf>
    <xf numFmtId="212" fontId="22" fillId="0" borderId="0" xfId="0" applyNumberFormat="1" applyFont="1" applyFill="1" applyAlignment="1">
      <alignment/>
    </xf>
    <xf numFmtId="0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Alignment="1">
      <alignment horizontal="left"/>
    </xf>
    <xf numFmtId="37" fontId="21" fillId="0" borderId="0" xfId="0" applyNumberFormat="1" applyFont="1" applyFill="1" applyBorder="1" applyAlignment="1">
      <alignment horizontal="left"/>
    </xf>
    <xf numFmtId="38" fontId="22" fillId="0" borderId="0" xfId="0" applyNumberFormat="1" applyFont="1" applyFill="1" applyAlignment="1">
      <alignment horizontal="centerContinuous"/>
    </xf>
    <xf numFmtId="38" fontId="22" fillId="0" borderId="0" xfId="0" applyNumberFormat="1" applyFont="1" applyFill="1" applyBorder="1" applyAlignment="1">
      <alignment horizontal="centerContinuous"/>
    </xf>
    <xf numFmtId="212" fontId="22" fillId="0" borderId="0" xfId="0" applyNumberFormat="1" applyFont="1" applyFill="1" applyAlignment="1">
      <alignment horizontal="center"/>
    </xf>
    <xf numFmtId="212" fontId="22" fillId="0" borderId="0" xfId="0" applyNumberFormat="1" applyFont="1" applyFill="1" applyBorder="1" applyAlignment="1">
      <alignment horizontal="center"/>
    </xf>
    <xf numFmtId="212" fontId="22" fillId="0" borderId="0" xfId="0" applyNumberFormat="1" applyFont="1" applyFill="1" applyBorder="1" applyAlignment="1">
      <alignment/>
    </xf>
    <xf numFmtId="212" fontId="22" fillId="0" borderId="12" xfId="0" applyNumberFormat="1" applyFont="1" applyFill="1" applyBorder="1" applyAlignment="1">
      <alignment horizontal="center"/>
    </xf>
    <xf numFmtId="212" fontId="22" fillId="0" borderId="0" xfId="0" applyNumberFormat="1" applyFont="1" applyFill="1" applyBorder="1" applyAlignment="1">
      <alignment horizontal="center" wrapText="1"/>
    </xf>
    <xf numFmtId="0" fontId="22" fillId="0" borderId="12" xfId="0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/>
    </xf>
    <xf numFmtId="192" fontId="22" fillId="0" borderId="0" xfId="0" applyNumberFormat="1" applyFont="1" applyFill="1" applyAlignment="1">
      <alignment/>
    </xf>
    <xf numFmtId="0" fontId="22" fillId="0" borderId="0" xfId="0" applyNumberFormat="1" applyFont="1" applyFill="1" applyAlignment="1">
      <alignment/>
    </xf>
    <xf numFmtId="9" fontId="22" fillId="0" borderId="0" xfId="68" applyFont="1" applyFill="1" applyAlignment="1">
      <alignment/>
    </xf>
    <xf numFmtId="192" fontId="22" fillId="0" borderId="12" xfId="0" applyNumberFormat="1" applyFont="1" applyFill="1" applyBorder="1" applyAlignment="1">
      <alignment/>
    </xf>
    <xf numFmtId="192" fontId="22" fillId="0" borderId="13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92" fontId="13" fillId="0" borderId="13" xfId="0" applyNumberFormat="1" applyFont="1" applyFill="1" applyBorder="1" applyAlignment="1">
      <alignment horizontal="center"/>
    </xf>
    <xf numFmtId="38" fontId="13" fillId="0" borderId="0" xfId="65" applyNumberFormat="1" applyFont="1" applyFill="1" applyAlignment="1">
      <alignment horizontal="center"/>
      <protection/>
    </xf>
    <xf numFmtId="37" fontId="15" fillId="0" borderId="0" xfId="0" applyNumberFormat="1" applyFont="1" applyFill="1" applyBorder="1" applyAlignment="1">
      <alignment horizontal="centerContinuous"/>
    </xf>
    <xf numFmtId="212" fontId="22" fillId="0" borderId="0" xfId="0" applyNumberFormat="1" applyFont="1" applyFill="1" applyAlignment="1">
      <alignment horizontal="center" wrapText="1"/>
    </xf>
    <xf numFmtId="37" fontId="17" fillId="0" borderId="0" xfId="65" applyNumberFormat="1" applyFont="1" applyFill="1" applyAlignment="1">
      <alignment/>
      <protection/>
    </xf>
    <xf numFmtId="192" fontId="17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Alignment="1">
      <alignment horizontal="center"/>
      <protection/>
    </xf>
    <xf numFmtId="212" fontId="22" fillId="0" borderId="12" xfId="0" applyNumberFormat="1" applyFont="1" applyFill="1" applyBorder="1" applyAlignment="1">
      <alignment horizontal="center" wrapText="1"/>
    </xf>
    <xf numFmtId="192" fontId="13" fillId="0" borderId="12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39" fontId="24" fillId="0" borderId="12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"/>
      <protection/>
    </xf>
    <xf numFmtId="39" fontId="24" fillId="0" borderId="0" xfId="74" applyNumberFormat="1" applyFont="1" applyFill="1" applyBorder="1" applyAlignment="1" applyProtection="1">
      <alignment horizontal="centerContinuous"/>
      <protection/>
    </xf>
    <xf numFmtId="0" fontId="24" fillId="0" borderId="16" xfId="0" applyFont="1" applyFill="1" applyBorder="1" applyAlignment="1">
      <alignment/>
    </xf>
    <xf numFmtId="192" fontId="22" fillId="0" borderId="0" xfId="0" applyNumberFormat="1" applyFont="1" applyFill="1" applyBorder="1" applyAlignment="1">
      <alignment horizontal="center"/>
    </xf>
    <xf numFmtId="192" fontId="22" fillId="0" borderId="12" xfId="0" applyNumberFormat="1" applyFont="1" applyFill="1" applyBorder="1" applyAlignment="1">
      <alignment horizontal="center"/>
    </xf>
    <xf numFmtId="192" fontId="22" fillId="0" borderId="0" xfId="0" applyNumberFormat="1" applyFont="1" applyFill="1" applyBorder="1" applyAlignment="1">
      <alignment horizontal="center" wrapText="1"/>
    </xf>
    <xf numFmtId="192" fontId="22" fillId="0" borderId="0" xfId="0" applyNumberFormat="1" applyFont="1" applyFill="1" applyAlignment="1">
      <alignment horizontal="center"/>
    </xf>
    <xf numFmtId="39" fontId="22" fillId="0" borderId="12" xfId="74" applyNumberFormat="1" applyFont="1" applyFill="1" applyBorder="1" applyAlignment="1" applyProtection="1">
      <alignment horizontal="center"/>
      <protection/>
    </xf>
    <xf numFmtId="0" fontId="22" fillId="0" borderId="0" xfId="0" applyFont="1" applyFill="1" applyAlignment="1">
      <alignment horizontal="center"/>
    </xf>
    <xf numFmtId="39" fontId="22" fillId="0" borderId="0" xfId="74" applyNumberFormat="1" applyFont="1" applyFill="1" applyBorder="1" applyAlignment="1" applyProtection="1">
      <alignment horizontal="center"/>
      <protection/>
    </xf>
    <xf numFmtId="212" fontId="22" fillId="0" borderId="0" xfId="0" applyNumberFormat="1" applyFont="1" applyFill="1" applyAlignment="1" quotePrefix="1">
      <alignment horizontal="center"/>
    </xf>
    <xf numFmtId="37" fontId="17" fillId="0" borderId="0" xfId="65" applyNumberFormat="1" applyFont="1" applyFill="1" applyBorder="1" applyAlignment="1">
      <alignment horizontal="center"/>
      <protection/>
    </xf>
    <xf numFmtId="3" fontId="17" fillId="0" borderId="0" xfId="42" applyNumberFormat="1" applyFont="1" applyFill="1" applyBorder="1" applyAlignment="1">
      <alignment horizontal="center"/>
    </xf>
    <xf numFmtId="9" fontId="22" fillId="0" borderId="0" xfId="68" applyFont="1" applyFill="1" applyBorder="1" applyAlignment="1">
      <alignment/>
    </xf>
    <xf numFmtId="0" fontId="2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37" fontId="13" fillId="0" borderId="0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centerContinuous"/>
      <protection/>
    </xf>
    <xf numFmtId="0" fontId="14" fillId="0" borderId="0" xfId="65" applyNumberFormat="1" applyFont="1" applyFill="1" applyBorder="1" applyAlignment="1">
      <alignment horizontal="center"/>
      <protection/>
    </xf>
    <xf numFmtId="0" fontId="13" fillId="0" borderId="0" xfId="65" applyNumberFormat="1" applyFont="1" applyFill="1" applyBorder="1" applyAlignment="1">
      <alignment horizontal="center"/>
      <protection/>
    </xf>
    <xf numFmtId="0" fontId="17" fillId="0" borderId="0" xfId="65" applyNumberFormat="1" applyFont="1" applyFill="1" applyBorder="1" applyAlignment="1">
      <alignment horizontal="center"/>
      <protection/>
    </xf>
    <xf numFmtId="212" fontId="13" fillId="0" borderId="0" xfId="0" applyNumberFormat="1" applyFont="1" applyFill="1" applyBorder="1" applyAlignment="1">
      <alignment/>
    </xf>
    <xf numFmtId="192" fontId="13" fillId="0" borderId="0" xfId="0" applyNumberFormat="1" applyFont="1" applyFill="1" applyBorder="1" applyAlignment="1">
      <alignment/>
    </xf>
    <xf numFmtId="194" fontId="13" fillId="0" borderId="0" xfId="0" applyNumberFormat="1" applyFont="1" applyFill="1" applyBorder="1" applyAlignment="1">
      <alignment/>
    </xf>
    <xf numFmtId="37" fontId="13" fillId="0" borderId="0" xfId="65" applyNumberFormat="1" applyFont="1" applyFill="1" applyAlignment="1">
      <alignment horizontal="center"/>
      <protection/>
    </xf>
    <xf numFmtId="37" fontId="13" fillId="0" borderId="12" xfId="65" applyNumberFormat="1" applyFont="1" applyFill="1" applyBorder="1" applyAlignment="1">
      <alignment/>
      <protection/>
    </xf>
    <xf numFmtId="37" fontId="27" fillId="0" borderId="0" xfId="0" applyNumberFormat="1" applyFont="1" applyFill="1" applyAlignment="1">
      <alignment horizontal="center"/>
    </xf>
    <xf numFmtId="38" fontId="15" fillId="0" borderId="0" xfId="0" applyNumberFormat="1" applyFont="1" applyFill="1" applyBorder="1" applyAlignment="1">
      <alignment horizontal="center"/>
    </xf>
    <xf numFmtId="37" fontId="28" fillId="0" borderId="0" xfId="0" applyNumberFormat="1" applyFont="1" applyFill="1" applyAlignment="1">
      <alignment horizontal="center"/>
    </xf>
    <xf numFmtId="37" fontId="16" fillId="0" borderId="0" xfId="0" applyNumberFormat="1" applyFont="1" applyFill="1" applyBorder="1" applyAlignment="1">
      <alignment/>
    </xf>
    <xf numFmtId="0" fontId="15" fillId="0" borderId="12" xfId="0" applyNumberFormat="1" applyFont="1" applyFill="1" applyBorder="1" applyAlignment="1">
      <alignment horizontal="center"/>
    </xf>
    <xf numFmtId="37" fontId="1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65" applyNumberFormat="1" applyFont="1" applyFill="1" applyBorder="1" applyAlignment="1">
      <alignment horizontal="right"/>
      <protection/>
    </xf>
    <xf numFmtId="0" fontId="13" fillId="0" borderId="0" xfId="65" applyNumberFormat="1" applyFont="1" applyFill="1" applyAlignment="1" quotePrefix="1">
      <alignment horizontal="left"/>
      <protection/>
    </xf>
    <xf numFmtId="37" fontId="13" fillId="0" borderId="0" xfId="65" applyNumberFormat="1" applyFont="1" applyFill="1" applyAlignment="1" quotePrefix="1">
      <alignment horizontal="left"/>
      <protection/>
    </xf>
    <xf numFmtId="192" fontId="13" fillId="0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left"/>
      <protection/>
    </xf>
    <xf numFmtId="192" fontId="13" fillId="0" borderId="15" xfId="65" applyNumberFormat="1" applyFont="1" applyFill="1" applyBorder="1" applyAlignment="1">
      <alignment horizontal="right"/>
      <protection/>
    </xf>
    <xf numFmtId="37" fontId="13" fillId="0" borderId="0" xfId="65" applyNumberFormat="1" applyFont="1" applyFill="1" applyBorder="1" applyAlignment="1">
      <alignment horizontal="left"/>
      <protection/>
    </xf>
    <xf numFmtId="0" fontId="13" fillId="0" borderId="0" xfId="65" applyNumberFormat="1" applyFont="1" applyFill="1" applyAlignment="1">
      <alignment/>
      <protection/>
    </xf>
    <xf numFmtId="192" fontId="13" fillId="0" borderId="14" xfId="65" applyNumberFormat="1" applyFont="1" applyFill="1" applyBorder="1" applyAlignment="1">
      <alignment horizontal="right"/>
      <protection/>
    </xf>
    <xf numFmtId="0" fontId="13" fillId="0" borderId="0" xfId="65" applyFont="1" applyFill="1" applyBorder="1" applyAlignment="1">
      <alignment/>
      <protection/>
    </xf>
    <xf numFmtId="0" fontId="13" fillId="0" borderId="0" xfId="65" applyFont="1" applyFill="1" applyAlignment="1">
      <alignment/>
      <protection/>
    </xf>
    <xf numFmtId="192" fontId="17" fillId="0" borderId="0" xfId="65" applyNumberFormat="1" applyFont="1" applyFill="1" applyAlignment="1">
      <alignment horizontal="center"/>
      <protection/>
    </xf>
    <xf numFmtId="43" fontId="13" fillId="0" borderId="0" xfId="45" applyFont="1" applyFill="1" applyAlignment="1">
      <alignment/>
    </xf>
    <xf numFmtId="37" fontId="13" fillId="0" borderId="17" xfId="65" applyNumberFormat="1" applyFont="1" applyFill="1" applyBorder="1" applyAlignment="1">
      <alignment/>
      <protection/>
    </xf>
    <xf numFmtId="192" fontId="13" fillId="0" borderId="14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/>
    </xf>
    <xf numFmtId="212" fontId="13" fillId="0" borderId="0" xfId="0" applyNumberFormat="1" applyFont="1" applyFill="1" applyBorder="1" applyAlignment="1">
      <alignment horizontal="right"/>
    </xf>
    <xf numFmtId="192" fontId="22" fillId="0" borderId="0" xfId="0" applyNumberFormat="1" applyFont="1" applyFill="1" applyBorder="1" applyAlignment="1">
      <alignment horizontal="right"/>
    </xf>
    <xf numFmtId="0" fontId="14" fillId="0" borderId="0" xfId="65" applyNumberFormat="1" applyFont="1" applyFill="1" applyAlignment="1">
      <alignment horizontal="right"/>
      <protection/>
    </xf>
    <xf numFmtId="194" fontId="13" fillId="0" borderId="0" xfId="0" applyNumberFormat="1" applyFont="1" applyFill="1" applyAlignment="1">
      <alignment/>
    </xf>
    <xf numFmtId="0" fontId="17" fillId="0" borderId="0" xfId="65" applyNumberFormat="1" applyFont="1" applyFill="1" applyAlignment="1">
      <alignment horizontal="right"/>
      <protection/>
    </xf>
    <xf numFmtId="0" fontId="13" fillId="0" borderId="0" xfId="65" applyNumberFormat="1" applyFont="1" applyFill="1" applyAlignment="1">
      <alignment horizontal="right"/>
      <protection/>
    </xf>
    <xf numFmtId="192" fontId="15" fillId="0" borderId="0" xfId="0" applyNumberFormat="1" applyFont="1" applyFill="1" applyBorder="1" applyAlignment="1">
      <alignment horizontal="centerContinuous"/>
    </xf>
    <xf numFmtId="38" fontId="13" fillId="0" borderId="0" xfId="65" applyNumberFormat="1" applyFont="1" applyFill="1" applyBorder="1" applyAlignment="1">
      <alignment horizontal="centerContinuous"/>
      <protection/>
    </xf>
    <xf numFmtId="192" fontId="15" fillId="0" borderId="0" xfId="0" applyNumberFormat="1" applyFont="1" applyFill="1" applyAlignment="1">
      <alignment horizontal="center"/>
    </xf>
    <xf numFmtId="37" fontId="13" fillId="0" borderId="12" xfId="65" applyNumberFormat="1" applyFont="1" applyFill="1" applyBorder="1" applyAlignment="1">
      <alignment horizontal="center"/>
      <protection/>
    </xf>
    <xf numFmtId="38" fontId="13" fillId="0" borderId="12" xfId="65" applyNumberFormat="1" applyFont="1" applyFill="1" applyBorder="1" applyAlignment="1">
      <alignment horizontal="center"/>
      <protection/>
    </xf>
    <xf numFmtId="0" fontId="24" fillId="0" borderId="12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212" fontId="22" fillId="0" borderId="12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zerodec" xfId="44"/>
    <cellStyle name="Comma_Samart Corp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Samart Corp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  <cellStyle name="ปกติ_Sheet1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1428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2571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pFont"/>
              <a:ea typeface="ApFont"/>
              <a:cs typeface="ApFont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1"/>
  <sheetViews>
    <sheetView showGridLines="0" tabSelected="1" view="pageBreakPreview" zoomScaleNormal="130" zoomScaleSheetLayoutView="100" workbookViewId="0" topLeftCell="A1">
      <selection activeCell="A1" sqref="A1"/>
    </sheetView>
  </sheetViews>
  <sheetFormatPr defaultColWidth="10.75390625" defaultRowHeight="12.75"/>
  <cols>
    <col min="1" max="1" width="18.75390625" style="6" customWidth="1"/>
    <col min="2" max="2" width="18.125" style="9" customWidth="1"/>
    <col min="3" max="3" width="0.875" style="9" customWidth="1"/>
    <col min="4" max="4" width="7.625" style="7" customWidth="1"/>
    <col min="5" max="5" width="1.75390625" style="30" customWidth="1"/>
    <col min="6" max="6" width="11.00390625" style="7" customWidth="1"/>
    <col min="7" max="7" width="1.37890625" style="43" customWidth="1"/>
    <col min="8" max="8" width="11.00390625" style="7" customWidth="1"/>
    <col min="9" max="9" width="1.37890625" style="30" customWidth="1"/>
    <col min="10" max="10" width="11.00390625" style="7" customWidth="1"/>
    <col min="11" max="11" width="1.37890625" style="6" customWidth="1"/>
    <col min="12" max="12" width="11.00390625" style="7" customWidth="1"/>
    <col min="13" max="13" width="0.2421875" style="6" customWidth="1"/>
    <col min="14" max="16384" width="10.75390625" style="6" customWidth="1"/>
  </cols>
  <sheetData>
    <row r="1" spans="1:12" ht="18.75">
      <c r="A1" s="27" t="s">
        <v>258</v>
      </c>
      <c r="D1" s="115"/>
      <c r="E1" s="12"/>
      <c r="F1" s="115"/>
      <c r="G1" s="18"/>
      <c r="H1" s="115"/>
      <c r="I1" s="12"/>
      <c r="J1" s="115"/>
      <c r="K1" s="149"/>
      <c r="L1" s="115"/>
    </row>
    <row r="2" spans="1:12" ht="18.75">
      <c r="A2" s="27" t="s">
        <v>65</v>
      </c>
      <c r="D2" s="115"/>
      <c r="E2" s="12"/>
      <c r="F2" s="115"/>
      <c r="G2" s="18"/>
      <c r="H2" s="115"/>
      <c r="I2" s="12"/>
      <c r="J2" s="115"/>
      <c r="K2" s="149"/>
      <c r="L2" s="115"/>
    </row>
    <row r="3" spans="1:12" ht="18.75">
      <c r="A3" s="27" t="s">
        <v>210</v>
      </c>
      <c r="D3" s="115"/>
      <c r="E3" s="12"/>
      <c r="F3" s="115"/>
      <c r="G3" s="18"/>
      <c r="H3" s="115"/>
      <c r="I3" s="12"/>
      <c r="J3" s="115"/>
      <c r="K3" s="149"/>
      <c r="L3" s="115"/>
    </row>
    <row r="4" spans="1:13" ht="18.75">
      <c r="A4" s="48"/>
      <c r="B4" s="50"/>
      <c r="C4" s="50"/>
      <c r="D4" s="51"/>
      <c r="E4" s="116"/>
      <c r="F4" s="51"/>
      <c r="G4" s="180"/>
      <c r="H4" s="51"/>
      <c r="I4" s="116"/>
      <c r="L4" s="6"/>
      <c r="M4" s="8" t="s">
        <v>125</v>
      </c>
    </row>
    <row r="5" spans="1:13" ht="18.75">
      <c r="A5" s="48"/>
      <c r="B5" s="50"/>
      <c r="C5" s="50"/>
      <c r="D5" s="51"/>
      <c r="E5" s="116"/>
      <c r="F5" s="182" t="s">
        <v>222</v>
      </c>
      <c r="G5" s="180"/>
      <c r="H5" s="51"/>
      <c r="I5" s="116"/>
      <c r="L5" s="6"/>
      <c r="M5" s="8"/>
    </row>
    <row r="6" spans="1:13" ht="18.75">
      <c r="A6" s="48"/>
      <c r="B6" s="50"/>
      <c r="C6" s="50"/>
      <c r="D6" s="51"/>
      <c r="E6" s="116"/>
      <c r="F6" s="182" t="s">
        <v>223</v>
      </c>
      <c r="G6" s="180"/>
      <c r="H6" s="51"/>
      <c r="I6" s="116"/>
      <c r="L6" s="6"/>
      <c r="M6" s="8"/>
    </row>
    <row r="7" spans="6:13" ht="18.75">
      <c r="F7" s="11" t="s">
        <v>224</v>
      </c>
      <c r="G7" s="30"/>
      <c r="H7" s="11" t="s">
        <v>0</v>
      </c>
      <c r="J7" s="183" t="s">
        <v>28</v>
      </c>
      <c r="K7" s="183"/>
      <c r="L7" s="183"/>
      <c r="M7" s="150"/>
    </row>
    <row r="8" spans="1:32" s="55" customFormat="1" ht="18.75">
      <c r="A8" s="48"/>
      <c r="B8" s="151"/>
      <c r="C8" s="53"/>
      <c r="E8" s="57"/>
      <c r="F8" s="152" t="str">
        <f>"30 มิถุนายน"</f>
        <v>30 มิถุนายน</v>
      </c>
      <c r="G8" s="152"/>
      <c r="H8" s="152" t="str">
        <f>"31 ธันวาคม"</f>
        <v>31 ธันวาคม</v>
      </c>
      <c r="I8" s="152"/>
      <c r="J8" s="152" t="str">
        <f>"30 มิถุนายน"</f>
        <v>30 มิถุนายน</v>
      </c>
      <c r="K8" s="152"/>
      <c r="L8" s="152" t="str">
        <f>"31 ธันวาคม"</f>
        <v>31 ธันวาคม</v>
      </c>
      <c r="AF8" s="55" t="s">
        <v>125</v>
      </c>
    </row>
    <row r="9" spans="1:12" s="52" customFormat="1" ht="18.75">
      <c r="A9" s="1"/>
      <c r="C9" s="153"/>
      <c r="D9" s="151" t="s">
        <v>1</v>
      </c>
      <c r="E9" s="154"/>
      <c r="F9" s="155">
        <v>2562</v>
      </c>
      <c r="G9" s="156"/>
      <c r="H9" s="155">
        <v>2561</v>
      </c>
      <c r="I9" s="156"/>
      <c r="J9" s="155">
        <v>2562</v>
      </c>
      <c r="K9" s="156"/>
      <c r="L9" s="155">
        <v>2561</v>
      </c>
    </row>
    <row r="10" spans="1:12" s="52" customFormat="1" ht="18.75">
      <c r="A10" s="1"/>
      <c r="C10" s="153"/>
      <c r="D10" s="151"/>
      <c r="E10" s="154"/>
      <c r="F10" s="157" t="s">
        <v>101</v>
      </c>
      <c r="G10" s="156"/>
      <c r="H10" s="55" t="s">
        <v>199</v>
      </c>
      <c r="I10" s="156"/>
      <c r="J10" s="157" t="s">
        <v>101</v>
      </c>
      <c r="K10" s="156"/>
      <c r="L10" s="55" t="s">
        <v>199</v>
      </c>
    </row>
    <row r="11" spans="1:12" s="52" customFormat="1" ht="18.75">
      <c r="A11" s="1"/>
      <c r="C11" s="153"/>
      <c r="D11" s="151"/>
      <c r="E11" s="154"/>
      <c r="F11" s="157" t="s">
        <v>102</v>
      </c>
      <c r="G11" s="156"/>
      <c r="H11" s="157"/>
      <c r="I11" s="156"/>
      <c r="J11" s="157" t="s">
        <v>102</v>
      </c>
      <c r="K11" s="156"/>
      <c r="L11" s="157"/>
    </row>
    <row r="12" spans="1:12" ht="19.5" customHeight="1">
      <c r="A12" s="27" t="s">
        <v>29</v>
      </c>
      <c r="B12" s="28"/>
      <c r="C12" s="13"/>
      <c r="D12" s="13"/>
      <c r="F12" s="44"/>
      <c r="G12" s="143"/>
      <c r="H12" s="44"/>
      <c r="I12" s="158"/>
      <c r="J12" s="44"/>
      <c r="K12" s="15"/>
      <c r="L12" s="44"/>
    </row>
    <row r="13" spans="1:12" ht="19.5" customHeight="1">
      <c r="A13" s="16" t="s">
        <v>2</v>
      </c>
      <c r="B13" s="6"/>
      <c r="D13" s="9"/>
      <c r="F13" s="20"/>
      <c r="G13" s="24"/>
      <c r="H13" s="20"/>
      <c r="I13" s="24"/>
      <c r="J13" s="20"/>
      <c r="K13" s="20"/>
      <c r="L13" s="20"/>
    </row>
    <row r="14" spans="1:13" ht="19.5" customHeight="1">
      <c r="A14" s="159" t="s">
        <v>30</v>
      </c>
      <c r="B14" s="160"/>
      <c r="D14" s="9">
        <v>2</v>
      </c>
      <c r="F14" s="161">
        <v>56073</v>
      </c>
      <c r="G14" s="19"/>
      <c r="H14" s="161">
        <v>211546</v>
      </c>
      <c r="I14" s="19"/>
      <c r="J14" s="161">
        <v>56073</v>
      </c>
      <c r="K14" s="161"/>
      <c r="L14" s="161">
        <v>198811</v>
      </c>
      <c r="M14" s="161"/>
    </row>
    <row r="15" spans="1:13" ht="19.5" customHeight="1">
      <c r="A15" s="159" t="s">
        <v>194</v>
      </c>
      <c r="B15" s="160"/>
      <c r="D15" s="9">
        <v>4</v>
      </c>
      <c r="F15" s="161">
        <v>0</v>
      </c>
      <c r="G15" s="19"/>
      <c r="H15" s="161">
        <v>639995</v>
      </c>
      <c r="I15" s="19"/>
      <c r="J15" s="161">
        <v>0</v>
      </c>
      <c r="K15" s="161"/>
      <c r="L15" s="161">
        <v>639995</v>
      </c>
      <c r="M15" s="161"/>
    </row>
    <row r="16" spans="1:13" ht="19.5" customHeight="1">
      <c r="A16" s="162" t="s">
        <v>93</v>
      </c>
      <c r="B16" s="160"/>
      <c r="D16" s="9">
        <v>5</v>
      </c>
      <c r="F16" s="161">
        <v>0</v>
      </c>
      <c r="G16" s="19"/>
      <c r="H16" s="161">
        <v>40000</v>
      </c>
      <c r="I16" s="19"/>
      <c r="J16" s="161">
        <v>0</v>
      </c>
      <c r="K16" s="19"/>
      <c r="L16" s="161">
        <v>0</v>
      </c>
      <c r="M16" s="19"/>
    </row>
    <row r="17" spans="1:13" ht="19.5" customHeight="1">
      <c r="A17" s="162" t="s">
        <v>195</v>
      </c>
      <c r="B17" s="28"/>
      <c r="C17" s="136"/>
      <c r="D17" s="9" t="s">
        <v>207</v>
      </c>
      <c r="F17" s="19">
        <v>201199</v>
      </c>
      <c r="G17" s="19"/>
      <c r="H17" s="19">
        <v>193959</v>
      </c>
      <c r="I17" s="19"/>
      <c r="J17" s="19">
        <v>201199</v>
      </c>
      <c r="K17" s="19"/>
      <c r="L17" s="19">
        <v>186824</v>
      </c>
      <c r="M17" s="19"/>
    </row>
    <row r="18" spans="1:13" ht="19.5" customHeight="1">
      <c r="A18" s="162" t="s">
        <v>237</v>
      </c>
      <c r="B18" s="28"/>
      <c r="C18" s="136"/>
      <c r="D18" s="9">
        <v>3</v>
      </c>
      <c r="F18" s="19">
        <v>3635</v>
      </c>
      <c r="G18" s="19"/>
      <c r="H18" s="19">
        <v>0</v>
      </c>
      <c r="I18" s="19"/>
      <c r="J18" s="6">
        <v>3635</v>
      </c>
      <c r="K18" s="19"/>
      <c r="L18" s="19">
        <v>0</v>
      </c>
      <c r="M18" s="19"/>
    </row>
    <row r="19" spans="1:13" ht="19.5" customHeight="1">
      <c r="A19" s="162" t="s">
        <v>160</v>
      </c>
      <c r="B19" s="28"/>
      <c r="C19" s="136"/>
      <c r="D19" s="9"/>
      <c r="F19" s="19"/>
      <c r="G19" s="19"/>
      <c r="M19" s="19"/>
    </row>
    <row r="20" spans="1:13" ht="19.5" customHeight="1">
      <c r="A20" s="162" t="s">
        <v>159</v>
      </c>
      <c r="B20" s="28"/>
      <c r="C20" s="136"/>
      <c r="D20" s="9" t="s">
        <v>208</v>
      </c>
      <c r="F20" s="19">
        <v>25806</v>
      </c>
      <c r="G20" s="19"/>
      <c r="H20" s="19">
        <v>39184</v>
      </c>
      <c r="J20" s="19">
        <v>25806</v>
      </c>
      <c r="L20" s="19">
        <v>39184</v>
      </c>
      <c r="M20" s="19"/>
    </row>
    <row r="21" spans="1:13" ht="19.5" customHeight="1">
      <c r="A21" s="162" t="s">
        <v>77</v>
      </c>
      <c r="B21" s="28"/>
      <c r="C21" s="136"/>
      <c r="D21" s="9"/>
      <c r="F21" s="19">
        <v>1231</v>
      </c>
      <c r="G21" s="19"/>
      <c r="H21" s="19">
        <v>1308</v>
      </c>
      <c r="I21" s="19"/>
      <c r="J21" s="19">
        <v>1231</v>
      </c>
      <c r="K21" s="19"/>
      <c r="L21" s="19">
        <v>1308</v>
      </c>
      <c r="M21" s="19"/>
    </row>
    <row r="22" spans="1:13" ht="19.5" customHeight="1">
      <c r="A22" s="6" t="s">
        <v>145</v>
      </c>
      <c r="B22" s="28"/>
      <c r="C22" s="136"/>
      <c r="D22" s="9"/>
      <c r="F22" s="19">
        <v>15863</v>
      </c>
      <c r="G22" s="19"/>
      <c r="H22" s="19">
        <v>16255</v>
      </c>
      <c r="I22" s="19"/>
      <c r="J22" s="19">
        <v>15863</v>
      </c>
      <c r="K22" s="19"/>
      <c r="L22" s="19">
        <v>16255</v>
      </c>
      <c r="M22" s="19"/>
    </row>
    <row r="23" spans="1:12" ht="19.5" customHeight="1">
      <c r="A23" s="16" t="s">
        <v>3</v>
      </c>
      <c r="B23" s="6"/>
      <c r="D23" s="9"/>
      <c r="F23" s="163">
        <f>SUM(F14:F22)</f>
        <v>303807</v>
      </c>
      <c r="G23" s="19"/>
      <c r="H23" s="163">
        <f>SUM(H14:H22)</f>
        <v>1142247</v>
      </c>
      <c r="I23" s="19"/>
      <c r="J23" s="163">
        <f>SUM(J14:J22)</f>
        <v>303807</v>
      </c>
      <c r="K23" s="161"/>
      <c r="L23" s="163">
        <f>SUM(L14:L22)</f>
        <v>1082377</v>
      </c>
    </row>
    <row r="24" spans="1:12" ht="19.5" customHeight="1">
      <c r="A24" s="16" t="s">
        <v>15</v>
      </c>
      <c r="B24" s="6"/>
      <c r="C24" s="13"/>
      <c r="D24" s="13"/>
      <c r="F24" s="45"/>
      <c r="G24" s="143"/>
      <c r="H24" s="45"/>
      <c r="I24" s="158"/>
      <c r="J24" s="44"/>
      <c r="K24" s="15"/>
      <c r="L24" s="44"/>
    </row>
    <row r="25" spans="1:13" ht="19.5" customHeight="1">
      <c r="A25" s="162" t="s">
        <v>94</v>
      </c>
      <c r="B25" s="28"/>
      <c r="C25" s="28"/>
      <c r="D25" s="9">
        <v>8</v>
      </c>
      <c r="F25" s="25">
        <v>2756743</v>
      </c>
      <c r="G25" s="25"/>
      <c r="H25" s="25">
        <v>2842605</v>
      </c>
      <c r="I25" s="25"/>
      <c r="J25" s="161">
        <v>2756743</v>
      </c>
      <c r="K25" s="161"/>
      <c r="L25" s="161">
        <v>2842605</v>
      </c>
      <c r="M25" s="161"/>
    </row>
    <row r="26" spans="1:13" ht="19.5" customHeight="1">
      <c r="A26" s="162" t="s">
        <v>99</v>
      </c>
      <c r="B26" s="160"/>
      <c r="D26" s="9">
        <v>9</v>
      </c>
      <c r="F26" s="25">
        <v>28278850</v>
      </c>
      <c r="G26" s="25"/>
      <c r="H26" s="25">
        <v>27525037</v>
      </c>
      <c r="I26" s="25"/>
      <c r="J26" s="25">
        <v>13598837</v>
      </c>
      <c r="K26" s="19"/>
      <c r="L26" s="25">
        <v>13406086</v>
      </c>
      <c r="M26" s="19"/>
    </row>
    <row r="27" spans="1:13" ht="19.5" customHeight="1">
      <c r="A27" s="162" t="s">
        <v>78</v>
      </c>
      <c r="B27" s="28"/>
      <c r="C27" s="28"/>
      <c r="D27" s="9">
        <v>10</v>
      </c>
      <c r="F27" s="25">
        <v>0</v>
      </c>
      <c r="G27" s="25"/>
      <c r="H27" s="25">
        <v>0</v>
      </c>
      <c r="I27" s="25"/>
      <c r="J27" s="161">
        <v>0</v>
      </c>
      <c r="K27" s="161"/>
      <c r="L27" s="161">
        <v>12322</v>
      </c>
      <c r="M27" s="161"/>
    </row>
    <row r="28" spans="1:13" ht="19.5" customHeight="1">
      <c r="A28" s="162" t="s">
        <v>108</v>
      </c>
      <c r="B28" s="28"/>
      <c r="C28" s="28"/>
      <c r="D28" s="9">
        <v>11</v>
      </c>
      <c r="F28" s="25">
        <v>2165097</v>
      </c>
      <c r="G28" s="25"/>
      <c r="H28" s="25">
        <v>2077703</v>
      </c>
      <c r="I28" s="25"/>
      <c r="J28" s="161">
        <v>1727246</v>
      </c>
      <c r="K28" s="161"/>
      <c r="L28" s="161">
        <v>1639852</v>
      </c>
      <c r="M28" s="19"/>
    </row>
    <row r="29" spans="1:13" ht="19.5" customHeight="1">
      <c r="A29" s="162" t="s">
        <v>106</v>
      </c>
      <c r="B29" s="28"/>
      <c r="D29" s="9"/>
      <c r="F29" s="20"/>
      <c r="H29" s="20"/>
      <c r="I29" s="43"/>
      <c r="M29" s="19"/>
    </row>
    <row r="30" spans="1:13" s="30" customFormat="1" ht="19.5" customHeight="1">
      <c r="A30" s="162" t="s">
        <v>107</v>
      </c>
      <c r="B30" s="164"/>
      <c r="C30" s="136"/>
      <c r="D30" s="9" t="s">
        <v>208</v>
      </c>
      <c r="F30" s="161">
        <v>4162</v>
      </c>
      <c r="G30" s="25"/>
      <c r="H30" s="161">
        <v>9008</v>
      </c>
      <c r="I30" s="25"/>
      <c r="J30" s="161">
        <v>4162</v>
      </c>
      <c r="K30" s="161"/>
      <c r="L30" s="161">
        <v>9008</v>
      </c>
      <c r="M30" s="19"/>
    </row>
    <row r="31" spans="1:13" ht="19.5" customHeight="1">
      <c r="A31" s="162" t="s">
        <v>100</v>
      </c>
      <c r="B31" s="6"/>
      <c r="D31" s="9">
        <v>12</v>
      </c>
      <c r="F31" s="25">
        <v>3968741</v>
      </c>
      <c r="G31" s="25"/>
      <c r="H31" s="25">
        <v>3700872</v>
      </c>
      <c r="I31" s="25"/>
      <c r="J31" s="25">
        <v>3968741</v>
      </c>
      <c r="K31" s="19"/>
      <c r="L31" s="25">
        <v>3700872</v>
      </c>
      <c r="M31" s="19"/>
    </row>
    <row r="32" spans="1:13" ht="19.5" customHeight="1">
      <c r="A32" s="162" t="s">
        <v>79</v>
      </c>
      <c r="B32" s="6"/>
      <c r="D32" s="9">
        <v>13</v>
      </c>
      <c r="F32" s="19">
        <v>1301146</v>
      </c>
      <c r="G32" s="19"/>
      <c r="H32" s="19">
        <v>1284374</v>
      </c>
      <c r="I32" s="19"/>
      <c r="J32" s="19">
        <v>1301146</v>
      </c>
      <c r="K32" s="19"/>
      <c r="L32" s="19">
        <v>1282012</v>
      </c>
      <c r="M32" s="19"/>
    </row>
    <row r="33" spans="1:13" ht="19.5" customHeight="1">
      <c r="A33" s="165" t="s">
        <v>80</v>
      </c>
      <c r="B33" s="6"/>
      <c r="D33" s="9"/>
      <c r="F33" s="25">
        <v>6678</v>
      </c>
      <c r="G33" s="19"/>
      <c r="H33" s="25">
        <v>7388</v>
      </c>
      <c r="I33" s="19"/>
      <c r="J33" s="25">
        <v>6678</v>
      </c>
      <c r="K33" s="19"/>
      <c r="L33" s="25">
        <v>7388</v>
      </c>
      <c r="M33" s="19"/>
    </row>
    <row r="34" spans="1:13" ht="19.5" customHeight="1">
      <c r="A34" s="165" t="s">
        <v>184</v>
      </c>
      <c r="B34" s="6"/>
      <c r="D34" s="9">
        <v>19</v>
      </c>
      <c r="F34" s="25">
        <v>80249</v>
      </c>
      <c r="G34" s="19"/>
      <c r="H34" s="25">
        <v>49721</v>
      </c>
      <c r="I34" s="19"/>
      <c r="J34" s="25">
        <v>80249</v>
      </c>
      <c r="K34" s="19"/>
      <c r="L34" s="25">
        <v>46814</v>
      </c>
      <c r="M34" s="19"/>
    </row>
    <row r="35" spans="1:13" ht="19.5" customHeight="1">
      <c r="A35" s="165" t="s">
        <v>35</v>
      </c>
      <c r="B35" s="6"/>
      <c r="D35" s="9" t="s">
        <v>253</v>
      </c>
      <c r="F35" s="21">
        <v>303876</v>
      </c>
      <c r="G35" s="19"/>
      <c r="H35" s="21">
        <v>160541</v>
      </c>
      <c r="I35" s="19"/>
      <c r="J35" s="21">
        <v>303876</v>
      </c>
      <c r="K35" s="161"/>
      <c r="L35" s="21">
        <v>159597</v>
      </c>
      <c r="M35" s="19"/>
    </row>
    <row r="36" spans="1:12" ht="19.5" customHeight="1">
      <c r="A36" s="16" t="s">
        <v>16</v>
      </c>
      <c r="B36" s="6"/>
      <c r="F36" s="21">
        <f>SUM(F25:F35)</f>
        <v>38865542</v>
      </c>
      <c r="G36" s="19"/>
      <c r="H36" s="21">
        <f>SUM(H25:H35)</f>
        <v>37657249</v>
      </c>
      <c r="I36" s="19"/>
      <c r="J36" s="21">
        <f>SUM(J25:J35)</f>
        <v>23747678</v>
      </c>
      <c r="K36" s="19"/>
      <c r="L36" s="21">
        <f>SUM(L25:L35)</f>
        <v>23106556</v>
      </c>
    </row>
    <row r="37" spans="1:13" ht="19.5" customHeight="1" thickBot="1">
      <c r="A37" s="16" t="s">
        <v>5</v>
      </c>
      <c r="B37" s="6"/>
      <c r="F37" s="166">
        <f>SUM(F23+F36)</f>
        <v>39169349</v>
      </c>
      <c r="G37" s="19"/>
      <c r="H37" s="166">
        <f>SUM(H23+H36)</f>
        <v>38799496</v>
      </c>
      <c r="I37" s="19"/>
      <c r="J37" s="166">
        <f>SUM(J23+J36)</f>
        <v>24051485</v>
      </c>
      <c r="K37" s="19"/>
      <c r="L37" s="166">
        <f>SUM(L23+L36)</f>
        <v>24188933</v>
      </c>
      <c r="M37" s="19"/>
    </row>
    <row r="38" spans="2:11" ht="19.5" customHeight="1" thickTop="1">
      <c r="B38" s="6"/>
      <c r="E38" s="167"/>
      <c r="I38" s="167"/>
      <c r="K38" s="168"/>
    </row>
    <row r="39" spans="1:2" ht="19.5" customHeight="1">
      <c r="A39" s="6" t="s">
        <v>4</v>
      </c>
      <c r="B39" s="6"/>
    </row>
    <row r="40" spans="1:12" ht="19.5" customHeight="1">
      <c r="A40" s="27" t="s">
        <v>258</v>
      </c>
      <c r="B40" s="2"/>
      <c r="C40" s="3"/>
      <c r="D40" s="4"/>
      <c r="E40" s="142"/>
      <c r="F40" s="4"/>
      <c r="G40" s="181"/>
      <c r="H40" s="4"/>
      <c r="I40" s="142"/>
      <c r="J40" s="4"/>
      <c r="K40" s="2"/>
      <c r="L40" s="4"/>
    </row>
    <row r="41" spans="1:12" ht="19.5" customHeight="1">
      <c r="A41" s="27" t="s">
        <v>81</v>
      </c>
      <c r="B41" s="2"/>
      <c r="C41" s="3"/>
      <c r="D41" s="4"/>
      <c r="E41" s="142"/>
      <c r="F41" s="4"/>
      <c r="G41" s="181"/>
      <c r="H41" s="4"/>
      <c r="I41" s="142"/>
      <c r="J41" s="4"/>
      <c r="K41" s="2"/>
      <c r="L41" s="4"/>
    </row>
    <row r="42" spans="1:12" ht="18.75">
      <c r="A42" s="27" t="s">
        <v>210</v>
      </c>
      <c r="D42" s="115"/>
      <c r="E42" s="12"/>
      <c r="F42" s="115"/>
      <c r="G42" s="18"/>
      <c r="H42" s="115"/>
      <c r="I42" s="12"/>
      <c r="J42" s="115"/>
      <c r="K42" s="149"/>
      <c r="L42" s="115"/>
    </row>
    <row r="43" spans="1:13" ht="18.75">
      <c r="A43" s="48"/>
      <c r="B43" s="50"/>
      <c r="C43" s="50"/>
      <c r="D43" s="51"/>
      <c r="E43" s="116"/>
      <c r="F43" s="51"/>
      <c r="G43" s="180"/>
      <c r="H43" s="51"/>
      <c r="I43" s="116"/>
      <c r="L43" s="6"/>
      <c r="M43" s="8" t="s">
        <v>125</v>
      </c>
    </row>
    <row r="44" spans="1:13" ht="18.75">
      <c r="A44" s="48"/>
      <c r="B44" s="50"/>
      <c r="C44" s="50"/>
      <c r="D44" s="51"/>
      <c r="E44" s="116"/>
      <c r="F44" s="182" t="s">
        <v>222</v>
      </c>
      <c r="G44" s="180"/>
      <c r="H44" s="51"/>
      <c r="I44" s="116"/>
      <c r="L44" s="6"/>
      <c r="M44" s="8"/>
    </row>
    <row r="45" spans="1:13" ht="18.75">
      <c r="A45" s="48"/>
      <c r="B45" s="50"/>
      <c r="C45" s="50"/>
      <c r="D45" s="51"/>
      <c r="E45" s="116"/>
      <c r="F45" s="182" t="s">
        <v>223</v>
      </c>
      <c r="G45" s="180"/>
      <c r="H45" s="51"/>
      <c r="I45" s="116"/>
      <c r="L45" s="6"/>
      <c r="M45" s="8"/>
    </row>
    <row r="46" spans="6:13" ht="18.75">
      <c r="F46" s="11" t="s">
        <v>224</v>
      </c>
      <c r="G46" s="30"/>
      <c r="H46" s="11" t="s">
        <v>0</v>
      </c>
      <c r="J46" s="183" t="s">
        <v>28</v>
      </c>
      <c r="K46" s="183"/>
      <c r="L46" s="183"/>
      <c r="M46" s="150"/>
    </row>
    <row r="47" spans="1:32" s="55" customFormat="1" ht="18.75">
      <c r="A47" s="48"/>
      <c r="B47" s="151"/>
      <c r="C47" s="53"/>
      <c r="E47" s="57"/>
      <c r="F47" s="152" t="str">
        <f>"30 มิถุนายน"</f>
        <v>30 มิถุนายน</v>
      </c>
      <c r="G47" s="152"/>
      <c r="H47" s="152" t="str">
        <f>"31 ธันวาคม"</f>
        <v>31 ธันวาคม</v>
      </c>
      <c r="I47" s="152"/>
      <c r="J47" s="152" t="str">
        <f>"30 มิถุนายน"</f>
        <v>30 มิถุนายน</v>
      </c>
      <c r="K47" s="152"/>
      <c r="L47" s="152" t="str">
        <f>"31 ธันวาคม"</f>
        <v>31 ธันวาคม</v>
      </c>
      <c r="AF47" s="55" t="s">
        <v>125</v>
      </c>
    </row>
    <row r="48" spans="1:12" s="52" customFormat="1" ht="18.75">
      <c r="A48" s="1"/>
      <c r="C48" s="153"/>
      <c r="D48" s="151" t="s">
        <v>1</v>
      </c>
      <c r="E48" s="154"/>
      <c r="F48" s="155">
        <v>2562</v>
      </c>
      <c r="G48" s="156"/>
      <c r="H48" s="155">
        <v>2561</v>
      </c>
      <c r="I48" s="156"/>
      <c r="J48" s="155">
        <v>2562</v>
      </c>
      <c r="K48" s="156"/>
      <c r="L48" s="155">
        <v>2561</v>
      </c>
    </row>
    <row r="49" spans="1:12" s="52" customFormat="1" ht="18.75">
      <c r="A49" s="1"/>
      <c r="C49" s="153"/>
      <c r="D49" s="151"/>
      <c r="E49" s="154"/>
      <c r="F49" s="157" t="s">
        <v>101</v>
      </c>
      <c r="G49" s="156"/>
      <c r="H49" s="55" t="s">
        <v>199</v>
      </c>
      <c r="I49" s="156"/>
      <c r="J49" s="157" t="s">
        <v>101</v>
      </c>
      <c r="K49" s="156"/>
      <c r="L49" s="55" t="s">
        <v>199</v>
      </c>
    </row>
    <row r="50" spans="1:12" s="52" customFormat="1" ht="18.75">
      <c r="A50" s="1"/>
      <c r="C50" s="153"/>
      <c r="D50" s="151"/>
      <c r="E50" s="154"/>
      <c r="F50" s="157" t="s">
        <v>102</v>
      </c>
      <c r="G50" s="156"/>
      <c r="H50" s="157"/>
      <c r="I50" s="156"/>
      <c r="J50" s="157" t="s">
        <v>102</v>
      </c>
      <c r="K50" s="156"/>
      <c r="L50" s="157"/>
    </row>
    <row r="51" spans="1:2" ht="19.5" customHeight="1">
      <c r="A51" s="16" t="s">
        <v>31</v>
      </c>
      <c r="B51" s="6"/>
    </row>
    <row r="52" spans="1:2" ht="19.5" customHeight="1">
      <c r="A52" s="16" t="s">
        <v>6</v>
      </c>
      <c r="B52" s="6"/>
    </row>
    <row r="53" spans="1:13" ht="19.5" customHeight="1">
      <c r="A53" s="6" t="s">
        <v>82</v>
      </c>
      <c r="B53" s="6"/>
      <c r="D53" s="9" t="s">
        <v>239</v>
      </c>
      <c r="E53" s="6"/>
      <c r="F53" s="45">
        <v>295090</v>
      </c>
      <c r="G53" s="24"/>
      <c r="H53" s="45">
        <v>340869</v>
      </c>
      <c r="I53" s="24"/>
      <c r="J53" s="45">
        <v>295090</v>
      </c>
      <c r="K53" s="20"/>
      <c r="L53" s="45">
        <v>319306</v>
      </c>
      <c r="M53" s="20"/>
    </row>
    <row r="54" spans="1:13" ht="19.5" customHeight="1">
      <c r="A54" s="6" t="s">
        <v>196</v>
      </c>
      <c r="B54" s="6"/>
      <c r="D54" s="9"/>
      <c r="E54" s="6"/>
      <c r="F54" s="45"/>
      <c r="G54" s="24"/>
      <c r="H54" s="45"/>
      <c r="I54" s="24"/>
      <c r="J54" s="45"/>
      <c r="K54" s="20"/>
      <c r="L54" s="45"/>
      <c r="M54" s="20"/>
    </row>
    <row r="55" spans="1:13" ht="19.5" customHeight="1">
      <c r="A55" s="6" t="s">
        <v>197</v>
      </c>
      <c r="B55" s="6"/>
      <c r="D55" s="9">
        <v>16</v>
      </c>
      <c r="E55" s="6"/>
      <c r="F55" s="45">
        <v>980000</v>
      </c>
      <c r="G55" s="24"/>
      <c r="H55" s="45">
        <v>980000</v>
      </c>
      <c r="I55" s="24"/>
      <c r="J55" s="45">
        <v>980000</v>
      </c>
      <c r="K55" s="20"/>
      <c r="L55" s="45">
        <v>980000</v>
      </c>
      <c r="M55" s="20"/>
    </row>
    <row r="56" spans="1:13" ht="19.5" customHeight="1">
      <c r="A56" s="6" t="s">
        <v>254</v>
      </c>
      <c r="B56" s="6"/>
      <c r="D56" s="9">
        <v>17</v>
      </c>
      <c r="E56" s="6"/>
      <c r="F56" s="45">
        <v>1000000</v>
      </c>
      <c r="G56" s="24"/>
      <c r="H56" s="45">
        <v>0</v>
      </c>
      <c r="I56" s="24"/>
      <c r="J56" s="45">
        <v>1000000</v>
      </c>
      <c r="K56" s="20"/>
      <c r="L56" s="45">
        <v>0</v>
      </c>
      <c r="M56" s="20"/>
    </row>
    <row r="57" spans="1:13" ht="19.5" customHeight="1">
      <c r="A57" s="162" t="s">
        <v>164</v>
      </c>
      <c r="B57" s="6"/>
      <c r="D57" s="9"/>
      <c r="E57" s="6"/>
      <c r="F57" s="45"/>
      <c r="G57" s="24"/>
      <c r="H57" s="45"/>
      <c r="I57" s="24"/>
      <c r="J57" s="45"/>
      <c r="K57" s="20"/>
      <c r="L57" s="45"/>
      <c r="M57" s="20"/>
    </row>
    <row r="58" spans="1:13" ht="19.5" customHeight="1">
      <c r="A58" s="6" t="s">
        <v>130</v>
      </c>
      <c r="B58" s="6"/>
      <c r="D58" s="9"/>
      <c r="F58" s="19">
        <v>8809</v>
      </c>
      <c r="G58" s="19"/>
      <c r="H58" s="19">
        <v>8809</v>
      </c>
      <c r="I58" s="19"/>
      <c r="J58" s="19">
        <v>8809</v>
      </c>
      <c r="K58" s="19"/>
      <c r="L58" s="19">
        <v>8809</v>
      </c>
      <c r="M58" s="20"/>
    </row>
    <row r="59" spans="1:13" ht="19.5" customHeight="1">
      <c r="A59" s="6" t="s">
        <v>146</v>
      </c>
      <c r="B59" s="6"/>
      <c r="D59" s="9"/>
      <c r="F59" s="19">
        <v>8697</v>
      </c>
      <c r="G59" s="19"/>
      <c r="H59" s="19">
        <v>8069</v>
      </c>
      <c r="I59" s="19"/>
      <c r="J59" s="19">
        <v>8697</v>
      </c>
      <c r="K59" s="19"/>
      <c r="L59" s="19">
        <v>8069</v>
      </c>
      <c r="M59" s="20"/>
    </row>
    <row r="60" spans="1:12" ht="19.5" customHeight="1">
      <c r="A60" s="16" t="s">
        <v>7</v>
      </c>
      <c r="B60" s="6"/>
      <c r="D60" s="9"/>
      <c r="E60" s="6"/>
      <c r="F60" s="163">
        <f>SUM(F53:F59)</f>
        <v>2292596</v>
      </c>
      <c r="G60" s="19"/>
      <c r="H60" s="163">
        <f>SUM(H53:H59)</f>
        <v>1337747</v>
      </c>
      <c r="I60" s="19"/>
      <c r="J60" s="163">
        <f>SUM(J53:J59)</f>
        <v>2292596</v>
      </c>
      <c r="K60" s="19"/>
      <c r="L60" s="163">
        <f>SUM(L53:L59)</f>
        <v>1316184</v>
      </c>
    </row>
    <row r="61" spans="1:12" ht="19.5" customHeight="1">
      <c r="A61" s="16" t="s">
        <v>17</v>
      </c>
      <c r="B61" s="6"/>
      <c r="D61" s="9"/>
      <c r="E61" s="6"/>
      <c r="F61" s="19"/>
      <c r="G61" s="19"/>
      <c r="H61" s="19"/>
      <c r="I61" s="19"/>
      <c r="J61" s="19"/>
      <c r="K61" s="19"/>
      <c r="L61" s="19"/>
    </row>
    <row r="62" spans="1:12" ht="19.5" customHeight="1">
      <c r="A62" s="6" t="s">
        <v>198</v>
      </c>
      <c r="B62" s="6"/>
      <c r="D62" s="9"/>
      <c r="E62" s="6"/>
      <c r="F62" s="19"/>
      <c r="G62" s="19"/>
      <c r="H62" s="19"/>
      <c r="I62" s="19"/>
      <c r="J62" s="19"/>
      <c r="K62" s="19"/>
      <c r="L62" s="19"/>
    </row>
    <row r="63" spans="1:12" ht="19.5" customHeight="1">
      <c r="A63" s="6" t="s">
        <v>132</v>
      </c>
      <c r="B63" s="6"/>
      <c r="D63" s="9">
        <v>16</v>
      </c>
      <c r="E63" s="6"/>
      <c r="F63" s="19">
        <v>5530000</v>
      </c>
      <c r="G63" s="19"/>
      <c r="H63" s="19">
        <v>6020000</v>
      </c>
      <c r="I63" s="19"/>
      <c r="J63" s="19">
        <v>5530000</v>
      </c>
      <c r="K63" s="19"/>
      <c r="L63" s="19">
        <v>6020000</v>
      </c>
    </row>
    <row r="64" spans="1:13" ht="19.5" customHeight="1">
      <c r="A64" s="6" t="s">
        <v>241</v>
      </c>
      <c r="B64" s="6"/>
      <c r="D64" s="9">
        <v>17</v>
      </c>
      <c r="E64" s="6"/>
      <c r="F64" s="45">
        <v>1000000</v>
      </c>
      <c r="G64" s="19"/>
      <c r="H64" s="45">
        <v>2000000</v>
      </c>
      <c r="I64" s="19"/>
      <c r="J64" s="45">
        <v>1000000</v>
      </c>
      <c r="K64" s="161"/>
      <c r="L64" s="45">
        <v>2000000</v>
      </c>
      <c r="M64" s="20"/>
    </row>
    <row r="65" spans="1:13" ht="19.5" customHeight="1">
      <c r="A65" s="6" t="s">
        <v>126</v>
      </c>
      <c r="B65" s="6"/>
      <c r="D65" s="9">
        <v>18</v>
      </c>
      <c r="E65" s="6"/>
      <c r="F65" s="45">
        <v>2189</v>
      </c>
      <c r="G65" s="19"/>
      <c r="H65" s="45">
        <v>16633</v>
      </c>
      <c r="I65" s="19"/>
      <c r="J65" s="45">
        <v>2189</v>
      </c>
      <c r="K65" s="161"/>
      <c r="L65" s="45">
        <v>16633</v>
      </c>
      <c r="M65" s="20"/>
    </row>
    <row r="66" spans="1:13" ht="19.5" customHeight="1">
      <c r="A66" s="165" t="s">
        <v>131</v>
      </c>
      <c r="B66" s="6"/>
      <c r="D66" s="9"/>
      <c r="E66" s="6"/>
      <c r="F66" s="45"/>
      <c r="G66" s="19"/>
      <c r="H66" s="45"/>
      <c r="I66" s="19"/>
      <c r="J66" s="45"/>
      <c r="K66" s="161"/>
      <c r="L66" s="45"/>
      <c r="M66" s="20"/>
    </row>
    <row r="67" spans="1:13" ht="19.5" customHeight="1">
      <c r="A67" s="6" t="s">
        <v>132</v>
      </c>
      <c r="B67" s="6"/>
      <c r="D67" s="9"/>
      <c r="E67" s="6"/>
      <c r="F67" s="161">
        <v>79123</v>
      </c>
      <c r="G67" s="24"/>
      <c r="H67" s="161">
        <v>90025</v>
      </c>
      <c r="I67" s="24"/>
      <c r="J67" s="161">
        <v>79123</v>
      </c>
      <c r="K67" s="20"/>
      <c r="L67" s="161">
        <v>75492</v>
      </c>
      <c r="M67" s="20"/>
    </row>
    <row r="68" spans="1:13" ht="19.5" customHeight="1">
      <c r="A68" s="6" t="s">
        <v>36</v>
      </c>
      <c r="B68" s="6"/>
      <c r="D68" s="9" t="s">
        <v>240</v>
      </c>
      <c r="E68" s="6"/>
      <c r="F68" s="22">
        <v>344154</v>
      </c>
      <c r="G68" s="24"/>
      <c r="H68" s="22">
        <v>329404</v>
      </c>
      <c r="I68" s="24"/>
      <c r="J68" s="22">
        <v>344154</v>
      </c>
      <c r="K68" s="20"/>
      <c r="L68" s="22">
        <v>329404</v>
      </c>
      <c r="M68" s="20"/>
    </row>
    <row r="69" spans="1:12" ht="19.5" customHeight="1">
      <c r="A69" s="16" t="s">
        <v>18</v>
      </c>
      <c r="B69" s="6"/>
      <c r="D69" s="6"/>
      <c r="E69" s="6"/>
      <c r="F69" s="21">
        <f>SUM(F63:F68)</f>
        <v>6955466</v>
      </c>
      <c r="G69" s="19"/>
      <c r="H69" s="21">
        <f>SUM(H63:H68)</f>
        <v>8456062</v>
      </c>
      <c r="I69" s="19"/>
      <c r="J69" s="21">
        <f>SUM(J63:J68)</f>
        <v>6955466</v>
      </c>
      <c r="K69" s="169"/>
      <c r="L69" s="21">
        <f>SUM(L63:L68)</f>
        <v>8441529</v>
      </c>
    </row>
    <row r="70" spans="1:12" ht="19.5" customHeight="1">
      <c r="A70" s="16" t="s">
        <v>8</v>
      </c>
      <c r="B70" s="6"/>
      <c r="D70" s="6"/>
      <c r="E70" s="6"/>
      <c r="F70" s="22">
        <f>SUM(F60,F69)</f>
        <v>9248062</v>
      </c>
      <c r="G70" s="24"/>
      <c r="H70" s="22">
        <f>SUM(H60,H69)</f>
        <v>9793809</v>
      </c>
      <c r="I70" s="24"/>
      <c r="J70" s="22">
        <f>SUM(J60,J69)</f>
        <v>9248062</v>
      </c>
      <c r="K70" s="24"/>
      <c r="L70" s="22">
        <f>SUM(L60,L69)</f>
        <v>9757713</v>
      </c>
    </row>
    <row r="71" spans="2:12" ht="19.5" customHeight="1">
      <c r="B71" s="6"/>
      <c r="D71" s="43"/>
      <c r="F71" s="43"/>
      <c r="H71" s="43"/>
      <c r="J71" s="43"/>
      <c r="K71" s="30"/>
      <c r="L71" s="43"/>
    </row>
    <row r="72" spans="1:12" ht="19.5" customHeight="1">
      <c r="A72" s="6" t="s">
        <v>4</v>
      </c>
      <c r="B72" s="6"/>
      <c r="D72" s="43"/>
      <c r="F72" s="43"/>
      <c r="H72" s="43"/>
      <c r="J72" s="43"/>
      <c r="L72" s="43"/>
    </row>
    <row r="73" spans="1:12" ht="19.5" customHeight="1">
      <c r="A73" s="27" t="s">
        <v>258</v>
      </c>
      <c r="B73" s="2"/>
      <c r="C73" s="3"/>
      <c r="D73" s="4"/>
      <c r="E73" s="142"/>
      <c r="F73" s="4"/>
      <c r="G73" s="181"/>
      <c r="H73" s="4"/>
      <c r="I73" s="142"/>
      <c r="J73" s="4"/>
      <c r="K73" s="2"/>
      <c r="L73" s="4"/>
    </row>
    <row r="74" spans="1:12" ht="19.5" customHeight="1">
      <c r="A74" s="27" t="s">
        <v>81</v>
      </c>
      <c r="B74" s="2"/>
      <c r="C74" s="3"/>
      <c r="D74" s="4"/>
      <c r="E74" s="142"/>
      <c r="F74" s="4"/>
      <c r="G74" s="181"/>
      <c r="H74" s="4"/>
      <c r="I74" s="142"/>
      <c r="J74" s="4"/>
      <c r="K74" s="2"/>
      <c r="L74" s="4"/>
    </row>
    <row r="75" spans="1:12" ht="18.75">
      <c r="A75" s="27" t="s">
        <v>210</v>
      </c>
      <c r="D75" s="115"/>
      <c r="E75" s="12"/>
      <c r="F75" s="115"/>
      <c r="G75" s="18"/>
      <c r="H75" s="115"/>
      <c r="I75" s="12"/>
      <c r="J75" s="115"/>
      <c r="K75" s="149"/>
      <c r="L75" s="115"/>
    </row>
    <row r="76" spans="1:13" ht="18.75">
      <c r="A76" s="48"/>
      <c r="B76" s="50"/>
      <c r="C76" s="50"/>
      <c r="D76" s="51"/>
      <c r="E76" s="116"/>
      <c r="F76" s="51"/>
      <c r="G76" s="180"/>
      <c r="H76" s="51"/>
      <c r="I76" s="116"/>
      <c r="L76" s="6"/>
      <c r="M76" s="8" t="s">
        <v>125</v>
      </c>
    </row>
    <row r="77" spans="1:13" ht="18.75">
      <c r="A77" s="48"/>
      <c r="B77" s="50"/>
      <c r="C77" s="50"/>
      <c r="D77" s="51"/>
      <c r="E77" s="116"/>
      <c r="F77" s="182" t="s">
        <v>222</v>
      </c>
      <c r="G77" s="180"/>
      <c r="H77" s="51"/>
      <c r="I77" s="116"/>
      <c r="L77" s="6"/>
      <c r="M77" s="8"/>
    </row>
    <row r="78" spans="1:13" ht="18.75">
      <c r="A78" s="48"/>
      <c r="B78" s="50"/>
      <c r="C78" s="50"/>
      <c r="D78" s="51"/>
      <c r="E78" s="116"/>
      <c r="F78" s="182" t="s">
        <v>223</v>
      </c>
      <c r="G78" s="180"/>
      <c r="H78" s="51"/>
      <c r="I78" s="116"/>
      <c r="L78" s="6"/>
      <c r="M78" s="8"/>
    </row>
    <row r="79" spans="6:13" ht="18.75">
      <c r="F79" s="11" t="s">
        <v>224</v>
      </c>
      <c r="G79" s="30"/>
      <c r="H79" s="11" t="s">
        <v>0</v>
      </c>
      <c r="J79" s="183" t="s">
        <v>28</v>
      </c>
      <c r="K79" s="183"/>
      <c r="L79" s="183"/>
      <c r="M79" s="150"/>
    </row>
    <row r="80" spans="1:32" s="55" customFormat="1" ht="18.75">
      <c r="A80" s="48"/>
      <c r="B80" s="151"/>
      <c r="C80" s="53"/>
      <c r="E80" s="57"/>
      <c r="F80" s="152" t="str">
        <f>"30 มิถุนายน"</f>
        <v>30 มิถุนายน</v>
      </c>
      <c r="G80" s="152"/>
      <c r="H80" s="152" t="str">
        <f>"31 ธันวาคม"</f>
        <v>31 ธันวาคม</v>
      </c>
      <c r="I80" s="152"/>
      <c r="J80" s="152" t="str">
        <f>"30 มิถุนายน"</f>
        <v>30 มิถุนายน</v>
      </c>
      <c r="K80" s="152"/>
      <c r="L80" s="152" t="str">
        <f>"31 ธันวาคม"</f>
        <v>31 ธันวาคม</v>
      </c>
      <c r="AF80" s="55" t="s">
        <v>125</v>
      </c>
    </row>
    <row r="81" spans="1:12" s="52" customFormat="1" ht="18.75">
      <c r="A81" s="1"/>
      <c r="C81" s="153"/>
      <c r="D81" s="151" t="s">
        <v>1</v>
      </c>
      <c r="E81" s="154"/>
      <c r="F81" s="155">
        <v>2562</v>
      </c>
      <c r="G81" s="156"/>
      <c r="H81" s="155">
        <v>2561</v>
      </c>
      <c r="I81" s="156"/>
      <c r="J81" s="155">
        <v>2562</v>
      </c>
      <c r="K81" s="156"/>
      <c r="L81" s="155">
        <v>2561</v>
      </c>
    </row>
    <row r="82" spans="1:12" s="52" customFormat="1" ht="18.75">
      <c r="A82" s="1"/>
      <c r="C82" s="153"/>
      <c r="D82" s="151"/>
      <c r="E82" s="154"/>
      <c r="F82" s="157" t="s">
        <v>101</v>
      </c>
      <c r="G82" s="156"/>
      <c r="H82" s="55" t="s">
        <v>199</v>
      </c>
      <c r="I82" s="156"/>
      <c r="J82" s="157" t="s">
        <v>101</v>
      </c>
      <c r="K82" s="156"/>
      <c r="L82" s="55" t="s">
        <v>199</v>
      </c>
    </row>
    <row r="83" spans="1:12" s="52" customFormat="1" ht="18.75">
      <c r="A83" s="1"/>
      <c r="C83" s="153"/>
      <c r="D83" s="151"/>
      <c r="E83" s="154"/>
      <c r="F83" s="157" t="s">
        <v>102</v>
      </c>
      <c r="G83" s="156"/>
      <c r="H83" s="157"/>
      <c r="I83" s="156"/>
      <c r="J83" s="157" t="s">
        <v>102</v>
      </c>
      <c r="K83" s="156"/>
      <c r="L83" s="157"/>
    </row>
    <row r="84" spans="1:12" ht="19.5" customHeight="1">
      <c r="A84" s="16" t="s">
        <v>32</v>
      </c>
      <c r="B84" s="6"/>
      <c r="C84" s="13"/>
      <c r="D84" s="44"/>
      <c r="E84" s="143"/>
      <c r="F84" s="44"/>
      <c r="G84" s="144"/>
      <c r="H84" s="44"/>
      <c r="I84" s="158"/>
      <c r="J84" s="44"/>
      <c r="K84" s="15"/>
      <c r="L84" s="44"/>
    </row>
    <row r="85" spans="1:2" ht="19.5" customHeight="1">
      <c r="A85" s="16" t="s">
        <v>9</v>
      </c>
      <c r="B85" s="6"/>
    </row>
    <row r="86" spans="1:4" ht="19.5" customHeight="1">
      <c r="A86" s="6" t="s">
        <v>37</v>
      </c>
      <c r="B86" s="6"/>
      <c r="D86" s="9"/>
    </row>
    <row r="87" spans="1:12" ht="19.5" customHeight="1">
      <c r="A87" s="6" t="s">
        <v>38</v>
      </c>
      <c r="B87" s="6"/>
      <c r="D87" s="6"/>
      <c r="E87" s="24"/>
      <c r="F87" s="20"/>
      <c r="G87" s="24"/>
      <c r="H87" s="20"/>
      <c r="I87" s="24"/>
      <c r="J87" s="20"/>
      <c r="K87" s="20"/>
      <c r="L87" s="20"/>
    </row>
    <row r="88" spans="1:12" ht="19.5" customHeight="1" thickBot="1">
      <c r="A88" s="6" t="s">
        <v>127</v>
      </c>
      <c r="B88" s="6"/>
      <c r="D88" s="9"/>
      <c r="E88" s="6"/>
      <c r="F88" s="46">
        <v>582923</v>
      </c>
      <c r="G88" s="24"/>
      <c r="H88" s="46">
        <v>582923</v>
      </c>
      <c r="I88" s="24"/>
      <c r="J88" s="46">
        <v>582923</v>
      </c>
      <c r="K88" s="20"/>
      <c r="L88" s="46">
        <v>582923</v>
      </c>
    </row>
    <row r="89" spans="1:13" ht="19.5" customHeight="1" thickTop="1">
      <c r="A89" s="6" t="s">
        <v>39</v>
      </c>
      <c r="B89" s="6"/>
      <c r="D89" s="9"/>
      <c r="E89" s="6"/>
      <c r="F89" s="6"/>
      <c r="G89" s="30"/>
      <c r="H89" s="6"/>
      <c r="I89" s="6"/>
      <c r="J89" s="6"/>
      <c r="L89" s="6"/>
      <c r="M89" s="20"/>
    </row>
    <row r="90" spans="1:13" ht="19.5" customHeight="1">
      <c r="A90" s="6" t="s">
        <v>202</v>
      </c>
      <c r="B90" s="6"/>
      <c r="E90" s="6"/>
      <c r="F90" s="6"/>
      <c r="G90" s="30"/>
      <c r="H90" s="6"/>
      <c r="I90" s="6"/>
      <c r="J90" s="6"/>
      <c r="L90" s="6"/>
      <c r="M90" s="20"/>
    </row>
    <row r="91" spans="1:13" ht="19.5" customHeight="1">
      <c r="A91" s="6" t="s">
        <v>203</v>
      </c>
      <c r="B91" s="6"/>
      <c r="E91" s="6"/>
      <c r="F91" s="6"/>
      <c r="G91" s="30"/>
      <c r="H91" s="6"/>
      <c r="I91" s="6"/>
      <c r="J91" s="6"/>
      <c r="L91" s="6"/>
      <c r="M91" s="20"/>
    </row>
    <row r="92" spans="1:13" ht="19.5" customHeight="1">
      <c r="A92" s="6" t="s">
        <v>204</v>
      </c>
      <c r="B92" s="6"/>
      <c r="D92" s="9">
        <v>23</v>
      </c>
      <c r="E92" s="6"/>
      <c r="F92" s="24">
        <f>Consolidated!H29</f>
        <v>571879</v>
      </c>
      <c r="G92" s="24"/>
      <c r="H92" s="24">
        <f>Consolidated!H22</f>
        <v>571515</v>
      </c>
      <c r="I92" s="24"/>
      <c r="J92" s="24">
        <f>'The Company only'!E25</f>
        <v>571879</v>
      </c>
      <c r="K92" s="20"/>
      <c r="L92" s="24">
        <f>'The Company only'!E19</f>
        <v>571515</v>
      </c>
      <c r="M92" s="20"/>
    </row>
    <row r="93" spans="1:13" ht="19.5" customHeight="1">
      <c r="A93" s="6" t="s">
        <v>58</v>
      </c>
      <c r="B93" s="6"/>
      <c r="D93" s="9">
        <v>23</v>
      </c>
      <c r="E93" s="6"/>
      <c r="F93" s="24">
        <f>Consolidated!J29</f>
        <v>4532785</v>
      </c>
      <c r="G93" s="24"/>
      <c r="H93" s="24">
        <f>Consolidated!J22</f>
        <v>4516313</v>
      </c>
      <c r="I93" s="24"/>
      <c r="J93" s="24">
        <f>'The Company only'!G25</f>
        <v>4532785</v>
      </c>
      <c r="K93" s="20"/>
      <c r="L93" s="24">
        <f>'The Company only'!G19</f>
        <v>4516313</v>
      </c>
      <c r="M93" s="20"/>
    </row>
    <row r="94" spans="1:13" ht="19.5" customHeight="1">
      <c r="A94" s="6" t="s">
        <v>161</v>
      </c>
      <c r="B94" s="6"/>
      <c r="D94" s="26"/>
      <c r="E94" s="6"/>
      <c r="F94" s="24">
        <f>Consolidated!L29</f>
        <v>6152</v>
      </c>
      <c r="G94" s="24"/>
      <c r="H94" s="24">
        <f>Consolidated!L22</f>
        <v>6152</v>
      </c>
      <c r="I94" s="24"/>
      <c r="J94" s="24">
        <v>0</v>
      </c>
      <c r="K94" s="20"/>
      <c r="L94" s="24">
        <v>0</v>
      </c>
      <c r="M94" s="20"/>
    </row>
    <row r="95" spans="1:13" ht="19.5" customHeight="1">
      <c r="A95" s="6" t="s">
        <v>40</v>
      </c>
      <c r="B95" s="6"/>
      <c r="D95" s="9"/>
      <c r="E95" s="6"/>
      <c r="F95" s="20"/>
      <c r="G95" s="24"/>
      <c r="H95" s="20"/>
      <c r="I95" s="24"/>
      <c r="J95" s="20"/>
      <c r="K95" s="20"/>
      <c r="L95" s="20"/>
      <c r="M95" s="45"/>
    </row>
    <row r="96" spans="1:13" ht="19.5" customHeight="1">
      <c r="A96" s="6" t="s">
        <v>135</v>
      </c>
      <c r="B96" s="6"/>
      <c r="D96" s="9"/>
      <c r="E96" s="6"/>
      <c r="F96" s="6"/>
      <c r="G96" s="30"/>
      <c r="H96" s="6"/>
      <c r="J96" s="6"/>
      <c r="L96" s="6"/>
      <c r="M96" s="45"/>
    </row>
    <row r="97" spans="1:13" ht="19.5" customHeight="1">
      <c r="A97" s="6" t="s">
        <v>133</v>
      </c>
      <c r="B97" s="6"/>
      <c r="D97" s="9"/>
      <c r="E97" s="6"/>
      <c r="F97" s="161">
        <f>Consolidated!N29</f>
        <v>80000</v>
      </c>
      <c r="G97" s="24"/>
      <c r="H97" s="161">
        <f>Consolidated!N22</f>
        <v>80000</v>
      </c>
      <c r="I97" s="24"/>
      <c r="J97" s="161">
        <f>'The Company only'!I25</f>
        <v>80000</v>
      </c>
      <c r="K97" s="20"/>
      <c r="L97" s="161">
        <f>'The Company only'!I19</f>
        <v>80000</v>
      </c>
      <c r="M97" s="45"/>
    </row>
    <row r="98" spans="1:13" ht="19.5" customHeight="1">
      <c r="A98" s="6" t="s">
        <v>134</v>
      </c>
      <c r="B98" s="6"/>
      <c r="D98" s="9"/>
      <c r="E98" s="6"/>
      <c r="F98" s="161">
        <f>Consolidated!P29</f>
        <v>280000</v>
      </c>
      <c r="G98" s="24"/>
      <c r="H98" s="161">
        <f>Consolidated!P22</f>
        <v>280000</v>
      </c>
      <c r="I98" s="24"/>
      <c r="J98" s="161">
        <f>'The Company only'!K25</f>
        <v>280000</v>
      </c>
      <c r="K98" s="20"/>
      <c r="L98" s="161">
        <f>'The Company only'!K19</f>
        <v>280000</v>
      </c>
      <c r="M98" s="45"/>
    </row>
    <row r="99" spans="1:13" ht="19.5" customHeight="1">
      <c r="A99" s="6" t="s">
        <v>53</v>
      </c>
      <c r="B99" s="6"/>
      <c r="D99" s="9"/>
      <c r="E99" s="6"/>
      <c r="F99" s="19">
        <f>Consolidated!R29</f>
        <v>23220598</v>
      </c>
      <c r="G99" s="24"/>
      <c r="H99" s="19">
        <f>Consolidated!R22</f>
        <v>22269329</v>
      </c>
      <c r="I99" s="24"/>
      <c r="J99" s="19">
        <f>'The Company only'!M25</f>
        <v>8856735</v>
      </c>
      <c r="K99" s="24"/>
      <c r="L99" s="19">
        <f>'The Company only'!M19</f>
        <v>8368193</v>
      </c>
      <c r="M99" s="24"/>
    </row>
    <row r="100" spans="1:13" ht="19.5" customHeight="1">
      <c r="A100" s="6" t="s">
        <v>66</v>
      </c>
      <c r="B100" s="6"/>
      <c r="D100" s="9"/>
      <c r="E100" s="6"/>
      <c r="F100" s="22">
        <f>Consolidated!AB29</f>
        <v>1229873</v>
      </c>
      <c r="G100" s="24"/>
      <c r="H100" s="22">
        <f>Consolidated!AB22</f>
        <v>1267685</v>
      </c>
      <c r="I100" s="24"/>
      <c r="J100" s="22">
        <f>'The Company only'!S25</f>
        <v>482024</v>
      </c>
      <c r="K100" s="20"/>
      <c r="L100" s="22">
        <f>'The Company only'!S19</f>
        <v>615199</v>
      </c>
      <c r="M100" s="45"/>
    </row>
    <row r="101" spans="1:13" ht="19.5" customHeight="1">
      <c r="A101" s="6" t="s">
        <v>83</v>
      </c>
      <c r="B101" s="6"/>
      <c r="D101" s="9"/>
      <c r="E101" s="6"/>
      <c r="F101" s="19">
        <f>SUM(F92:F100)</f>
        <v>29921287</v>
      </c>
      <c r="G101" s="24"/>
      <c r="H101" s="19">
        <f>SUM(H92:H100)</f>
        <v>28990994</v>
      </c>
      <c r="I101" s="24"/>
      <c r="J101" s="19">
        <f>SUM(J92:J100)</f>
        <v>14803423</v>
      </c>
      <c r="K101" s="20"/>
      <c r="L101" s="19">
        <f>SUM(L92:L100)</f>
        <v>14431220</v>
      </c>
      <c r="M101" s="20"/>
    </row>
    <row r="102" spans="1:13" ht="19.5" customHeight="1">
      <c r="A102" s="6" t="s">
        <v>103</v>
      </c>
      <c r="B102" s="6"/>
      <c r="D102" s="6"/>
      <c r="E102" s="6"/>
      <c r="F102" s="69">
        <f>Consolidated!AF29</f>
        <v>0</v>
      </c>
      <c r="G102" s="24"/>
      <c r="H102" s="69">
        <f>Consolidated!AF22</f>
        <v>14693</v>
      </c>
      <c r="I102" s="24"/>
      <c r="J102" s="69">
        <v>0</v>
      </c>
      <c r="K102" s="20"/>
      <c r="L102" s="69">
        <v>0</v>
      </c>
      <c r="M102" s="20"/>
    </row>
    <row r="103" spans="1:12" ht="19.5" customHeight="1">
      <c r="A103" s="16" t="s">
        <v>26</v>
      </c>
      <c r="B103" s="170"/>
      <c r="D103" s="6"/>
      <c r="E103" s="6"/>
      <c r="F103" s="22">
        <f>SUM(F101:F102)</f>
        <v>29921287</v>
      </c>
      <c r="G103" s="24"/>
      <c r="H103" s="22">
        <f>SUM(H101:H102)</f>
        <v>29005687</v>
      </c>
      <c r="I103" s="24"/>
      <c r="J103" s="22">
        <f>SUM(J101:J102)</f>
        <v>14803423</v>
      </c>
      <c r="K103" s="20"/>
      <c r="L103" s="22">
        <f>SUM(L101:L102)</f>
        <v>14431220</v>
      </c>
    </row>
    <row r="104" spans="1:12" ht="19.5" customHeight="1" thickBot="1">
      <c r="A104" s="16" t="s">
        <v>10</v>
      </c>
      <c r="B104" s="6"/>
      <c r="D104" s="6"/>
      <c r="E104" s="6"/>
      <c r="F104" s="46">
        <f>SUM(F70,F103)</f>
        <v>39169349</v>
      </c>
      <c r="G104" s="24"/>
      <c r="H104" s="46">
        <f>SUM(H70,H103)</f>
        <v>38799496</v>
      </c>
      <c r="I104" s="24"/>
      <c r="J104" s="46">
        <f>SUM(J70,J103)</f>
        <v>24051485</v>
      </c>
      <c r="K104" s="20"/>
      <c r="L104" s="46">
        <f>SUM(L70,L103)</f>
        <v>24188933</v>
      </c>
    </row>
    <row r="105" spans="2:15" ht="19.5" thickTop="1">
      <c r="B105" s="6"/>
      <c r="D105" s="6"/>
      <c r="E105" s="6"/>
      <c r="F105" s="24">
        <f>F104-F37</f>
        <v>0</v>
      </c>
      <c r="G105" s="24"/>
      <c r="H105" s="24">
        <f>H104-H37</f>
        <v>0</v>
      </c>
      <c r="I105" s="24"/>
      <c r="J105" s="24">
        <f>J104-J37</f>
        <v>0</v>
      </c>
      <c r="K105" s="20"/>
      <c r="L105" s="24">
        <f>L104-L37</f>
        <v>0</v>
      </c>
      <c r="M105" s="24"/>
      <c r="N105" s="24"/>
      <c r="O105" s="30"/>
    </row>
    <row r="106" spans="1:15" ht="18.75">
      <c r="A106" s="6" t="s">
        <v>4</v>
      </c>
      <c r="D106" s="167"/>
      <c r="E106" s="167"/>
      <c r="F106" s="167"/>
      <c r="G106" s="167"/>
      <c r="H106" s="167"/>
      <c r="I106" s="167"/>
      <c r="J106" s="167"/>
      <c r="K106" s="167"/>
      <c r="L106" s="167"/>
      <c r="M106" s="30"/>
      <c r="N106" s="30"/>
      <c r="O106" s="30"/>
    </row>
    <row r="107" spans="4:15" ht="18.75">
      <c r="D107" s="167"/>
      <c r="E107" s="167"/>
      <c r="F107" s="167"/>
      <c r="G107" s="167"/>
      <c r="H107" s="167"/>
      <c r="I107" s="167"/>
      <c r="J107" s="167"/>
      <c r="K107" s="167"/>
      <c r="L107" s="167"/>
      <c r="M107" s="30"/>
      <c r="N107" s="30"/>
      <c r="O107" s="30"/>
    </row>
    <row r="108" spans="1:2" ht="18.75">
      <c r="A108" s="171"/>
      <c r="B108" s="171"/>
    </row>
    <row r="109" ht="18.75">
      <c r="B109" s="6"/>
    </row>
    <row r="110" spans="2:3" ht="18.75">
      <c r="B110" s="6"/>
      <c r="C110" s="6" t="s">
        <v>11</v>
      </c>
    </row>
    <row r="111" spans="1:2" ht="18.75">
      <c r="A111" s="171"/>
      <c r="B111" s="171"/>
    </row>
  </sheetData>
  <sheetProtection/>
  <mergeCells count="3">
    <mergeCell ref="J46:L46"/>
    <mergeCell ref="J79:L79"/>
    <mergeCell ref="J7:L7"/>
  </mergeCells>
  <printOptions horizontalCentered="1"/>
  <pageMargins left="0.984251968503937" right="0.3937007874015748" top="0.7874015748031497" bottom="0.3937007874015748" header="0.1968503937007874" footer="0.1968503937007874"/>
  <pageSetup horizontalDpi="600" verticalDpi="600" orientation="portrait" paperSize="9" scale="90" r:id="rId2"/>
  <rowBreaks count="2" manualBreakCount="2">
    <brk id="39" max="255" man="1"/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1"/>
  <sheetViews>
    <sheetView showGridLines="0" view="pageBreakPreview" zoomScaleNormal="90" zoomScaleSheetLayoutView="100" workbookViewId="0" topLeftCell="A73">
      <selection activeCell="A87" sqref="A87"/>
    </sheetView>
  </sheetViews>
  <sheetFormatPr defaultColWidth="10.75390625" defaultRowHeight="12.75"/>
  <cols>
    <col min="1" max="1" width="33.75390625" style="6" customWidth="1"/>
    <col min="2" max="2" width="8.875" style="6" customWidth="1"/>
    <col min="3" max="3" width="6.875" style="9" customWidth="1"/>
    <col min="4" max="4" width="0.6171875" style="9" customWidth="1"/>
    <col min="5" max="5" width="11.375" style="7" customWidth="1"/>
    <col min="6" max="6" width="0.6171875" style="30" customWidth="1"/>
    <col min="7" max="7" width="11.375" style="7" customWidth="1"/>
    <col min="8" max="8" width="0.6171875" style="6" customWidth="1"/>
    <col min="9" max="9" width="11.375" style="7" customWidth="1"/>
    <col min="10" max="10" width="0.6171875" style="6" customWidth="1"/>
    <col min="11" max="11" width="11.375" style="7" customWidth="1"/>
    <col min="12" max="12" width="0.74609375" style="5" hidden="1" customWidth="1"/>
    <col min="13" max="16384" width="10.75390625" style="6" customWidth="1"/>
  </cols>
  <sheetData>
    <row r="1" spans="1:11" ht="18.75">
      <c r="A1" s="70"/>
      <c r="B1" s="30"/>
      <c r="K1" s="8" t="s">
        <v>60</v>
      </c>
    </row>
    <row r="2" spans="1:11" ht="18.75">
      <c r="A2" s="27" t="s">
        <v>258</v>
      </c>
      <c r="B2" s="2"/>
      <c r="C2" s="3"/>
      <c r="D2" s="3"/>
      <c r="E2" s="4"/>
      <c r="F2" s="142"/>
      <c r="G2" s="4"/>
      <c r="H2" s="2"/>
      <c r="I2" s="4"/>
      <c r="J2" s="2"/>
      <c r="K2" s="4"/>
    </row>
    <row r="3" spans="1:11" ht="18.75">
      <c r="A3" s="27" t="s">
        <v>69</v>
      </c>
      <c r="B3" s="2"/>
      <c r="C3" s="3"/>
      <c r="D3" s="3"/>
      <c r="E3" s="4"/>
      <c r="F3" s="142"/>
      <c r="G3" s="4"/>
      <c r="H3" s="2"/>
      <c r="I3" s="4"/>
      <c r="J3" s="2"/>
      <c r="K3" s="4"/>
    </row>
    <row r="4" spans="1:11" ht="18.75">
      <c r="A4" s="1" t="s">
        <v>220</v>
      </c>
      <c r="B4" s="2"/>
      <c r="C4" s="3"/>
      <c r="D4" s="3"/>
      <c r="E4" s="4"/>
      <c r="F4" s="142"/>
      <c r="G4" s="4"/>
      <c r="H4" s="2"/>
      <c r="I4" s="4"/>
      <c r="J4" s="2"/>
      <c r="K4" s="4"/>
    </row>
    <row r="5" spans="1:12" ht="18.75">
      <c r="A5" s="2"/>
      <c r="B5" s="2"/>
      <c r="C5" s="3"/>
      <c r="D5" s="3"/>
      <c r="I5" s="5"/>
      <c r="K5" s="8" t="s">
        <v>166</v>
      </c>
      <c r="L5" s="8"/>
    </row>
    <row r="6" spans="5:11" ht="18.75">
      <c r="E6" s="184" t="s">
        <v>0</v>
      </c>
      <c r="F6" s="184"/>
      <c r="G6" s="184"/>
      <c r="H6" s="12"/>
      <c r="I6" s="10"/>
      <c r="J6" s="11" t="s">
        <v>28</v>
      </c>
      <c r="K6" s="10"/>
    </row>
    <row r="7" spans="3:11" ht="18.75">
      <c r="C7" s="13" t="s">
        <v>1</v>
      </c>
      <c r="D7" s="14"/>
      <c r="E7" s="68" t="s">
        <v>193</v>
      </c>
      <c r="F7" s="143"/>
      <c r="G7" s="15">
        <v>2561</v>
      </c>
      <c r="H7" s="176"/>
      <c r="I7" s="68" t="s">
        <v>193</v>
      </c>
      <c r="J7" s="15"/>
      <c r="K7" s="15">
        <v>2561</v>
      </c>
    </row>
    <row r="8" spans="1:11" ht="18.75">
      <c r="A8" s="16" t="s">
        <v>165</v>
      </c>
      <c r="C8" s="13"/>
      <c r="D8" s="14"/>
      <c r="E8" s="68"/>
      <c r="F8" s="143"/>
      <c r="G8" s="15"/>
      <c r="H8" s="176"/>
      <c r="I8" s="68"/>
      <c r="J8" s="15"/>
      <c r="K8" s="15"/>
    </row>
    <row r="9" spans="1:11" ht="18.75">
      <c r="A9" s="16" t="s">
        <v>41</v>
      </c>
      <c r="C9" s="9">
        <v>3</v>
      </c>
      <c r="E9" s="17"/>
      <c r="G9" s="17"/>
      <c r="I9" s="18"/>
      <c r="K9" s="18"/>
    </row>
    <row r="10" spans="1:11" ht="18.75">
      <c r="A10" s="6" t="s">
        <v>117</v>
      </c>
      <c r="C10" s="136"/>
      <c r="D10" s="136"/>
      <c r="E10" s="19">
        <v>548442</v>
      </c>
      <c r="G10" s="19">
        <v>533681</v>
      </c>
      <c r="H10" s="19"/>
      <c r="I10" s="19">
        <v>548442</v>
      </c>
      <c r="J10" s="19"/>
      <c r="K10" s="19">
        <v>533681</v>
      </c>
    </row>
    <row r="11" spans="1:11" ht="18.75">
      <c r="A11" s="6" t="s">
        <v>118</v>
      </c>
      <c r="C11" s="137"/>
      <c r="D11" s="136"/>
      <c r="E11" s="19">
        <v>151326</v>
      </c>
      <c r="F11" s="24"/>
      <c r="G11" s="19">
        <v>153632</v>
      </c>
      <c r="H11" s="24"/>
      <c r="I11" s="19">
        <v>845377</v>
      </c>
      <c r="J11" s="24"/>
      <c r="K11" s="19">
        <v>736948</v>
      </c>
    </row>
    <row r="12" spans="1:11" ht="18.75">
      <c r="A12" s="6" t="s">
        <v>260</v>
      </c>
      <c r="C12" s="136"/>
      <c r="D12" s="136"/>
      <c r="E12" s="19">
        <v>134130</v>
      </c>
      <c r="F12" s="24"/>
      <c r="G12" s="19">
        <v>129103</v>
      </c>
      <c r="H12" s="24"/>
      <c r="I12" s="19">
        <v>126426</v>
      </c>
      <c r="J12" s="24"/>
      <c r="K12" s="19">
        <v>112095</v>
      </c>
    </row>
    <row r="13" spans="1:11" ht="18.75">
      <c r="A13" s="6" t="s">
        <v>33</v>
      </c>
      <c r="C13" s="72"/>
      <c r="E13" s="21">
        <v>10099</v>
      </c>
      <c r="F13" s="24"/>
      <c r="G13" s="21">
        <v>13206</v>
      </c>
      <c r="H13" s="20"/>
      <c r="I13" s="21">
        <v>9302</v>
      </c>
      <c r="J13" s="20"/>
      <c r="K13" s="21">
        <v>13030</v>
      </c>
    </row>
    <row r="14" spans="1:19" s="5" customFormat="1" ht="18.75">
      <c r="A14" s="16" t="s">
        <v>42</v>
      </c>
      <c r="B14" s="6"/>
      <c r="C14" s="9"/>
      <c r="D14" s="9"/>
      <c r="E14" s="22">
        <f>SUM(E10:E13)</f>
        <v>843997</v>
      </c>
      <c r="F14" s="24"/>
      <c r="G14" s="22">
        <f>SUM(G10:G13)</f>
        <v>829622</v>
      </c>
      <c r="H14" s="20"/>
      <c r="I14" s="22">
        <f>SUM(I10:I13)</f>
        <v>1529547</v>
      </c>
      <c r="J14" s="20"/>
      <c r="K14" s="22">
        <f>SUM(K10:K13)</f>
        <v>1395754</v>
      </c>
      <c r="M14" s="6"/>
      <c r="N14" s="6"/>
      <c r="O14" s="6"/>
      <c r="P14" s="6"/>
      <c r="Q14" s="6"/>
      <c r="R14" s="6"/>
      <c r="S14" s="6"/>
    </row>
    <row r="15" spans="1:19" s="5" customFormat="1" ht="18.75">
      <c r="A15" s="16" t="s">
        <v>43</v>
      </c>
      <c r="B15" s="6"/>
      <c r="C15" s="9">
        <v>3</v>
      </c>
      <c r="D15" s="9"/>
      <c r="E15" s="23"/>
      <c r="F15" s="30"/>
      <c r="G15" s="23"/>
      <c r="H15" s="6"/>
      <c r="I15" s="7"/>
      <c r="J15" s="6"/>
      <c r="K15" s="7"/>
      <c r="M15" s="6"/>
      <c r="N15" s="6"/>
      <c r="O15" s="6"/>
      <c r="P15" s="6"/>
      <c r="Q15" s="6"/>
      <c r="R15" s="6"/>
      <c r="S15" s="6"/>
    </row>
    <row r="16" spans="1:19" s="5" customFormat="1" ht="18.75">
      <c r="A16" s="6" t="s">
        <v>123</v>
      </c>
      <c r="B16" s="6"/>
      <c r="C16" s="9"/>
      <c r="D16" s="9"/>
      <c r="E16" s="24">
        <v>500368</v>
      </c>
      <c r="F16" s="24"/>
      <c r="G16" s="24">
        <v>485062</v>
      </c>
      <c r="H16" s="20"/>
      <c r="I16" s="24">
        <v>500368</v>
      </c>
      <c r="J16" s="20"/>
      <c r="K16" s="24">
        <v>485062</v>
      </c>
      <c r="M16" s="6"/>
      <c r="N16" s="6"/>
      <c r="O16" s="6"/>
      <c r="P16" s="6"/>
      <c r="Q16" s="6"/>
      <c r="R16" s="6"/>
      <c r="S16" s="6"/>
    </row>
    <row r="17" spans="1:19" s="5" customFormat="1" ht="18.75">
      <c r="A17" s="6" t="s">
        <v>261</v>
      </c>
      <c r="B17" s="6"/>
      <c r="C17" s="9"/>
      <c r="D17" s="9"/>
      <c r="E17" s="24">
        <v>135847</v>
      </c>
      <c r="F17" s="24"/>
      <c r="G17" s="24">
        <v>139675</v>
      </c>
      <c r="H17" s="20"/>
      <c r="I17" s="24">
        <v>132204</v>
      </c>
      <c r="J17" s="20"/>
      <c r="K17" s="24">
        <v>132705</v>
      </c>
      <c r="M17" s="6"/>
      <c r="N17" s="6"/>
      <c r="O17" s="6"/>
      <c r="P17" s="6"/>
      <c r="Q17" s="6"/>
      <c r="R17" s="6"/>
      <c r="S17" s="6"/>
    </row>
    <row r="18" spans="1:19" s="5" customFormat="1" ht="18.75">
      <c r="A18" s="6" t="s">
        <v>48</v>
      </c>
      <c r="B18" s="6"/>
      <c r="C18" s="9"/>
      <c r="D18" s="9"/>
      <c r="E18" s="22">
        <v>111715</v>
      </c>
      <c r="F18" s="24"/>
      <c r="G18" s="22">
        <v>98288</v>
      </c>
      <c r="H18" s="20"/>
      <c r="I18" s="22">
        <v>107898</v>
      </c>
      <c r="J18" s="20"/>
      <c r="K18" s="22">
        <v>93740</v>
      </c>
      <c r="M18" s="6"/>
      <c r="N18" s="6"/>
      <c r="O18" s="6"/>
      <c r="P18" s="6"/>
      <c r="Q18" s="6"/>
      <c r="R18" s="6"/>
      <c r="S18" s="6"/>
    </row>
    <row r="19" spans="1:19" s="5" customFormat="1" ht="18.75">
      <c r="A19" s="16" t="s">
        <v>44</v>
      </c>
      <c r="B19" s="6"/>
      <c r="C19" s="9"/>
      <c r="D19" s="9"/>
      <c r="E19" s="22">
        <f>SUM(E16:E18)</f>
        <v>747930</v>
      </c>
      <c r="F19" s="24"/>
      <c r="G19" s="22">
        <f>SUM(G16:G18)</f>
        <v>723025</v>
      </c>
      <c r="H19" s="20"/>
      <c r="I19" s="22">
        <f>SUM(I16:I18)</f>
        <v>740470</v>
      </c>
      <c r="J19" s="20"/>
      <c r="K19" s="22">
        <f>SUM(K16:K18)</f>
        <v>711507</v>
      </c>
      <c r="M19" s="6"/>
      <c r="N19" s="6"/>
      <c r="O19" s="6"/>
      <c r="P19" s="6"/>
      <c r="Q19" s="6"/>
      <c r="R19" s="6"/>
      <c r="S19" s="6"/>
    </row>
    <row r="20" spans="1:19" s="5" customFormat="1" ht="18.75">
      <c r="A20" s="27" t="s">
        <v>120</v>
      </c>
      <c r="B20" s="28"/>
      <c r="C20" s="9"/>
      <c r="D20" s="9"/>
      <c r="E20" s="24"/>
      <c r="F20" s="24"/>
      <c r="G20" s="24"/>
      <c r="H20" s="20"/>
      <c r="I20" s="24"/>
      <c r="J20" s="20"/>
      <c r="K20" s="24"/>
      <c r="M20" s="6"/>
      <c r="N20" s="6"/>
      <c r="O20" s="6"/>
      <c r="P20" s="6"/>
      <c r="Q20" s="6"/>
      <c r="R20" s="6"/>
      <c r="S20" s="6"/>
    </row>
    <row r="21" spans="1:19" s="5" customFormat="1" ht="18.75">
      <c r="A21" s="27" t="s">
        <v>128</v>
      </c>
      <c r="B21" s="28"/>
      <c r="C21" s="9"/>
      <c r="D21" s="9"/>
      <c r="E21" s="24">
        <f>SUM(E14-E19)</f>
        <v>96067</v>
      </c>
      <c r="F21" s="24"/>
      <c r="G21" s="24">
        <f>SUM(G14-G19)</f>
        <v>106597</v>
      </c>
      <c r="H21" s="20"/>
      <c r="I21" s="24">
        <f>SUM(I14-I19)</f>
        <v>789077</v>
      </c>
      <c r="J21" s="20"/>
      <c r="K21" s="24">
        <f>SUM(K14-K19)</f>
        <v>684247</v>
      </c>
      <c r="M21" s="6"/>
      <c r="N21" s="6"/>
      <c r="O21" s="6"/>
      <c r="P21" s="6"/>
      <c r="Q21" s="6"/>
      <c r="R21" s="6"/>
      <c r="S21" s="6"/>
    </row>
    <row r="22" spans="1:19" s="5" customFormat="1" ht="18.75">
      <c r="A22" s="28" t="s">
        <v>119</v>
      </c>
      <c r="B22" s="28"/>
      <c r="C22" s="9"/>
      <c r="D22" s="9"/>
      <c r="E22" s="22">
        <v>680461</v>
      </c>
      <c r="F22" s="24"/>
      <c r="G22" s="22">
        <v>627447</v>
      </c>
      <c r="H22" s="20"/>
      <c r="I22" s="22">
        <v>0</v>
      </c>
      <c r="J22" s="20"/>
      <c r="K22" s="22">
        <v>0</v>
      </c>
      <c r="M22" s="6"/>
      <c r="N22" s="6"/>
      <c r="O22" s="6"/>
      <c r="P22" s="6"/>
      <c r="Q22" s="6"/>
      <c r="R22" s="6"/>
      <c r="S22" s="6"/>
    </row>
    <row r="23" spans="1:19" s="5" customFormat="1" ht="18.75">
      <c r="A23" s="27" t="s">
        <v>129</v>
      </c>
      <c r="B23" s="28"/>
      <c r="C23" s="9"/>
      <c r="D23" s="9"/>
      <c r="E23" s="24">
        <f>SUM(E21:E22)</f>
        <v>776528</v>
      </c>
      <c r="F23" s="24"/>
      <c r="G23" s="24">
        <f>SUM(G21:G22)</f>
        <v>734044</v>
      </c>
      <c r="H23" s="20"/>
      <c r="I23" s="24">
        <f>SUM(I21:I22)</f>
        <v>789077</v>
      </c>
      <c r="J23" s="20"/>
      <c r="K23" s="24">
        <f>SUM(K21:K22)</f>
        <v>684247</v>
      </c>
      <c r="M23" s="6"/>
      <c r="N23" s="6"/>
      <c r="O23" s="6"/>
      <c r="P23" s="6"/>
      <c r="Q23" s="6"/>
      <c r="R23" s="6"/>
      <c r="S23" s="6"/>
    </row>
    <row r="24" spans="1:19" s="5" customFormat="1" ht="18.75">
      <c r="A24" s="28" t="s">
        <v>49</v>
      </c>
      <c r="B24" s="28"/>
      <c r="C24" s="9"/>
      <c r="D24" s="9"/>
      <c r="E24" s="22">
        <v>-55571</v>
      </c>
      <c r="F24" s="24"/>
      <c r="G24" s="22">
        <v>-57738</v>
      </c>
      <c r="H24" s="20"/>
      <c r="I24" s="22">
        <v>-55571</v>
      </c>
      <c r="J24" s="20"/>
      <c r="K24" s="22">
        <v>-57738</v>
      </c>
      <c r="M24" s="6"/>
      <c r="N24" s="6"/>
      <c r="O24" s="6"/>
      <c r="P24" s="6"/>
      <c r="Q24" s="6"/>
      <c r="R24" s="6"/>
      <c r="S24" s="6"/>
    </row>
    <row r="25" spans="1:19" s="5" customFormat="1" ht="18.75">
      <c r="A25" s="16" t="s">
        <v>186</v>
      </c>
      <c r="B25" s="6"/>
      <c r="C25" s="26"/>
      <c r="D25" s="9"/>
      <c r="E25" s="24">
        <f>SUM(E23:E24)</f>
        <v>720957</v>
      </c>
      <c r="F25" s="24"/>
      <c r="G25" s="24">
        <f>SUM(G23:G24)</f>
        <v>676306</v>
      </c>
      <c r="H25" s="20"/>
      <c r="I25" s="24">
        <f>SUM(I23:I24)</f>
        <v>733506</v>
      </c>
      <c r="J25" s="20"/>
      <c r="K25" s="24">
        <f>SUM(K23:K24)</f>
        <v>626509</v>
      </c>
      <c r="M25" s="6"/>
      <c r="N25" s="6"/>
      <c r="O25" s="6"/>
      <c r="P25" s="6"/>
      <c r="Q25" s="6"/>
      <c r="R25" s="6"/>
      <c r="S25" s="6"/>
    </row>
    <row r="26" spans="1:19" s="5" customFormat="1" ht="18.75">
      <c r="A26" s="6" t="s">
        <v>225</v>
      </c>
      <c r="B26" s="6"/>
      <c r="C26" s="9">
        <v>19</v>
      </c>
      <c r="D26" s="9"/>
      <c r="E26" s="22">
        <v>425</v>
      </c>
      <c r="F26" s="24"/>
      <c r="G26" s="22">
        <v>-1869</v>
      </c>
      <c r="H26" s="24"/>
      <c r="I26" s="21">
        <v>335</v>
      </c>
      <c r="J26" s="25"/>
      <c r="K26" s="21">
        <v>-711</v>
      </c>
      <c r="M26" s="6"/>
      <c r="N26" s="6"/>
      <c r="O26" s="6"/>
      <c r="P26" s="6"/>
      <c r="Q26" s="6"/>
      <c r="R26" s="6"/>
      <c r="S26" s="6"/>
    </row>
    <row r="27" spans="1:19" s="5" customFormat="1" ht="19.5" thickBot="1">
      <c r="A27" s="16" t="s">
        <v>92</v>
      </c>
      <c r="B27" s="6"/>
      <c r="C27" s="9"/>
      <c r="D27" s="9"/>
      <c r="E27" s="29">
        <f>SUM(E25:E26)</f>
        <v>721382</v>
      </c>
      <c r="F27" s="24"/>
      <c r="G27" s="29">
        <f>SUM(G25:G26)</f>
        <v>674437</v>
      </c>
      <c r="H27" s="20"/>
      <c r="I27" s="29">
        <f>SUM(I25:I26)</f>
        <v>733841</v>
      </c>
      <c r="J27" s="20"/>
      <c r="K27" s="29">
        <f>SUM(K25:K26)</f>
        <v>625798</v>
      </c>
      <c r="M27" s="6"/>
      <c r="N27" s="6"/>
      <c r="O27" s="6"/>
      <c r="P27" s="6"/>
      <c r="Q27" s="6"/>
      <c r="R27" s="6"/>
      <c r="S27" s="6"/>
    </row>
    <row r="28" spans="1:19" s="5" customFormat="1" ht="19.5" thickTop="1">
      <c r="A28" s="6"/>
      <c r="B28" s="6"/>
      <c r="C28" s="9"/>
      <c r="D28" s="9"/>
      <c r="E28" s="30"/>
      <c r="F28" s="30"/>
      <c r="G28" s="30"/>
      <c r="H28" s="6"/>
      <c r="I28" s="30"/>
      <c r="J28" s="6"/>
      <c r="K28" s="30"/>
      <c r="M28" s="6"/>
      <c r="N28" s="6"/>
      <c r="O28" s="6"/>
      <c r="P28" s="6"/>
      <c r="Q28" s="6"/>
      <c r="R28" s="6"/>
      <c r="S28" s="6"/>
    </row>
    <row r="29" spans="5:11" ht="18.75">
      <c r="E29" s="41"/>
      <c r="F29" s="41"/>
      <c r="G29" s="41"/>
      <c r="H29" s="42"/>
      <c r="I29" s="41"/>
      <c r="J29" s="42"/>
      <c r="K29" s="41"/>
    </row>
    <row r="30" spans="1:11" ht="18.75">
      <c r="A30" s="6" t="s">
        <v>34</v>
      </c>
      <c r="E30" s="43"/>
      <c r="G30" s="43"/>
      <c r="I30" s="43"/>
      <c r="K30" s="43"/>
    </row>
    <row r="31" spans="1:11" ht="18.75">
      <c r="A31" s="30"/>
      <c r="B31" s="30"/>
      <c r="K31" s="8" t="s">
        <v>60</v>
      </c>
    </row>
    <row r="32" spans="1:11" ht="18.75">
      <c r="A32" s="27" t="s">
        <v>258</v>
      </c>
      <c r="B32" s="2"/>
      <c r="C32" s="3"/>
      <c r="D32" s="3"/>
      <c r="E32" s="4"/>
      <c r="F32" s="142"/>
      <c r="G32" s="4"/>
      <c r="H32" s="2"/>
      <c r="I32" s="4"/>
      <c r="J32" s="2"/>
      <c r="K32" s="4"/>
    </row>
    <row r="33" spans="1:11" ht="18.75">
      <c r="A33" s="27" t="s">
        <v>167</v>
      </c>
      <c r="B33" s="2"/>
      <c r="C33" s="3"/>
      <c r="D33" s="3"/>
      <c r="E33" s="4"/>
      <c r="F33" s="142"/>
      <c r="G33" s="4"/>
      <c r="H33" s="2"/>
      <c r="I33" s="4"/>
      <c r="J33" s="2"/>
      <c r="K33" s="4"/>
    </row>
    <row r="34" spans="1:11" ht="18.75">
      <c r="A34" s="1" t="s">
        <v>220</v>
      </c>
      <c r="B34" s="2"/>
      <c r="C34" s="3"/>
      <c r="D34" s="3"/>
      <c r="E34" s="4"/>
      <c r="F34" s="142"/>
      <c r="G34" s="4"/>
      <c r="H34" s="2"/>
      <c r="I34" s="4"/>
      <c r="J34" s="2"/>
      <c r="K34" s="4"/>
    </row>
    <row r="35" spans="1:12" ht="18.75">
      <c r="A35" s="2"/>
      <c r="B35" s="2"/>
      <c r="C35" s="3"/>
      <c r="D35" s="3"/>
      <c r="I35" s="5"/>
      <c r="K35" s="8" t="s">
        <v>166</v>
      </c>
      <c r="L35" s="8"/>
    </row>
    <row r="36" spans="5:11" ht="18.75">
      <c r="E36" s="184" t="s">
        <v>0</v>
      </c>
      <c r="F36" s="184"/>
      <c r="G36" s="184"/>
      <c r="H36" s="12"/>
      <c r="I36" s="10"/>
      <c r="J36" s="11" t="s">
        <v>28</v>
      </c>
      <c r="K36" s="10"/>
    </row>
    <row r="37" spans="1:19" s="5" customFormat="1" ht="18.75">
      <c r="A37" s="6"/>
      <c r="B37" s="6"/>
      <c r="C37" s="13" t="s">
        <v>1</v>
      </c>
      <c r="D37" s="14"/>
      <c r="E37" s="68" t="s">
        <v>193</v>
      </c>
      <c r="F37" s="143"/>
      <c r="G37" s="15">
        <v>2561</v>
      </c>
      <c r="H37" s="176"/>
      <c r="I37" s="68" t="s">
        <v>193</v>
      </c>
      <c r="J37" s="15"/>
      <c r="K37" s="15">
        <v>2561</v>
      </c>
      <c r="M37" s="6"/>
      <c r="N37" s="6"/>
      <c r="O37" s="6"/>
      <c r="P37" s="6"/>
      <c r="Q37" s="6"/>
      <c r="R37" s="6"/>
      <c r="S37" s="6"/>
    </row>
    <row r="38" spans="1:19" s="5" customFormat="1" ht="18.75">
      <c r="A38" s="16" t="s">
        <v>162</v>
      </c>
      <c r="B38" s="6"/>
      <c r="C38" s="13"/>
      <c r="D38" s="14"/>
      <c r="E38" s="25"/>
      <c r="F38" s="144"/>
      <c r="G38" s="25"/>
      <c r="H38" s="179"/>
      <c r="I38" s="25"/>
      <c r="J38" s="44"/>
      <c r="K38" s="25"/>
      <c r="M38" s="6"/>
      <c r="N38" s="6"/>
      <c r="O38" s="6"/>
      <c r="P38" s="6"/>
      <c r="Q38" s="6"/>
      <c r="R38" s="6"/>
      <c r="S38" s="6"/>
    </row>
    <row r="39" spans="1:19" s="23" customFormat="1" ht="18.75">
      <c r="A39" s="118" t="s">
        <v>105</v>
      </c>
      <c r="B39" s="118"/>
      <c r="C39" s="14"/>
      <c r="D39" s="14"/>
      <c r="E39" s="119"/>
      <c r="F39" s="145"/>
      <c r="G39" s="119"/>
      <c r="H39" s="178"/>
      <c r="I39" s="119"/>
      <c r="J39" s="120"/>
      <c r="K39" s="119"/>
      <c r="M39" s="118"/>
      <c r="N39" s="118"/>
      <c r="O39" s="118"/>
      <c r="P39" s="118"/>
      <c r="Q39" s="118"/>
      <c r="R39" s="118"/>
      <c r="S39" s="118"/>
    </row>
    <row r="40" spans="1:19" s="5" customFormat="1" ht="18.75">
      <c r="A40" s="6" t="s">
        <v>89</v>
      </c>
      <c r="B40" s="6"/>
      <c r="C40" s="13"/>
      <c r="D40" s="14"/>
      <c r="E40" s="25"/>
      <c r="F40" s="144"/>
      <c r="G40" s="25"/>
      <c r="H40" s="179"/>
      <c r="I40" s="25"/>
      <c r="J40" s="44"/>
      <c r="K40" s="25"/>
      <c r="M40" s="6"/>
      <c r="N40" s="6"/>
      <c r="O40" s="6"/>
      <c r="P40" s="6"/>
      <c r="Q40" s="6"/>
      <c r="R40" s="6"/>
      <c r="S40" s="6"/>
    </row>
    <row r="41" spans="1:19" s="5" customFormat="1" ht="18.75">
      <c r="A41" s="6" t="s">
        <v>90</v>
      </c>
      <c r="B41" s="6"/>
      <c r="C41" s="9"/>
      <c r="D41" s="9"/>
      <c r="E41" s="20">
        <v>-5092</v>
      </c>
      <c r="F41" s="24"/>
      <c r="G41" s="20">
        <v>1015</v>
      </c>
      <c r="H41" s="20"/>
      <c r="I41" s="20">
        <v>0</v>
      </c>
      <c r="J41" s="45"/>
      <c r="K41" s="20">
        <v>0</v>
      </c>
      <c r="M41" s="6"/>
      <c r="N41" s="6"/>
      <c r="O41" s="6"/>
      <c r="P41" s="6"/>
      <c r="Q41" s="6"/>
      <c r="R41" s="6"/>
      <c r="S41" s="6"/>
    </row>
    <row r="42" spans="1:19" s="5" customFormat="1" ht="18.75">
      <c r="A42" s="6" t="s">
        <v>259</v>
      </c>
      <c r="B42" s="6"/>
      <c r="C42" s="9"/>
      <c r="D42" s="9"/>
      <c r="E42" s="20"/>
      <c r="F42" s="24"/>
      <c r="G42" s="20"/>
      <c r="H42" s="20"/>
      <c r="I42" s="45"/>
      <c r="J42" s="45"/>
      <c r="K42" s="45"/>
      <c r="M42" s="6"/>
      <c r="N42" s="6"/>
      <c r="O42" s="6"/>
      <c r="P42" s="6"/>
      <c r="Q42" s="6"/>
      <c r="R42" s="6"/>
      <c r="S42" s="6"/>
    </row>
    <row r="43" spans="1:19" s="141" customFormat="1" ht="18.75">
      <c r="A43" s="30" t="s">
        <v>163</v>
      </c>
      <c r="B43" s="30"/>
      <c r="C43" s="136">
        <v>19</v>
      </c>
      <c r="D43" s="136"/>
      <c r="E43" s="22">
        <v>-55723</v>
      </c>
      <c r="F43" s="24"/>
      <c r="G43" s="22">
        <v>-338254</v>
      </c>
      <c r="H43" s="24"/>
      <c r="I43" s="69">
        <v>-108546</v>
      </c>
      <c r="J43" s="25"/>
      <c r="K43" s="69">
        <v>-207709</v>
      </c>
      <c r="M43" s="30"/>
      <c r="N43" s="30"/>
      <c r="O43" s="30"/>
      <c r="P43" s="30"/>
      <c r="Q43" s="30"/>
      <c r="R43" s="30"/>
      <c r="S43" s="30"/>
    </row>
    <row r="44" spans="1:19" s="5" customFormat="1" ht="18.75">
      <c r="A44" s="6" t="s">
        <v>105</v>
      </c>
      <c r="B44" s="6"/>
      <c r="C44" s="9"/>
      <c r="D44" s="9"/>
      <c r="E44" s="24"/>
      <c r="F44" s="24"/>
      <c r="G44" s="24"/>
      <c r="H44" s="20"/>
      <c r="I44" s="25"/>
      <c r="J44" s="45"/>
      <c r="K44" s="25"/>
      <c r="M44" s="6"/>
      <c r="N44" s="6"/>
      <c r="O44" s="6"/>
      <c r="P44" s="6"/>
      <c r="Q44" s="6"/>
      <c r="R44" s="6"/>
      <c r="S44" s="6"/>
    </row>
    <row r="45" spans="1:19" s="23" customFormat="1" ht="18.75">
      <c r="A45" s="6" t="s">
        <v>163</v>
      </c>
      <c r="B45" s="118"/>
      <c r="C45" s="14"/>
      <c r="D45" s="14"/>
      <c r="E45" s="122">
        <f>SUM(E41:E43)</f>
        <v>-60815</v>
      </c>
      <c r="F45" s="123"/>
      <c r="G45" s="122">
        <f>SUM(G41:G43)</f>
        <v>-337239</v>
      </c>
      <c r="H45" s="71"/>
      <c r="I45" s="122">
        <f>SUM(I41:I43)</f>
        <v>-108546</v>
      </c>
      <c r="J45" s="71"/>
      <c r="K45" s="122">
        <f>SUM(K41:K43)</f>
        <v>-207709</v>
      </c>
      <c r="M45" s="118"/>
      <c r="N45" s="118"/>
      <c r="O45" s="118"/>
      <c r="P45" s="118"/>
      <c r="Q45" s="118"/>
      <c r="R45" s="118"/>
      <c r="S45" s="118"/>
    </row>
    <row r="46" spans="1:19" s="23" customFormat="1" ht="10.5" customHeight="1">
      <c r="A46" s="118"/>
      <c r="B46" s="118"/>
      <c r="C46" s="14"/>
      <c r="D46" s="14"/>
      <c r="E46" s="119"/>
      <c r="F46" s="145"/>
      <c r="G46" s="119"/>
      <c r="H46" s="178"/>
      <c r="I46" s="119"/>
      <c r="J46" s="120"/>
      <c r="K46" s="119"/>
      <c r="M46" s="118"/>
      <c r="N46" s="118"/>
      <c r="O46" s="118"/>
      <c r="P46" s="118"/>
      <c r="Q46" s="118"/>
      <c r="R46" s="118"/>
      <c r="S46" s="118"/>
    </row>
    <row r="47" spans="1:19" s="23" customFormat="1" ht="18.75">
      <c r="A47" s="118" t="s">
        <v>104</v>
      </c>
      <c r="B47" s="118"/>
      <c r="C47" s="14"/>
      <c r="D47" s="14"/>
      <c r="E47" s="119"/>
      <c r="F47" s="145"/>
      <c r="G47" s="119"/>
      <c r="H47" s="178"/>
      <c r="I47" s="119"/>
      <c r="J47" s="120"/>
      <c r="K47" s="119"/>
      <c r="M47" s="118"/>
      <c r="N47" s="118"/>
      <c r="O47" s="118"/>
      <c r="P47" s="118"/>
      <c r="Q47" s="118"/>
      <c r="R47" s="118"/>
      <c r="S47" s="118"/>
    </row>
    <row r="48" spans="1:19" s="23" customFormat="1" ht="18.75">
      <c r="A48" s="6" t="s">
        <v>251</v>
      </c>
      <c r="B48" s="118"/>
      <c r="C48" s="14"/>
      <c r="D48" s="14"/>
      <c r="E48" s="119"/>
      <c r="F48" s="145"/>
      <c r="G48" s="119"/>
      <c r="H48" s="178"/>
      <c r="I48" s="119"/>
      <c r="J48" s="120"/>
      <c r="K48" s="119"/>
      <c r="M48" s="118"/>
      <c r="N48" s="118"/>
      <c r="O48" s="118"/>
      <c r="P48" s="118"/>
      <c r="Q48" s="118"/>
      <c r="R48" s="118"/>
      <c r="S48" s="118"/>
    </row>
    <row r="49" spans="1:19" s="23" customFormat="1" ht="18.75">
      <c r="A49" s="6" t="s">
        <v>163</v>
      </c>
      <c r="B49" s="118"/>
      <c r="C49" s="14"/>
      <c r="D49" s="14"/>
      <c r="E49" s="22">
        <v>-15182</v>
      </c>
      <c r="F49" s="24"/>
      <c r="G49" s="22">
        <v>-8</v>
      </c>
      <c r="H49" s="20"/>
      <c r="I49" s="22">
        <v>0</v>
      </c>
      <c r="J49" s="20"/>
      <c r="K49" s="22">
        <v>0</v>
      </c>
      <c r="M49" s="118"/>
      <c r="N49" s="118"/>
      <c r="O49" s="118"/>
      <c r="P49" s="118"/>
      <c r="Q49" s="118"/>
      <c r="R49" s="118"/>
      <c r="S49" s="118"/>
    </row>
    <row r="50" spans="1:19" s="23" customFormat="1" ht="18.75">
      <c r="A50" s="6" t="s">
        <v>104</v>
      </c>
      <c r="B50" s="118"/>
      <c r="C50" s="14"/>
      <c r="D50" s="14"/>
      <c r="E50" s="24"/>
      <c r="F50" s="24"/>
      <c r="G50" s="24"/>
      <c r="H50" s="20"/>
      <c r="I50" s="24"/>
      <c r="J50" s="20"/>
      <c r="K50" s="24"/>
      <c r="M50" s="118"/>
      <c r="N50" s="118"/>
      <c r="O50" s="118"/>
      <c r="P50" s="118"/>
      <c r="Q50" s="118"/>
      <c r="R50" s="118"/>
      <c r="S50" s="118"/>
    </row>
    <row r="51" spans="1:19" s="23" customFormat="1" ht="18.75">
      <c r="A51" s="6" t="s">
        <v>163</v>
      </c>
      <c r="B51" s="118"/>
      <c r="C51" s="14"/>
      <c r="D51" s="14"/>
      <c r="E51" s="122">
        <f>SUM(E47:E49)</f>
        <v>-15182</v>
      </c>
      <c r="F51" s="123"/>
      <c r="G51" s="122">
        <f>SUM(G47:G49)</f>
        <v>-8</v>
      </c>
      <c r="H51" s="71"/>
      <c r="I51" s="122">
        <f>SUM(I47:I49)</f>
        <v>0</v>
      </c>
      <c r="J51" s="71"/>
      <c r="K51" s="122">
        <f>SUM(K47:K49)</f>
        <v>0</v>
      </c>
      <c r="M51" s="118"/>
      <c r="N51" s="118"/>
      <c r="O51" s="118"/>
      <c r="P51" s="118"/>
      <c r="Q51" s="118"/>
      <c r="R51" s="118"/>
      <c r="S51" s="118"/>
    </row>
    <row r="52" spans="1:19" s="5" customFormat="1" ht="18.75">
      <c r="A52" s="16" t="s">
        <v>124</v>
      </c>
      <c r="B52" s="6"/>
      <c r="C52" s="9"/>
      <c r="D52" s="9"/>
      <c r="E52" s="22">
        <f>E45+E51</f>
        <v>-75997</v>
      </c>
      <c r="F52" s="24"/>
      <c r="G52" s="22">
        <f>G45+G51</f>
        <v>-337247</v>
      </c>
      <c r="H52" s="24"/>
      <c r="I52" s="22">
        <f>I45</f>
        <v>-108546</v>
      </c>
      <c r="J52" s="25"/>
      <c r="K52" s="22">
        <f>K45</f>
        <v>-207709</v>
      </c>
      <c r="M52" s="6"/>
      <c r="N52" s="6"/>
      <c r="O52" s="6"/>
      <c r="P52" s="6"/>
      <c r="Q52" s="6"/>
      <c r="R52" s="6"/>
      <c r="S52" s="6"/>
    </row>
    <row r="53" spans="1:19" s="5" customFormat="1" ht="19.5" thickBot="1">
      <c r="A53" s="16" t="s">
        <v>70</v>
      </c>
      <c r="B53" s="6"/>
      <c r="C53" s="9"/>
      <c r="D53" s="9"/>
      <c r="E53" s="46">
        <f>E52+E27</f>
        <v>645385</v>
      </c>
      <c r="F53" s="24"/>
      <c r="G53" s="46">
        <f>G52+G27</f>
        <v>337190</v>
      </c>
      <c r="H53" s="20"/>
      <c r="I53" s="46">
        <f>I52+I27</f>
        <v>625295</v>
      </c>
      <c r="J53" s="45"/>
      <c r="K53" s="46">
        <f>K52+K27</f>
        <v>418089</v>
      </c>
      <c r="M53" s="6"/>
      <c r="N53" s="6"/>
      <c r="O53" s="6"/>
      <c r="P53" s="6"/>
      <c r="Q53" s="6"/>
      <c r="R53" s="6"/>
      <c r="S53" s="6"/>
    </row>
    <row r="54" spans="1:19" s="5" customFormat="1" ht="10.5" customHeight="1" thickTop="1">
      <c r="A54" s="16"/>
      <c r="B54" s="6"/>
      <c r="C54" s="9"/>
      <c r="D54" s="9"/>
      <c r="E54" s="30"/>
      <c r="F54" s="24"/>
      <c r="G54" s="30"/>
      <c r="H54" s="20"/>
      <c r="I54" s="30"/>
      <c r="J54" s="45"/>
      <c r="K54" s="30"/>
      <c r="M54" s="6"/>
      <c r="N54" s="6"/>
      <c r="O54" s="6"/>
      <c r="P54" s="6"/>
      <c r="Q54" s="6"/>
      <c r="R54" s="6"/>
      <c r="S54" s="6"/>
    </row>
    <row r="55" spans="1:11" s="146" customFormat="1" ht="18.75">
      <c r="A55" s="123" t="s">
        <v>67</v>
      </c>
      <c r="C55" s="173"/>
      <c r="E55" s="174"/>
      <c r="G55" s="174"/>
      <c r="I55" s="174"/>
      <c r="J55" s="174"/>
      <c r="K55" s="174"/>
    </row>
    <row r="56" spans="1:11" s="32" customFormat="1" ht="19.5" thickBot="1">
      <c r="A56" s="35" t="s">
        <v>76</v>
      </c>
      <c r="C56" s="33"/>
      <c r="E56" s="47">
        <f>E58-E57</f>
        <v>722356</v>
      </c>
      <c r="F56" s="147"/>
      <c r="G56" s="47">
        <f>G58-G57</f>
        <v>672228</v>
      </c>
      <c r="H56" s="34"/>
      <c r="I56" s="172">
        <f>I27</f>
        <v>733841</v>
      </c>
      <c r="J56" s="34"/>
      <c r="K56" s="172">
        <f>K27</f>
        <v>625798</v>
      </c>
    </row>
    <row r="57" spans="1:11" s="32" customFormat="1" ht="19.5" thickTop="1">
      <c r="A57" s="35" t="s">
        <v>68</v>
      </c>
      <c r="C57" s="33"/>
      <c r="E57" s="47">
        <v>-974</v>
      </c>
      <c r="F57" s="147"/>
      <c r="G57" s="47">
        <v>2209</v>
      </c>
      <c r="H57" s="34"/>
      <c r="I57" s="34"/>
      <c r="J57" s="34"/>
      <c r="K57" s="34"/>
    </row>
    <row r="58" spans="1:11" s="32" customFormat="1" ht="19.5" thickBot="1">
      <c r="A58" s="35"/>
      <c r="C58" s="35"/>
      <c r="E58" s="114">
        <f>SUM(E27)</f>
        <v>721382</v>
      </c>
      <c r="F58" s="71"/>
      <c r="G58" s="114">
        <f>SUM(G27)</f>
        <v>674437</v>
      </c>
      <c r="H58" s="34"/>
      <c r="I58" s="34"/>
      <c r="J58" s="34"/>
      <c r="K58" s="34"/>
    </row>
    <row r="59" spans="1:11" s="32" customFormat="1" ht="10.5" customHeight="1" thickTop="1">
      <c r="A59" s="31"/>
      <c r="E59" s="34"/>
      <c r="F59" s="146"/>
      <c r="G59" s="34"/>
      <c r="H59" s="34"/>
      <c r="I59" s="34"/>
      <c r="J59" s="34"/>
      <c r="K59" s="34"/>
    </row>
    <row r="60" spans="1:11" s="146" customFormat="1" ht="18.75">
      <c r="A60" s="123" t="s">
        <v>71</v>
      </c>
      <c r="C60" s="173"/>
      <c r="E60" s="174"/>
      <c r="G60" s="174"/>
      <c r="H60" s="174"/>
      <c r="I60" s="174"/>
      <c r="J60" s="174"/>
      <c r="K60" s="174"/>
    </row>
    <row r="61" spans="1:11" s="32" customFormat="1" ht="19.5" thickBot="1">
      <c r="A61" s="35" t="s">
        <v>76</v>
      </c>
      <c r="C61" s="33"/>
      <c r="E61" s="47">
        <f>E63-E62</f>
        <v>647098</v>
      </c>
      <c r="F61" s="147"/>
      <c r="G61" s="47">
        <f>G63-G62</f>
        <v>334981</v>
      </c>
      <c r="H61" s="34"/>
      <c r="I61" s="172">
        <f>I53</f>
        <v>625295</v>
      </c>
      <c r="J61" s="34"/>
      <c r="K61" s="172">
        <f>K53</f>
        <v>418089</v>
      </c>
    </row>
    <row r="62" spans="1:11" s="32" customFormat="1" ht="19.5" thickTop="1">
      <c r="A62" s="35" t="s">
        <v>68</v>
      </c>
      <c r="C62" s="33"/>
      <c r="E62" s="47">
        <v>-1713</v>
      </c>
      <c r="F62" s="147"/>
      <c r="G62" s="47">
        <v>2209</v>
      </c>
      <c r="H62" s="34"/>
      <c r="I62" s="34"/>
      <c r="J62" s="34"/>
      <c r="K62" s="34"/>
    </row>
    <row r="63" spans="1:11" s="32" customFormat="1" ht="19.5" thickBot="1">
      <c r="A63" s="35"/>
      <c r="C63" s="35"/>
      <c r="E63" s="114">
        <f>E53</f>
        <v>645385</v>
      </c>
      <c r="F63" s="71"/>
      <c r="G63" s="114">
        <f>G53</f>
        <v>337190</v>
      </c>
      <c r="H63" s="34"/>
      <c r="I63" s="34"/>
      <c r="J63" s="34"/>
      <c r="K63" s="34"/>
    </row>
    <row r="64" spans="1:11" s="32" customFormat="1" ht="19.5" thickTop="1">
      <c r="A64" s="31" t="s">
        <v>140</v>
      </c>
      <c r="C64" s="35"/>
      <c r="E64" s="71"/>
      <c r="F64" s="71"/>
      <c r="G64" s="71"/>
      <c r="H64" s="71"/>
      <c r="I64" s="6"/>
      <c r="J64" s="6"/>
      <c r="K64" s="6"/>
    </row>
    <row r="65" spans="1:11" s="32" customFormat="1" ht="18.75">
      <c r="A65" s="36" t="s">
        <v>141</v>
      </c>
      <c r="B65" s="37"/>
      <c r="C65" s="33">
        <v>21</v>
      </c>
      <c r="E65" s="34"/>
      <c r="F65" s="146"/>
      <c r="G65" s="34"/>
      <c r="H65" s="34"/>
      <c r="I65" s="34"/>
      <c r="J65" s="34"/>
      <c r="K65" s="34"/>
    </row>
    <row r="66" spans="1:11" s="32" customFormat="1" ht="19.5" thickBot="1">
      <c r="A66" s="36" t="s">
        <v>142</v>
      </c>
      <c r="B66" s="38"/>
      <c r="C66" s="33"/>
      <c r="E66" s="39">
        <f>E56/E67</f>
        <v>1.2631273398743441</v>
      </c>
      <c r="F66" s="148"/>
      <c r="G66" s="39">
        <f>G56/G67</f>
        <v>1.3584562501136714</v>
      </c>
      <c r="H66" s="177"/>
      <c r="I66" s="39">
        <f>I56/I67</f>
        <v>1.2832102595129389</v>
      </c>
      <c r="J66" s="40"/>
      <c r="K66" s="39">
        <f>K56/K67</f>
        <v>1.264629269248879</v>
      </c>
    </row>
    <row r="67" spans="1:11" s="32" customFormat="1" ht="20.25" thickBot="1" thickTop="1">
      <c r="A67" s="36" t="s">
        <v>185</v>
      </c>
      <c r="B67" s="38"/>
      <c r="C67" s="33"/>
      <c r="E67" s="114">
        <v>571879</v>
      </c>
      <c r="F67" s="148"/>
      <c r="G67" s="114">
        <v>494847</v>
      </c>
      <c r="H67" s="177"/>
      <c r="I67" s="114">
        <v>571879</v>
      </c>
      <c r="J67" s="40"/>
      <c r="K67" s="114">
        <v>494847</v>
      </c>
    </row>
    <row r="68" spans="1:11" s="32" customFormat="1" ht="10.5" customHeight="1" thickTop="1">
      <c r="A68" s="36"/>
      <c r="B68" s="38"/>
      <c r="C68" s="33"/>
      <c r="E68" s="71"/>
      <c r="F68" s="148"/>
      <c r="G68" s="71"/>
      <c r="H68" s="177"/>
      <c r="I68" s="71"/>
      <c r="J68" s="40"/>
      <c r="K68" s="71"/>
    </row>
    <row r="69" spans="1:11" s="32" customFormat="1" ht="18.75">
      <c r="A69" s="36" t="s">
        <v>143</v>
      </c>
      <c r="B69" s="37"/>
      <c r="C69" s="33">
        <v>21</v>
      </c>
      <c r="E69" s="34"/>
      <c r="F69" s="146"/>
      <c r="G69" s="34"/>
      <c r="H69" s="34"/>
      <c r="I69" s="34"/>
      <c r="J69" s="34"/>
      <c r="K69" s="34"/>
    </row>
    <row r="70" spans="1:11" s="32" customFormat="1" ht="19.5" thickBot="1">
      <c r="A70" s="36" t="s">
        <v>142</v>
      </c>
      <c r="B70" s="38"/>
      <c r="C70" s="33"/>
      <c r="E70" s="39">
        <v>1.26</v>
      </c>
      <c r="F70" s="148"/>
      <c r="G70" s="39">
        <v>1.19</v>
      </c>
      <c r="H70" s="177"/>
      <c r="I70" s="39">
        <v>1.28</v>
      </c>
      <c r="J70" s="40"/>
      <c r="K70" s="39">
        <v>1.11</v>
      </c>
    </row>
    <row r="71" spans="1:11" s="32" customFormat="1" ht="20.25" thickBot="1" thickTop="1">
      <c r="A71" s="36" t="s">
        <v>185</v>
      </c>
      <c r="B71" s="38"/>
      <c r="C71" s="33"/>
      <c r="E71" s="114">
        <v>571933</v>
      </c>
      <c r="F71" s="148"/>
      <c r="G71" s="114">
        <v>568015</v>
      </c>
      <c r="H71" s="177"/>
      <c r="I71" s="114">
        <v>571933</v>
      </c>
      <c r="J71" s="40"/>
      <c r="K71" s="114">
        <v>568015</v>
      </c>
    </row>
    <row r="72" spans="1:11" s="32" customFormat="1" ht="10.5" customHeight="1" thickTop="1">
      <c r="A72" s="36"/>
      <c r="B72" s="38"/>
      <c r="C72" s="33"/>
      <c r="E72" s="71"/>
      <c r="F72" s="148"/>
      <c r="G72" s="34"/>
      <c r="H72" s="177"/>
      <c r="I72" s="71"/>
      <c r="J72" s="40"/>
      <c r="K72" s="34"/>
    </row>
    <row r="73" spans="1:11" ht="18.75">
      <c r="A73" s="6" t="s">
        <v>34</v>
      </c>
      <c r="E73" s="43"/>
      <c r="G73" s="43"/>
      <c r="I73" s="6"/>
      <c r="K73" s="6"/>
    </row>
    <row r="74" spans="1:11" ht="18.75">
      <c r="A74" s="70"/>
      <c r="B74" s="30"/>
      <c r="K74" s="8" t="s">
        <v>60</v>
      </c>
    </row>
    <row r="75" spans="1:11" ht="18.75">
      <c r="A75" s="27" t="s">
        <v>258</v>
      </c>
      <c r="B75" s="2"/>
      <c r="C75" s="3"/>
      <c r="D75" s="3"/>
      <c r="E75" s="4"/>
      <c r="F75" s="142"/>
      <c r="G75" s="4"/>
      <c r="H75" s="2"/>
      <c r="I75" s="4"/>
      <c r="J75" s="2"/>
      <c r="K75" s="4"/>
    </row>
    <row r="76" spans="1:11" ht="18.75">
      <c r="A76" s="27" t="s">
        <v>69</v>
      </c>
      <c r="B76" s="2"/>
      <c r="C76" s="3"/>
      <c r="D76" s="3"/>
      <c r="E76" s="4"/>
      <c r="F76" s="142"/>
      <c r="G76" s="4"/>
      <c r="H76" s="2"/>
      <c r="I76" s="4"/>
      <c r="J76" s="2"/>
      <c r="K76" s="4"/>
    </row>
    <row r="77" spans="1:11" ht="18.75">
      <c r="A77" s="1" t="s">
        <v>221</v>
      </c>
      <c r="B77" s="2"/>
      <c r="C77" s="3"/>
      <c r="D77" s="3"/>
      <c r="E77" s="4"/>
      <c r="F77" s="142"/>
      <c r="G77" s="4"/>
      <c r="H77" s="2"/>
      <c r="I77" s="4"/>
      <c r="J77" s="2"/>
      <c r="K77" s="4"/>
    </row>
    <row r="78" spans="1:12" ht="18.75">
      <c r="A78" s="2"/>
      <c r="B78" s="2"/>
      <c r="C78" s="3"/>
      <c r="D78" s="3"/>
      <c r="I78" s="5"/>
      <c r="K78" s="8" t="s">
        <v>166</v>
      </c>
      <c r="L78" s="8"/>
    </row>
    <row r="79" spans="5:11" ht="18.75">
      <c r="E79" s="184" t="s">
        <v>0</v>
      </c>
      <c r="F79" s="184"/>
      <c r="G79" s="184"/>
      <c r="H79" s="12"/>
      <c r="I79" s="10"/>
      <c r="J79" s="11" t="s">
        <v>28</v>
      </c>
      <c r="K79" s="10"/>
    </row>
    <row r="80" spans="3:11" ht="18.75">
      <c r="C80" s="13" t="s">
        <v>1</v>
      </c>
      <c r="D80" s="14"/>
      <c r="E80" s="68" t="s">
        <v>193</v>
      </c>
      <c r="F80" s="143"/>
      <c r="G80" s="15">
        <v>2561</v>
      </c>
      <c r="H80" s="176"/>
      <c r="I80" s="68" t="s">
        <v>193</v>
      </c>
      <c r="J80" s="15"/>
      <c r="K80" s="15">
        <v>2561</v>
      </c>
    </row>
    <row r="81" spans="1:11" ht="18.75">
      <c r="A81" s="16" t="s">
        <v>165</v>
      </c>
      <c r="C81" s="13"/>
      <c r="D81" s="14"/>
      <c r="E81" s="68"/>
      <c r="F81" s="143"/>
      <c r="G81" s="15"/>
      <c r="H81" s="176"/>
      <c r="I81" s="68"/>
      <c r="J81" s="15"/>
      <c r="K81" s="15"/>
    </row>
    <row r="82" spans="1:11" ht="18.75">
      <c r="A82" s="16" t="s">
        <v>41</v>
      </c>
      <c r="C82" s="9">
        <v>3</v>
      </c>
      <c r="E82" s="17"/>
      <c r="G82" s="17"/>
      <c r="I82" s="18"/>
      <c r="K82" s="18"/>
    </row>
    <row r="83" spans="1:11" ht="18.75">
      <c r="A83" s="6" t="s">
        <v>117</v>
      </c>
      <c r="C83" s="136"/>
      <c r="D83" s="136"/>
      <c r="E83" s="19">
        <v>1067786</v>
      </c>
      <c r="F83" s="24"/>
      <c r="G83" s="19">
        <v>1041237</v>
      </c>
      <c r="H83" s="24"/>
      <c r="I83" s="19">
        <v>1067786</v>
      </c>
      <c r="J83" s="24"/>
      <c r="K83" s="19">
        <v>1041237</v>
      </c>
    </row>
    <row r="84" spans="1:11" ht="18.75">
      <c r="A84" s="6" t="s">
        <v>118</v>
      </c>
      <c r="C84" s="137" t="s">
        <v>182</v>
      </c>
      <c r="D84" s="136"/>
      <c r="E84" s="19">
        <v>276130</v>
      </c>
      <c r="F84" s="24"/>
      <c r="G84" s="19">
        <v>260515</v>
      </c>
      <c r="H84" s="24"/>
      <c r="I84" s="19">
        <v>979927</v>
      </c>
      <c r="J84" s="24"/>
      <c r="K84" s="19">
        <v>843831</v>
      </c>
    </row>
    <row r="85" spans="1:11" ht="18.75">
      <c r="A85" s="6" t="s">
        <v>260</v>
      </c>
      <c r="C85" s="136"/>
      <c r="D85" s="136"/>
      <c r="E85" s="19">
        <v>230547</v>
      </c>
      <c r="F85" s="24"/>
      <c r="G85" s="19">
        <v>237961</v>
      </c>
      <c r="H85" s="24"/>
      <c r="I85" s="19">
        <v>221328</v>
      </c>
      <c r="J85" s="24"/>
      <c r="K85" s="19">
        <v>206869</v>
      </c>
    </row>
    <row r="86" spans="1:11" ht="18.75">
      <c r="A86" s="6" t="s">
        <v>33</v>
      </c>
      <c r="C86" s="72"/>
      <c r="E86" s="21">
        <v>19014</v>
      </c>
      <c r="F86" s="24"/>
      <c r="G86" s="21">
        <v>24760</v>
      </c>
      <c r="H86" s="20"/>
      <c r="I86" s="21">
        <v>17845</v>
      </c>
      <c r="J86" s="20"/>
      <c r="K86" s="21">
        <v>24333</v>
      </c>
    </row>
    <row r="87" spans="1:19" s="5" customFormat="1" ht="18.75">
      <c r="A87" s="16" t="s">
        <v>42</v>
      </c>
      <c r="B87" s="6"/>
      <c r="C87" s="9"/>
      <c r="D87" s="9"/>
      <c r="E87" s="22">
        <f>SUM(E83:E86)</f>
        <v>1593477</v>
      </c>
      <c r="F87" s="24"/>
      <c r="G87" s="22">
        <f>SUM(G83:G86)</f>
        <v>1564473</v>
      </c>
      <c r="H87" s="20"/>
      <c r="I87" s="22">
        <f>SUM(I83:I86)</f>
        <v>2286886</v>
      </c>
      <c r="J87" s="20"/>
      <c r="K87" s="22">
        <f>SUM(K83:K86)</f>
        <v>2116270</v>
      </c>
      <c r="M87" s="6"/>
      <c r="N87" s="6"/>
      <c r="O87" s="6"/>
      <c r="P87" s="6"/>
      <c r="Q87" s="6"/>
      <c r="R87" s="6"/>
      <c r="S87" s="6"/>
    </row>
    <row r="88" spans="1:19" s="5" customFormat="1" ht="18.75">
      <c r="A88" s="16" t="s">
        <v>43</v>
      </c>
      <c r="B88" s="6"/>
      <c r="C88" s="9">
        <v>3</v>
      </c>
      <c r="D88" s="9"/>
      <c r="E88" s="23"/>
      <c r="F88" s="30"/>
      <c r="G88" s="23"/>
      <c r="H88" s="6"/>
      <c r="I88" s="7"/>
      <c r="J88" s="6"/>
      <c r="K88" s="7"/>
      <c r="M88" s="6"/>
      <c r="N88" s="6"/>
      <c r="O88" s="6"/>
      <c r="P88" s="6"/>
      <c r="Q88" s="6"/>
      <c r="R88" s="6"/>
      <c r="S88" s="6"/>
    </row>
    <row r="89" spans="1:19" s="5" customFormat="1" ht="18.75">
      <c r="A89" s="6" t="s">
        <v>123</v>
      </c>
      <c r="B89" s="6"/>
      <c r="C89" s="9"/>
      <c r="D89" s="9"/>
      <c r="E89" s="24">
        <v>974557</v>
      </c>
      <c r="F89" s="24"/>
      <c r="G89" s="24">
        <v>943012</v>
      </c>
      <c r="H89" s="20"/>
      <c r="I89" s="24">
        <v>974557</v>
      </c>
      <c r="J89" s="20"/>
      <c r="K89" s="24">
        <v>943012</v>
      </c>
      <c r="M89" s="6"/>
      <c r="N89" s="6"/>
      <c r="O89" s="6"/>
      <c r="P89" s="6"/>
      <c r="Q89" s="6"/>
      <c r="R89" s="6"/>
      <c r="S89" s="6"/>
    </row>
    <row r="90" spans="1:19" s="5" customFormat="1" ht="18.75">
      <c r="A90" s="6" t="s">
        <v>261</v>
      </c>
      <c r="B90" s="6"/>
      <c r="C90" s="9"/>
      <c r="D90" s="9"/>
      <c r="E90" s="24">
        <v>234088</v>
      </c>
      <c r="F90" s="24"/>
      <c r="G90" s="24">
        <v>241448</v>
      </c>
      <c r="H90" s="20"/>
      <c r="I90" s="24">
        <v>226382</v>
      </c>
      <c r="J90" s="20"/>
      <c r="K90" s="24">
        <v>230487</v>
      </c>
      <c r="M90" s="6"/>
      <c r="N90" s="6"/>
      <c r="O90" s="6"/>
      <c r="P90" s="6"/>
      <c r="Q90" s="6"/>
      <c r="R90" s="6"/>
      <c r="S90" s="6"/>
    </row>
    <row r="91" spans="1:19" s="5" customFormat="1" ht="18.75">
      <c r="A91" s="6" t="s">
        <v>48</v>
      </c>
      <c r="B91" s="6"/>
      <c r="C91" s="9"/>
      <c r="D91" s="9"/>
      <c r="E91" s="22">
        <v>210126</v>
      </c>
      <c r="F91" s="24"/>
      <c r="G91" s="22">
        <v>196344</v>
      </c>
      <c r="H91" s="20"/>
      <c r="I91" s="21">
        <v>200802</v>
      </c>
      <c r="J91" s="20"/>
      <c r="K91" s="21">
        <v>187444</v>
      </c>
      <c r="M91" s="6"/>
      <c r="N91" s="6"/>
      <c r="O91" s="6"/>
      <c r="P91" s="6"/>
      <c r="Q91" s="6"/>
      <c r="R91" s="6"/>
      <c r="S91" s="6"/>
    </row>
    <row r="92" spans="1:19" s="5" customFormat="1" ht="18.75">
      <c r="A92" s="16" t="s">
        <v>44</v>
      </c>
      <c r="B92" s="6"/>
      <c r="C92" s="9"/>
      <c r="D92" s="9"/>
      <c r="E92" s="22">
        <f>SUM(E89:E91)</f>
        <v>1418771</v>
      </c>
      <c r="F92" s="24"/>
      <c r="G92" s="22">
        <f>SUM(G89:G91)</f>
        <v>1380804</v>
      </c>
      <c r="H92" s="20"/>
      <c r="I92" s="22">
        <f>SUM(I89:I91)</f>
        <v>1401741</v>
      </c>
      <c r="J92" s="20"/>
      <c r="K92" s="22">
        <f>SUM(K89:K91)</f>
        <v>1360943</v>
      </c>
      <c r="M92" s="6"/>
      <c r="N92" s="6"/>
      <c r="O92" s="6"/>
      <c r="P92" s="6"/>
      <c r="Q92" s="6"/>
      <c r="R92" s="6"/>
      <c r="S92" s="6"/>
    </row>
    <row r="93" spans="1:19" s="5" customFormat="1" ht="18.75">
      <c r="A93" s="27" t="s">
        <v>120</v>
      </c>
      <c r="B93" s="28"/>
      <c r="C93" s="9"/>
      <c r="D93" s="9"/>
      <c r="E93" s="24"/>
      <c r="F93" s="24"/>
      <c r="G93" s="24"/>
      <c r="H93" s="20"/>
      <c r="I93" s="24"/>
      <c r="J93" s="20"/>
      <c r="K93" s="24"/>
      <c r="M93" s="6"/>
      <c r="N93" s="6"/>
      <c r="O93" s="6"/>
      <c r="P93" s="6"/>
      <c r="Q93" s="6"/>
      <c r="R93" s="6"/>
      <c r="S93" s="6"/>
    </row>
    <row r="94" spans="1:19" s="5" customFormat="1" ht="18.75">
      <c r="A94" s="27" t="s">
        <v>128</v>
      </c>
      <c r="B94" s="28"/>
      <c r="C94" s="9"/>
      <c r="D94" s="9"/>
      <c r="E94" s="24">
        <f>SUM(E87-E92)</f>
        <v>174706</v>
      </c>
      <c r="F94" s="24"/>
      <c r="G94" s="24">
        <f>SUM(G87-G92)</f>
        <v>183669</v>
      </c>
      <c r="H94" s="20"/>
      <c r="I94" s="24">
        <f>SUM(I87-I92)</f>
        <v>885145</v>
      </c>
      <c r="J94" s="20"/>
      <c r="K94" s="24">
        <f>SUM(K87-K92)</f>
        <v>755327</v>
      </c>
      <c r="M94" s="6"/>
      <c r="N94" s="6"/>
      <c r="O94" s="6"/>
      <c r="P94" s="6"/>
      <c r="Q94" s="6"/>
      <c r="R94" s="6"/>
      <c r="S94" s="6"/>
    </row>
    <row r="95" spans="1:19" s="5" customFormat="1" ht="18.75">
      <c r="A95" s="28" t="s">
        <v>119</v>
      </c>
      <c r="B95" s="28"/>
      <c r="C95" s="9">
        <v>9</v>
      </c>
      <c r="D95" s="9"/>
      <c r="E95" s="22">
        <v>1183178</v>
      </c>
      <c r="F95" s="24"/>
      <c r="G95" s="22">
        <v>1122177</v>
      </c>
      <c r="H95" s="20"/>
      <c r="I95" s="22">
        <v>0</v>
      </c>
      <c r="J95" s="20"/>
      <c r="K95" s="22">
        <v>0</v>
      </c>
      <c r="M95" s="6"/>
      <c r="N95" s="6"/>
      <c r="O95" s="6"/>
      <c r="P95" s="6"/>
      <c r="Q95" s="6"/>
      <c r="R95" s="6"/>
      <c r="S95" s="6"/>
    </row>
    <row r="96" spans="1:19" s="5" customFormat="1" ht="18.75">
      <c r="A96" s="27" t="s">
        <v>129</v>
      </c>
      <c r="B96" s="28"/>
      <c r="C96" s="9"/>
      <c r="D96" s="9"/>
      <c r="E96" s="24">
        <f>SUM(E94:E95)</f>
        <v>1357884</v>
      </c>
      <c r="F96" s="24"/>
      <c r="G96" s="24">
        <f>SUM(G94:G95)</f>
        <v>1305846</v>
      </c>
      <c r="H96" s="20"/>
      <c r="I96" s="24">
        <f>SUM(I94:I95)</f>
        <v>885145</v>
      </c>
      <c r="J96" s="20"/>
      <c r="K96" s="24">
        <f>SUM(K94:K95)</f>
        <v>755327</v>
      </c>
      <c r="M96" s="6"/>
      <c r="N96" s="6"/>
      <c r="O96" s="6"/>
      <c r="P96" s="6"/>
      <c r="Q96" s="6"/>
      <c r="R96" s="6"/>
      <c r="S96" s="6"/>
    </row>
    <row r="97" spans="1:19" s="5" customFormat="1" ht="18.75">
      <c r="A97" s="28" t="s">
        <v>49</v>
      </c>
      <c r="B97" s="28"/>
      <c r="C97" s="9"/>
      <c r="D97" s="9"/>
      <c r="E97" s="22">
        <v>-111391</v>
      </c>
      <c r="F97" s="24"/>
      <c r="G97" s="22">
        <v>-111627</v>
      </c>
      <c r="H97" s="20"/>
      <c r="I97" s="22">
        <v>-111391</v>
      </c>
      <c r="J97" s="20"/>
      <c r="K97" s="22">
        <v>-111627</v>
      </c>
      <c r="M97" s="6"/>
      <c r="N97" s="6"/>
      <c r="O97" s="6"/>
      <c r="P97" s="6"/>
      <c r="Q97" s="6"/>
      <c r="R97" s="6"/>
      <c r="S97" s="6"/>
    </row>
    <row r="98" spans="1:19" s="5" customFormat="1" ht="18.75">
      <c r="A98" s="16" t="s">
        <v>186</v>
      </c>
      <c r="B98" s="6"/>
      <c r="C98" s="26"/>
      <c r="D98" s="9"/>
      <c r="E98" s="24">
        <f>SUM(E96:E97)</f>
        <v>1246493</v>
      </c>
      <c r="F98" s="24"/>
      <c r="G98" s="24">
        <f>SUM(G96:G97)</f>
        <v>1194219</v>
      </c>
      <c r="H98" s="20"/>
      <c r="I98" s="24">
        <f>SUM(I96:I97)</f>
        <v>773754</v>
      </c>
      <c r="J98" s="20"/>
      <c r="K98" s="24">
        <f>SUM(K96:K97)</f>
        <v>643700</v>
      </c>
      <c r="M98" s="6"/>
      <c r="N98" s="6"/>
      <c r="O98" s="6"/>
      <c r="P98" s="6"/>
      <c r="Q98" s="6"/>
      <c r="R98" s="6"/>
      <c r="S98" s="6"/>
    </row>
    <row r="99" spans="1:19" s="5" customFormat="1" ht="18.75">
      <c r="A99" s="6" t="s">
        <v>225</v>
      </c>
      <c r="B99" s="6"/>
      <c r="C99" s="9">
        <v>19</v>
      </c>
      <c r="D99" s="9"/>
      <c r="E99" s="22">
        <v>891</v>
      </c>
      <c r="F99" s="24"/>
      <c r="G99" s="22">
        <v>-2985</v>
      </c>
      <c r="H99" s="24"/>
      <c r="I99" s="21">
        <v>727</v>
      </c>
      <c r="J99" s="25"/>
      <c r="K99" s="21">
        <v>-701</v>
      </c>
      <c r="M99" s="6"/>
      <c r="N99" s="6"/>
      <c r="O99" s="6"/>
      <c r="P99" s="6"/>
      <c r="Q99" s="6"/>
      <c r="R99" s="6"/>
      <c r="S99" s="6"/>
    </row>
    <row r="100" spans="1:19" s="5" customFormat="1" ht="19.5" thickBot="1">
      <c r="A100" s="16" t="s">
        <v>92</v>
      </c>
      <c r="B100" s="6"/>
      <c r="C100" s="9"/>
      <c r="D100" s="9"/>
      <c r="E100" s="29">
        <f>SUM(E98:E99)</f>
        <v>1247384</v>
      </c>
      <c r="F100" s="24"/>
      <c r="G100" s="29">
        <f>SUM(G98:G99)</f>
        <v>1191234</v>
      </c>
      <c r="H100" s="20"/>
      <c r="I100" s="29">
        <f>SUM(I98:I99)</f>
        <v>774481</v>
      </c>
      <c r="J100" s="20"/>
      <c r="K100" s="29">
        <f>SUM(K98:K99)</f>
        <v>642999</v>
      </c>
      <c r="M100" s="6"/>
      <c r="N100" s="6"/>
      <c r="O100" s="6"/>
      <c r="P100" s="6"/>
      <c r="Q100" s="6"/>
      <c r="R100" s="6"/>
      <c r="S100" s="6"/>
    </row>
    <row r="101" spans="1:19" s="5" customFormat="1" ht="19.5" thickTop="1">
      <c r="A101" s="6"/>
      <c r="B101" s="6"/>
      <c r="C101" s="9"/>
      <c r="D101" s="9"/>
      <c r="E101" s="30"/>
      <c r="F101" s="30"/>
      <c r="G101" s="30"/>
      <c r="H101" s="6"/>
      <c r="I101" s="30"/>
      <c r="J101" s="6"/>
      <c r="K101" s="30"/>
      <c r="M101" s="6"/>
      <c r="N101" s="6"/>
      <c r="O101" s="6"/>
      <c r="P101" s="6"/>
      <c r="Q101" s="6"/>
      <c r="R101" s="6"/>
      <c r="S101" s="6"/>
    </row>
    <row r="102" spans="5:11" ht="18.75">
      <c r="E102" s="41"/>
      <c r="F102" s="41"/>
      <c r="G102" s="41"/>
      <c r="H102" s="42"/>
      <c r="I102" s="41"/>
      <c r="J102" s="42"/>
      <c r="K102" s="41"/>
    </row>
    <row r="103" spans="1:11" ht="18.75">
      <c r="A103" s="6" t="s">
        <v>34</v>
      </c>
      <c r="E103" s="43"/>
      <c r="G103" s="43"/>
      <c r="I103" s="43"/>
      <c r="K103" s="43"/>
    </row>
    <row r="104" spans="1:11" ht="18.75">
      <c r="A104" s="30"/>
      <c r="B104" s="30"/>
      <c r="K104" s="8" t="s">
        <v>60</v>
      </c>
    </row>
    <row r="105" spans="1:11" ht="18.75">
      <c r="A105" s="27" t="s">
        <v>258</v>
      </c>
      <c r="B105" s="2"/>
      <c r="C105" s="3"/>
      <c r="D105" s="3"/>
      <c r="E105" s="4"/>
      <c r="F105" s="142"/>
      <c r="G105" s="4"/>
      <c r="H105" s="2"/>
      <c r="I105" s="4"/>
      <c r="J105" s="2"/>
      <c r="K105" s="4"/>
    </row>
    <row r="106" spans="1:11" ht="18.75">
      <c r="A106" s="27" t="s">
        <v>167</v>
      </c>
      <c r="B106" s="2"/>
      <c r="C106" s="3"/>
      <c r="D106" s="3"/>
      <c r="E106" s="4"/>
      <c r="F106" s="142"/>
      <c r="G106" s="4"/>
      <c r="H106" s="2"/>
      <c r="I106" s="4"/>
      <c r="J106" s="2"/>
      <c r="K106" s="4"/>
    </row>
    <row r="107" spans="1:11" ht="18.75">
      <c r="A107" s="1" t="s">
        <v>221</v>
      </c>
      <c r="B107" s="2"/>
      <c r="C107" s="3"/>
      <c r="D107" s="3"/>
      <c r="E107" s="4"/>
      <c r="F107" s="142"/>
      <c r="G107" s="4"/>
      <c r="H107" s="2"/>
      <c r="I107" s="4"/>
      <c r="J107" s="2"/>
      <c r="K107" s="4"/>
    </row>
    <row r="108" spans="1:12" ht="18.75">
      <c r="A108" s="2"/>
      <c r="B108" s="2"/>
      <c r="C108" s="3"/>
      <c r="D108" s="3"/>
      <c r="I108" s="5"/>
      <c r="K108" s="8" t="s">
        <v>166</v>
      </c>
      <c r="L108" s="8"/>
    </row>
    <row r="109" spans="5:11" ht="18.75">
      <c r="E109" s="184" t="s">
        <v>0</v>
      </c>
      <c r="F109" s="184"/>
      <c r="G109" s="184"/>
      <c r="H109" s="12"/>
      <c r="I109" s="10"/>
      <c r="J109" s="11" t="s">
        <v>28</v>
      </c>
      <c r="K109" s="10"/>
    </row>
    <row r="110" spans="1:19" s="5" customFormat="1" ht="18.75">
      <c r="A110" s="6"/>
      <c r="B110" s="6"/>
      <c r="C110" s="13" t="s">
        <v>1</v>
      </c>
      <c r="D110" s="14"/>
      <c r="E110" s="68" t="s">
        <v>193</v>
      </c>
      <c r="F110" s="143"/>
      <c r="G110" s="15">
        <v>2561</v>
      </c>
      <c r="H110" s="176"/>
      <c r="I110" s="68" t="s">
        <v>193</v>
      </c>
      <c r="J110" s="15"/>
      <c r="K110" s="15">
        <v>2561</v>
      </c>
      <c r="M110" s="6"/>
      <c r="N110" s="6"/>
      <c r="O110" s="6"/>
      <c r="P110" s="6"/>
      <c r="Q110" s="6"/>
      <c r="R110" s="6"/>
      <c r="S110" s="6"/>
    </row>
    <row r="111" spans="1:19" s="5" customFormat="1" ht="18.75">
      <c r="A111" s="16" t="s">
        <v>162</v>
      </c>
      <c r="B111" s="6"/>
      <c r="C111" s="13"/>
      <c r="D111" s="14"/>
      <c r="E111" s="25"/>
      <c r="F111" s="144"/>
      <c r="G111" s="25"/>
      <c r="H111" s="179"/>
      <c r="I111" s="25"/>
      <c r="J111" s="44"/>
      <c r="K111" s="25"/>
      <c r="M111" s="6"/>
      <c r="N111" s="6"/>
      <c r="O111" s="6"/>
      <c r="P111" s="6"/>
      <c r="Q111" s="6"/>
      <c r="R111" s="6"/>
      <c r="S111" s="6"/>
    </row>
    <row r="112" spans="1:19" s="23" customFormat="1" ht="18.75">
      <c r="A112" s="118" t="s">
        <v>105</v>
      </c>
      <c r="B112" s="118"/>
      <c r="C112" s="14"/>
      <c r="D112" s="14"/>
      <c r="E112" s="119"/>
      <c r="F112" s="145"/>
      <c r="G112" s="119"/>
      <c r="H112" s="178"/>
      <c r="I112" s="119"/>
      <c r="J112" s="120"/>
      <c r="K112" s="119"/>
      <c r="M112" s="118"/>
      <c r="N112" s="118"/>
      <c r="O112" s="118"/>
      <c r="P112" s="118"/>
      <c r="Q112" s="118"/>
      <c r="R112" s="118"/>
      <c r="S112" s="118"/>
    </row>
    <row r="113" spans="1:19" s="5" customFormat="1" ht="18.75">
      <c r="A113" s="6" t="s">
        <v>89</v>
      </c>
      <c r="B113" s="6"/>
      <c r="C113" s="13"/>
      <c r="D113" s="14"/>
      <c r="E113" s="25"/>
      <c r="F113" s="144"/>
      <c r="G113" s="25"/>
      <c r="H113" s="179"/>
      <c r="I113" s="25"/>
      <c r="J113" s="44"/>
      <c r="K113" s="25"/>
      <c r="M113" s="6"/>
      <c r="N113" s="6"/>
      <c r="O113" s="6"/>
      <c r="P113" s="6"/>
      <c r="Q113" s="6"/>
      <c r="R113" s="6"/>
      <c r="S113" s="6"/>
    </row>
    <row r="114" spans="1:19" s="5" customFormat="1" ht="18.75">
      <c r="A114" s="6" t="s">
        <v>90</v>
      </c>
      <c r="B114" s="6"/>
      <c r="C114" s="9"/>
      <c r="D114" s="9"/>
      <c r="E114" s="20">
        <v>-8434</v>
      </c>
      <c r="F114" s="24"/>
      <c r="G114" s="20">
        <v>-3783</v>
      </c>
      <c r="H114" s="20"/>
      <c r="I114" s="45">
        <v>0</v>
      </c>
      <c r="J114" s="45"/>
      <c r="K114" s="45">
        <v>0</v>
      </c>
      <c r="M114" s="6"/>
      <c r="N114" s="6"/>
      <c r="O114" s="6"/>
      <c r="P114" s="6"/>
      <c r="Q114" s="6"/>
      <c r="R114" s="6"/>
      <c r="S114" s="6"/>
    </row>
    <row r="115" spans="1:19" s="5" customFormat="1" ht="18.75">
      <c r="A115" s="6" t="s">
        <v>259</v>
      </c>
      <c r="B115" s="6"/>
      <c r="C115" s="9"/>
      <c r="D115" s="9"/>
      <c r="E115" s="20"/>
      <c r="F115" s="24"/>
      <c r="G115" s="20"/>
      <c r="H115" s="20"/>
      <c r="I115" s="45"/>
      <c r="J115" s="45"/>
      <c r="K115" s="45"/>
      <c r="M115" s="6"/>
      <c r="N115" s="6"/>
      <c r="O115" s="6"/>
      <c r="P115" s="6"/>
      <c r="Q115" s="6"/>
      <c r="R115" s="6"/>
      <c r="S115" s="6"/>
    </row>
    <row r="116" spans="1:19" s="141" customFormat="1" ht="18.75">
      <c r="A116" s="30" t="s">
        <v>163</v>
      </c>
      <c r="B116" s="30"/>
      <c r="C116" s="136">
        <v>19</v>
      </c>
      <c r="D116" s="136"/>
      <c r="E116" s="22">
        <v>-27036</v>
      </c>
      <c r="F116" s="24"/>
      <c r="G116" s="22">
        <v>-391644</v>
      </c>
      <c r="H116" s="24"/>
      <c r="I116" s="69">
        <v>-130833</v>
      </c>
      <c r="J116" s="25"/>
      <c r="K116" s="69">
        <v>-190840</v>
      </c>
      <c r="M116" s="30"/>
      <c r="N116" s="30"/>
      <c r="O116" s="30"/>
      <c r="P116" s="30"/>
      <c r="Q116" s="30"/>
      <c r="R116" s="30"/>
      <c r="S116" s="30"/>
    </row>
    <row r="117" spans="1:19" s="5" customFormat="1" ht="18.75">
      <c r="A117" s="6" t="s">
        <v>105</v>
      </c>
      <c r="B117" s="6"/>
      <c r="C117" s="9"/>
      <c r="D117" s="9"/>
      <c r="E117" s="24"/>
      <c r="F117" s="24"/>
      <c r="G117" s="24"/>
      <c r="H117" s="20"/>
      <c r="I117" s="25"/>
      <c r="J117" s="45"/>
      <c r="K117" s="25"/>
      <c r="M117" s="6"/>
      <c r="N117" s="6"/>
      <c r="O117" s="6"/>
      <c r="P117" s="6"/>
      <c r="Q117" s="6"/>
      <c r="R117" s="6"/>
      <c r="S117" s="6"/>
    </row>
    <row r="118" spans="1:19" s="23" customFormat="1" ht="18.75">
      <c r="A118" s="6" t="s">
        <v>163</v>
      </c>
      <c r="B118" s="118"/>
      <c r="C118" s="14"/>
      <c r="D118" s="14"/>
      <c r="E118" s="122">
        <f>SUM(E114:E116)</f>
        <v>-35470</v>
      </c>
      <c r="F118" s="123"/>
      <c r="G118" s="122">
        <f>SUM(G114:G116)</f>
        <v>-395427</v>
      </c>
      <c r="H118" s="71"/>
      <c r="I118" s="122">
        <f>SUM(I114:I116)</f>
        <v>-130833</v>
      </c>
      <c r="J118" s="71"/>
      <c r="K118" s="122">
        <f>SUM(K114:K116)</f>
        <v>-190840</v>
      </c>
      <c r="M118" s="118"/>
      <c r="N118" s="118"/>
      <c r="O118" s="118"/>
      <c r="P118" s="118"/>
      <c r="Q118" s="118"/>
      <c r="R118" s="118"/>
      <c r="S118" s="118"/>
    </row>
    <row r="119" spans="1:19" s="23" customFormat="1" ht="10.5" customHeight="1">
      <c r="A119" s="118"/>
      <c r="B119" s="118"/>
      <c r="C119" s="14"/>
      <c r="D119" s="14"/>
      <c r="E119" s="119"/>
      <c r="F119" s="145"/>
      <c r="G119" s="119"/>
      <c r="H119" s="178"/>
      <c r="I119" s="119"/>
      <c r="J119" s="120"/>
      <c r="K119" s="119"/>
      <c r="M119" s="118"/>
      <c r="N119" s="118"/>
      <c r="O119" s="118"/>
      <c r="P119" s="118"/>
      <c r="Q119" s="118"/>
      <c r="R119" s="118"/>
      <c r="S119" s="118"/>
    </row>
    <row r="120" spans="1:19" s="23" customFormat="1" ht="18.75">
      <c r="A120" s="118" t="s">
        <v>104</v>
      </c>
      <c r="B120" s="118"/>
      <c r="C120" s="14"/>
      <c r="D120" s="14"/>
      <c r="E120" s="119"/>
      <c r="F120" s="145"/>
      <c r="G120" s="119"/>
      <c r="H120" s="178"/>
      <c r="I120" s="119"/>
      <c r="J120" s="120"/>
      <c r="K120" s="119"/>
      <c r="M120" s="118"/>
      <c r="N120" s="118"/>
      <c r="O120" s="118"/>
      <c r="P120" s="118"/>
      <c r="Q120" s="118"/>
      <c r="R120" s="118"/>
      <c r="S120" s="118"/>
    </row>
    <row r="121" spans="1:19" s="23" customFormat="1" ht="18.75">
      <c r="A121" s="6" t="s">
        <v>219</v>
      </c>
      <c r="B121" s="118"/>
      <c r="C121" s="14"/>
      <c r="D121" s="14"/>
      <c r="E121" s="119"/>
      <c r="F121" s="145"/>
      <c r="G121" s="119"/>
      <c r="H121" s="178"/>
      <c r="I121" s="119"/>
      <c r="J121" s="120"/>
      <c r="K121" s="119"/>
      <c r="M121" s="118"/>
      <c r="N121" s="118"/>
      <c r="O121" s="118"/>
      <c r="P121" s="118"/>
      <c r="Q121" s="118"/>
      <c r="R121" s="118"/>
      <c r="S121" s="118"/>
    </row>
    <row r="122" spans="1:19" s="23" customFormat="1" ht="18.75">
      <c r="A122" s="6" t="s">
        <v>163</v>
      </c>
      <c r="B122" s="118"/>
      <c r="C122" s="14"/>
      <c r="D122" s="14"/>
      <c r="E122" s="22">
        <v>-16028</v>
      </c>
      <c r="F122" s="24"/>
      <c r="G122" s="22">
        <v>170</v>
      </c>
      <c r="H122" s="20"/>
      <c r="I122" s="22">
        <v>0</v>
      </c>
      <c r="J122" s="20"/>
      <c r="K122" s="22">
        <v>0</v>
      </c>
      <c r="M122" s="118"/>
      <c r="N122" s="118"/>
      <c r="O122" s="118"/>
      <c r="P122" s="118"/>
      <c r="Q122" s="118"/>
      <c r="R122" s="118"/>
      <c r="S122" s="118"/>
    </row>
    <row r="123" spans="1:19" s="23" customFormat="1" ht="18.75">
      <c r="A123" s="6" t="s">
        <v>104</v>
      </c>
      <c r="B123" s="118"/>
      <c r="C123" s="14"/>
      <c r="D123" s="14"/>
      <c r="E123" s="24"/>
      <c r="F123" s="24"/>
      <c r="G123" s="24"/>
      <c r="H123" s="20"/>
      <c r="I123" s="24"/>
      <c r="J123" s="20"/>
      <c r="K123" s="24"/>
      <c r="M123" s="118"/>
      <c r="N123" s="118"/>
      <c r="O123" s="118"/>
      <c r="P123" s="118"/>
      <c r="Q123" s="118"/>
      <c r="R123" s="118"/>
      <c r="S123" s="118"/>
    </row>
    <row r="124" spans="1:19" s="23" customFormat="1" ht="18.75">
      <c r="A124" s="6" t="s">
        <v>163</v>
      </c>
      <c r="B124" s="118"/>
      <c r="C124" s="14"/>
      <c r="D124" s="14"/>
      <c r="E124" s="122">
        <f>SUM(E120:E122)</f>
        <v>-16028</v>
      </c>
      <c r="F124" s="123"/>
      <c r="G124" s="122">
        <f>SUM(G120:G122)</f>
        <v>170</v>
      </c>
      <c r="H124" s="71"/>
      <c r="I124" s="122">
        <f>SUM(I120:I122)</f>
        <v>0</v>
      </c>
      <c r="J124" s="71"/>
      <c r="K124" s="122">
        <f>SUM(K120:K122)</f>
        <v>0</v>
      </c>
      <c r="M124" s="118"/>
      <c r="N124" s="118"/>
      <c r="O124" s="118"/>
      <c r="P124" s="118"/>
      <c r="Q124" s="118"/>
      <c r="R124" s="118"/>
      <c r="S124" s="118"/>
    </row>
    <row r="125" spans="1:19" s="5" customFormat="1" ht="18.75">
      <c r="A125" s="16" t="s">
        <v>124</v>
      </c>
      <c r="B125" s="6"/>
      <c r="C125" s="9"/>
      <c r="D125" s="9"/>
      <c r="E125" s="22">
        <f>E118+E124</f>
        <v>-51498</v>
      </c>
      <c r="F125" s="24"/>
      <c r="G125" s="22">
        <f>G118+G124</f>
        <v>-395257</v>
      </c>
      <c r="H125" s="24"/>
      <c r="I125" s="22">
        <f>I118</f>
        <v>-130833</v>
      </c>
      <c r="J125" s="25"/>
      <c r="K125" s="22">
        <f>K118</f>
        <v>-190840</v>
      </c>
      <c r="M125" s="6"/>
      <c r="N125" s="6"/>
      <c r="O125" s="6"/>
      <c r="P125" s="6"/>
      <c r="Q125" s="6"/>
      <c r="R125" s="6"/>
      <c r="S125" s="6"/>
    </row>
    <row r="126" spans="1:19" s="5" customFormat="1" ht="19.5" thickBot="1">
      <c r="A126" s="16" t="s">
        <v>70</v>
      </c>
      <c r="B126" s="6"/>
      <c r="C126" s="9"/>
      <c r="D126" s="9"/>
      <c r="E126" s="46">
        <f>E125+E100</f>
        <v>1195886</v>
      </c>
      <c r="F126" s="24"/>
      <c r="G126" s="46">
        <f>G125+G100</f>
        <v>795977</v>
      </c>
      <c r="H126" s="20"/>
      <c r="I126" s="46">
        <f>I125+I100</f>
        <v>643648</v>
      </c>
      <c r="J126" s="45"/>
      <c r="K126" s="46">
        <f>K125+K100</f>
        <v>452159</v>
      </c>
      <c r="M126" s="6"/>
      <c r="N126" s="6"/>
      <c r="O126" s="6"/>
      <c r="P126" s="6"/>
      <c r="Q126" s="6"/>
      <c r="R126" s="6"/>
      <c r="S126" s="6"/>
    </row>
    <row r="127" spans="1:19" s="5" customFormat="1" ht="10.5" customHeight="1" thickTop="1">
      <c r="A127" s="16"/>
      <c r="B127" s="6"/>
      <c r="C127" s="9"/>
      <c r="D127" s="9"/>
      <c r="E127" s="30"/>
      <c r="F127" s="24"/>
      <c r="G127" s="30"/>
      <c r="H127" s="20"/>
      <c r="I127" s="30"/>
      <c r="J127" s="45"/>
      <c r="K127" s="30"/>
      <c r="M127" s="6"/>
      <c r="N127" s="6"/>
      <c r="O127" s="6"/>
      <c r="P127" s="6"/>
      <c r="Q127" s="6"/>
      <c r="R127" s="6"/>
      <c r="S127" s="6"/>
    </row>
    <row r="128" spans="1:11" s="146" customFormat="1" ht="18.75">
      <c r="A128" s="123" t="s">
        <v>67</v>
      </c>
      <c r="C128" s="173"/>
      <c r="E128" s="174"/>
      <c r="G128" s="174"/>
      <c r="I128" s="174"/>
      <c r="J128" s="174"/>
      <c r="K128" s="174"/>
    </row>
    <row r="129" spans="1:11" s="32" customFormat="1" ht="19.5" thickBot="1">
      <c r="A129" s="35" t="s">
        <v>76</v>
      </c>
      <c r="C129" s="33"/>
      <c r="E129" s="47">
        <f>E131-E130</f>
        <v>1252086</v>
      </c>
      <c r="F129" s="147"/>
      <c r="G129" s="47">
        <f>G131-G130</f>
        <v>1186683</v>
      </c>
      <c r="H129" s="34"/>
      <c r="I129" s="172">
        <f>I100</f>
        <v>774481</v>
      </c>
      <c r="J129" s="34"/>
      <c r="K129" s="172">
        <f>K100</f>
        <v>642999</v>
      </c>
    </row>
    <row r="130" spans="1:11" s="32" customFormat="1" ht="19.5" thickTop="1">
      <c r="A130" s="35" t="s">
        <v>68</v>
      </c>
      <c r="C130" s="33"/>
      <c r="E130" s="47">
        <v>-4702</v>
      </c>
      <c r="F130" s="147"/>
      <c r="G130" s="47">
        <v>4551</v>
      </c>
      <c r="H130" s="34"/>
      <c r="I130" s="34"/>
      <c r="J130" s="34"/>
      <c r="K130" s="34"/>
    </row>
    <row r="131" spans="1:11" s="32" customFormat="1" ht="19.5" thickBot="1">
      <c r="A131" s="35"/>
      <c r="C131" s="35"/>
      <c r="E131" s="114">
        <f>SUM(E100)</f>
        <v>1247384</v>
      </c>
      <c r="F131" s="71"/>
      <c r="G131" s="114">
        <f>SUM(G100)</f>
        <v>1191234</v>
      </c>
      <c r="H131" s="34"/>
      <c r="I131" s="34"/>
      <c r="J131" s="34"/>
      <c r="K131" s="34"/>
    </row>
    <row r="132" spans="1:11" s="32" customFormat="1" ht="10.5" customHeight="1" thickTop="1">
      <c r="A132" s="31"/>
      <c r="E132" s="34"/>
      <c r="F132" s="146"/>
      <c r="G132" s="34"/>
      <c r="H132" s="34"/>
      <c r="I132" s="34"/>
      <c r="J132" s="34"/>
      <c r="K132" s="34"/>
    </row>
    <row r="133" spans="1:11" s="146" customFormat="1" ht="18.75">
      <c r="A133" s="123" t="s">
        <v>71</v>
      </c>
      <c r="C133" s="173"/>
      <c r="E133" s="174"/>
      <c r="G133" s="174"/>
      <c r="H133" s="174"/>
      <c r="I133" s="174"/>
      <c r="J133" s="174"/>
      <c r="K133" s="174"/>
    </row>
    <row r="134" spans="1:11" s="32" customFormat="1" ht="19.5" thickBot="1">
      <c r="A134" s="35" t="s">
        <v>76</v>
      </c>
      <c r="C134" s="33"/>
      <c r="E134" s="47">
        <f>E136-E135</f>
        <v>1201738</v>
      </c>
      <c r="F134" s="147"/>
      <c r="G134" s="47">
        <f>G136-G135</f>
        <v>791426</v>
      </c>
      <c r="H134" s="34"/>
      <c r="I134" s="172">
        <f>I126</f>
        <v>643648</v>
      </c>
      <c r="J134" s="34"/>
      <c r="K134" s="172">
        <f>K126</f>
        <v>452159</v>
      </c>
    </row>
    <row r="135" spans="1:11" s="32" customFormat="1" ht="19.5" thickTop="1">
      <c r="A135" s="35" t="s">
        <v>68</v>
      </c>
      <c r="C135" s="33"/>
      <c r="E135" s="47">
        <v>-5852</v>
      </c>
      <c r="F135" s="147"/>
      <c r="G135" s="47">
        <f>+G130</f>
        <v>4551</v>
      </c>
      <c r="H135" s="34"/>
      <c r="I135" s="34"/>
      <c r="J135" s="34"/>
      <c r="K135" s="34"/>
    </row>
    <row r="136" spans="1:11" s="32" customFormat="1" ht="19.5" thickBot="1">
      <c r="A136" s="35"/>
      <c r="C136" s="35"/>
      <c r="E136" s="114">
        <f>E126</f>
        <v>1195886</v>
      </c>
      <c r="F136" s="71"/>
      <c r="G136" s="114">
        <f>G126</f>
        <v>795977</v>
      </c>
      <c r="H136" s="34"/>
      <c r="I136" s="34"/>
      <c r="J136" s="34"/>
      <c r="K136" s="34"/>
    </row>
    <row r="137" spans="1:11" s="32" customFormat="1" ht="19.5" thickTop="1">
      <c r="A137" s="31" t="s">
        <v>140</v>
      </c>
      <c r="C137" s="35"/>
      <c r="E137" s="71"/>
      <c r="F137" s="71"/>
      <c r="G137" s="71"/>
      <c r="H137" s="71"/>
      <c r="I137" s="6"/>
      <c r="J137" s="6"/>
      <c r="K137" s="6"/>
    </row>
    <row r="138" spans="1:11" s="32" customFormat="1" ht="18.75">
      <c r="A138" s="36" t="s">
        <v>141</v>
      </c>
      <c r="B138" s="37"/>
      <c r="C138" s="33">
        <v>21</v>
      </c>
      <c r="E138" s="34"/>
      <c r="F138" s="146"/>
      <c r="G138" s="34"/>
      <c r="H138" s="34"/>
      <c r="I138" s="34"/>
      <c r="J138" s="34"/>
      <c r="K138" s="34"/>
    </row>
    <row r="139" spans="1:11" s="32" customFormat="1" ht="19.5" thickBot="1">
      <c r="A139" s="36" t="s">
        <v>142</v>
      </c>
      <c r="B139" s="38"/>
      <c r="C139" s="33"/>
      <c r="E139" s="39">
        <f>E129/E140</f>
        <v>2.1895280597077567</v>
      </c>
      <c r="F139" s="148"/>
      <c r="G139" s="39">
        <f>G129/G140</f>
        <v>2.400040045060806</v>
      </c>
      <c r="H139" s="177"/>
      <c r="I139" s="39">
        <f>I129/I140</f>
        <v>1.3543381854046153</v>
      </c>
      <c r="J139" s="40"/>
      <c r="K139" s="39">
        <f>K129/K140</f>
        <v>1.3004512148013017</v>
      </c>
    </row>
    <row r="140" spans="1:11" s="32" customFormat="1" ht="20.25" thickBot="1" thickTop="1">
      <c r="A140" s="36" t="s">
        <v>185</v>
      </c>
      <c r="B140" s="38"/>
      <c r="C140" s="33"/>
      <c r="E140" s="114">
        <v>571852</v>
      </c>
      <c r="F140" s="148"/>
      <c r="G140" s="114">
        <v>494443</v>
      </c>
      <c r="H140" s="177"/>
      <c r="I140" s="114">
        <v>571852</v>
      </c>
      <c r="J140" s="40"/>
      <c r="K140" s="114">
        <v>494443</v>
      </c>
    </row>
    <row r="141" spans="1:11" s="32" customFormat="1" ht="10.5" customHeight="1" thickTop="1">
      <c r="A141" s="36"/>
      <c r="B141" s="38"/>
      <c r="C141" s="33"/>
      <c r="E141" s="71"/>
      <c r="F141" s="148"/>
      <c r="G141" s="71"/>
      <c r="H141" s="177"/>
      <c r="I141" s="71"/>
      <c r="J141" s="40"/>
      <c r="K141" s="71"/>
    </row>
    <row r="142" spans="1:11" s="32" customFormat="1" ht="18.75">
      <c r="A142" s="36" t="s">
        <v>143</v>
      </c>
      <c r="B142" s="37"/>
      <c r="C142" s="33">
        <v>21</v>
      </c>
      <c r="E142" s="34"/>
      <c r="F142" s="146"/>
      <c r="G142" s="34"/>
      <c r="H142" s="34"/>
      <c r="I142" s="34"/>
      <c r="J142" s="34"/>
      <c r="K142" s="34"/>
    </row>
    <row r="143" spans="1:11" s="32" customFormat="1" ht="19.5" thickBot="1">
      <c r="A143" s="36" t="s">
        <v>142</v>
      </c>
      <c r="B143" s="38"/>
      <c r="C143" s="33"/>
      <c r="E143" s="39">
        <v>2.19</v>
      </c>
      <c r="F143" s="148"/>
      <c r="G143" s="39">
        <v>2.11</v>
      </c>
      <c r="H143" s="177"/>
      <c r="I143" s="39">
        <v>1.35</v>
      </c>
      <c r="J143" s="40"/>
      <c r="K143" s="39">
        <v>1.15</v>
      </c>
    </row>
    <row r="144" spans="1:11" s="32" customFormat="1" ht="20.25" thickBot="1" thickTop="1">
      <c r="A144" s="36" t="s">
        <v>185</v>
      </c>
      <c r="B144" s="38"/>
      <c r="C144" s="33"/>
      <c r="E144" s="114">
        <v>571906</v>
      </c>
      <c r="F144" s="148"/>
      <c r="G144" s="114">
        <v>567993</v>
      </c>
      <c r="H144" s="177"/>
      <c r="I144" s="114">
        <v>571906</v>
      </c>
      <c r="J144" s="40"/>
      <c r="K144" s="114">
        <v>567993</v>
      </c>
    </row>
    <row r="145" spans="1:11" s="32" customFormat="1" ht="10.5" customHeight="1" thickTop="1">
      <c r="A145" s="36"/>
      <c r="B145" s="38"/>
      <c r="C145" s="33"/>
      <c r="E145" s="71"/>
      <c r="F145" s="148"/>
      <c r="G145" s="34"/>
      <c r="H145" s="177"/>
      <c r="I145" s="71"/>
      <c r="J145" s="40"/>
      <c r="K145" s="34"/>
    </row>
    <row r="146" spans="1:11" ht="18.75">
      <c r="A146" s="6" t="s">
        <v>34</v>
      </c>
      <c r="E146" s="43"/>
      <c r="G146" s="43"/>
      <c r="I146" s="6"/>
      <c r="K146" s="6"/>
    </row>
    <row r="147" spans="1:11" ht="18.75">
      <c r="A147" s="30"/>
      <c r="B147" s="30"/>
      <c r="K147" s="8" t="s">
        <v>60</v>
      </c>
    </row>
    <row r="148" spans="1:11" ht="18.75">
      <c r="A148" s="27" t="s">
        <v>258</v>
      </c>
      <c r="B148" s="2"/>
      <c r="C148" s="3"/>
      <c r="D148" s="3"/>
      <c r="E148" s="4"/>
      <c r="F148" s="142"/>
      <c r="G148" s="4"/>
      <c r="H148" s="2"/>
      <c r="I148" s="4"/>
      <c r="J148" s="2"/>
      <c r="K148" s="4"/>
    </row>
    <row r="149" spans="1:11" ht="18.75">
      <c r="A149" s="27" t="s">
        <v>12</v>
      </c>
      <c r="B149" s="2"/>
      <c r="C149" s="3"/>
      <c r="D149" s="3"/>
      <c r="E149" s="4"/>
      <c r="F149" s="142"/>
      <c r="G149" s="4"/>
      <c r="H149" s="2"/>
      <c r="I149" s="4"/>
      <c r="J149" s="2"/>
      <c r="K149" s="4"/>
    </row>
    <row r="150" spans="1:11" ht="18.75">
      <c r="A150" s="1" t="s">
        <v>221</v>
      </c>
      <c r="B150" s="2"/>
      <c r="C150" s="3"/>
      <c r="D150" s="3"/>
      <c r="E150" s="4"/>
      <c r="F150" s="142"/>
      <c r="G150" s="4"/>
      <c r="H150" s="2"/>
      <c r="I150" s="4"/>
      <c r="J150" s="2"/>
      <c r="K150" s="4"/>
    </row>
    <row r="151" spans="1:12" ht="18.75">
      <c r="A151" s="2"/>
      <c r="B151" s="2"/>
      <c r="C151" s="3"/>
      <c r="D151" s="3"/>
      <c r="I151" s="5"/>
      <c r="K151" s="8" t="s">
        <v>125</v>
      </c>
      <c r="L151" s="8"/>
    </row>
    <row r="152" spans="5:11" ht="18.75">
      <c r="E152" s="184" t="s">
        <v>0</v>
      </c>
      <c r="F152" s="184"/>
      <c r="G152" s="184"/>
      <c r="H152" s="12"/>
      <c r="I152" s="10"/>
      <c r="J152" s="11" t="s">
        <v>28</v>
      </c>
      <c r="K152" s="10"/>
    </row>
    <row r="153" spans="3:11" ht="18.75">
      <c r="C153" s="13"/>
      <c r="D153" s="14"/>
      <c r="E153" s="68" t="s">
        <v>193</v>
      </c>
      <c r="F153" s="143"/>
      <c r="G153" s="15">
        <v>2561</v>
      </c>
      <c r="H153" s="176"/>
      <c r="I153" s="68" t="s">
        <v>193</v>
      </c>
      <c r="J153" s="15"/>
      <c r="K153" s="15">
        <v>2561</v>
      </c>
    </row>
    <row r="154" spans="1:11" ht="18.75">
      <c r="A154" s="1" t="s">
        <v>23</v>
      </c>
      <c r="B154" s="52"/>
      <c r="C154" s="53"/>
      <c r="D154" s="53"/>
      <c r="E154" s="54"/>
      <c r="F154" s="57"/>
      <c r="G154" s="54"/>
      <c r="H154" s="55"/>
      <c r="I154" s="54"/>
      <c r="J154" s="55"/>
      <c r="K154" s="54"/>
    </row>
    <row r="155" spans="1:11" ht="18.75">
      <c r="A155" s="6" t="s">
        <v>187</v>
      </c>
      <c r="D155" s="53"/>
      <c r="E155" s="56">
        <f>E98</f>
        <v>1246493</v>
      </c>
      <c r="F155" s="56"/>
      <c r="G155" s="56">
        <f>G98</f>
        <v>1194219</v>
      </c>
      <c r="H155" s="56"/>
      <c r="I155" s="56">
        <f>I98</f>
        <v>773754</v>
      </c>
      <c r="J155" s="56"/>
      <c r="K155" s="56">
        <f>K98</f>
        <v>643700</v>
      </c>
    </row>
    <row r="156" spans="1:11" ht="18.75">
      <c r="A156" s="6" t="s">
        <v>188</v>
      </c>
      <c r="D156" s="53"/>
      <c r="E156" s="56"/>
      <c r="F156" s="56"/>
      <c r="G156" s="56"/>
      <c r="H156" s="56"/>
      <c r="I156" s="56"/>
      <c r="J156" s="56"/>
      <c r="K156" s="56"/>
    </row>
    <row r="157" spans="1:11" ht="18.75">
      <c r="A157" s="6" t="s">
        <v>50</v>
      </c>
      <c r="D157" s="53"/>
      <c r="E157" s="56"/>
      <c r="F157" s="56"/>
      <c r="G157" s="56"/>
      <c r="H157" s="56"/>
      <c r="I157" s="8"/>
      <c r="J157" s="56"/>
      <c r="K157" s="8"/>
    </row>
    <row r="158" spans="1:11" s="55" customFormat="1" ht="18.75">
      <c r="A158" s="6" t="s">
        <v>147</v>
      </c>
      <c r="C158" s="53"/>
      <c r="D158" s="53"/>
      <c r="E158" s="56">
        <v>102904</v>
      </c>
      <c r="F158" s="56"/>
      <c r="G158" s="56">
        <v>99587</v>
      </c>
      <c r="H158" s="56"/>
      <c r="I158" s="56">
        <v>102512</v>
      </c>
      <c r="J158" s="56"/>
      <c r="K158" s="56">
        <v>99260</v>
      </c>
    </row>
    <row r="159" spans="1:19" s="55" customFormat="1" ht="18.75">
      <c r="A159" s="6" t="s">
        <v>183</v>
      </c>
      <c r="C159" s="53"/>
      <c r="D159" s="53"/>
      <c r="E159" s="56">
        <v>-9</v>
      </c>
      <c r="F159" s="56"/>
      <c r="G159" s="56">
        <v>-213</v>
      </c>
      <c r="H159" s="56"/>
      <c r="I159" s="56">
        <v>0</v>
      </c>
      <c r="J159" s="56"/>
      <c r="K159" s="56">
        <v>-212</v>
      </c>
      <c r="L159" s="57"/>
      <c r="M159" s="57"/>
      <c r="N159" s="57"/>
      <c r="O159" s="57"/>
      <c r="P159" s="57"/>
      <c r="Q159" s="57"/>
      <c r="R159" s="57"/>
      <c r="S159" s="57"/>
    </row>
    <row r="160" spans="1:11" s="55" customFormat="1" ht="18.75">
      <c r="A160" s="6" t="s">
        <v>218</v>
      </c>
      <c r="C160" s="53"/>
      <c r="D160" s="53"/>
      <c r="E160" s="56">
        <v>-679</v>
      </c>
      <c r="F160" s="56"/>
      <c r="G160" s="56">
        <v>-260</v>
      </c>
      <c r="H160" s="56"/>
      <c r="I160" s="56">
        <v>2441</v>
      </c>
      <c r="J160" s="56"/>
      <c r="K160" s="56">
        <v>-260</v>
      </c>
    </row>
    <row r="161" spans="1:11" s="55" customFormat="1" ht="18.75">
      <c r="A161" s="6" t="s">
        <v>121</v>
      </c>
      <c r="C161" s="53"/>
      <c r="D161" s="53"/>
      <c r="E161" s="56">
        <v>4457</v>
      </c>
      <c r="F161" s="56"/>
      <c r="G161" s="56">
        <v>3837</v>
      </c>
      <c r="H161" s="56"/>
      <c r="I161" s="56">
        <v>3631</v>
      </c>
      <c r="J161" s="56"/>
      <c r="K161" s="56">
        <v>3175</v>
      </c>
    </row>
    <row r="162" spans="1:11" s="55" customFormat="1" ht="18.75">
      <c r="A162" s="6" t="s">
        <v>176</v>
      </c>
      <c r="C162" s="53"/>
      <c r="D162" s="53"/>
      <c r="E162" s="56">
        <v>-1183178</v>
      </c>
      <c r="F162" s="56"/>
      <c r="G162" s="56">
        <v>-1122177</v>
      </c>
      <c r="H162" s="56"/>
      <c r="I162" s="56">
        <v>0</v>
      </c>
      <c r="J162" s="56"/>
      <c r="K162" s="56">
        <v>0</v>
      </c>
    </row>
    <row r="163" spans="1:19" s="55" customFormat="1" ht="18.75">
      <c r="A163" s="6" t="s">
        <v>245</v>
      </c>
      <c r="C163" s="53"/>
      <c r="D163" s="53"/>
      <c r="E163" s="56">
        <v>0</v>
      </c>
      <c r="F163" s="56"/>
      <c r="G163" s="56">
        <v>-141</v>
      </c>
      <c r="H163" s="56"/>
      <c r="I163" s="56">
        <v>0</v>
      </c>
      <c r="J163" s="56"/>
      <c r="K163" s="56">
        <v>-141</v>
      </c>
      <c r="L163" s="57"/>
      <c r="M163" s="57"/>
      <c r="N163" s="57"/>
      <c r="O163" s="57"/>
      <c r="P163" s="57"/>
      <c r="Q163" s="57"/>
      <c r="R163" s="57"/>
      <c r="S163" s="57"/>
    </row>
    <row r="164" spans="1:11" s="57" customFormat="1" ht="18.75">
      <c r="A164" s="30" t="s">
        <v>227</v>
      </c>
      <c r="C164" s="58"/>
      <c r="D164" s="58"/>
      <c r="E164" s="56">
        <v>0</v>
      </c>
      <c r="F164" s="56"/>
      <c r="G164" s="56">
        <v>-1240</v>
      </c>
      <c r="H164" s="56"/>
      <c r="I164" s="56">
        <v>0</v>
      </c>
      <c r="J164" s="56"/>
      <c r="K164" s="56">
        <v>-1240</v>
      </c>
    </row>
    <row r="165" spans="1:11" s="57" customFormat="1" ht="18.75">
      <c r="A165" s="30" t="s">
        <v>217</v>
      </c>
      <c r="C165" s="58"/>
      <c r="D165" s="58"/>
      <c r="E165" s="56">
        <v>0</v>
      </c>
      <c r="F165" s="56"/>
      <c r="G165" s="56">
        <v>0</v>
      </c>
      <c r="H165" s="56"/>
      <c r="I165" s="56">
        <v>0</v>
      </c>
      <c r="J165" s="56"/>
      <c r="K165" s="56">
        <v>-19890</v>
      </c>
    </row>
    <row r="166" spans="1:11" s="57" customFormat="1" ht="18.75">
      <c r="A166" s="30" t="s">
        <v>154</v>
      </c>
      <c r="C166" s="58"/>
      <c r="D166" s="58"/>
      <c r="E166" s="56">
        <v>0</v>
      </c>
      <c r="F166" s="56"/>
      <c r="G166" s="56">
        <v>0</v>
      </c>
      <c r="H166" s="56"/>
      <c r="I166" s="56">
        <v>-703797</v>
      </c>
      <c r="J166" s="56"/>
      <c r="K166" s="56">
        <v>-563846</v>
      </c>
    </row>
    <row r="167" spans="1:11" s="57" customFormat="1" ht="18.75">
      <c r="A167" s="30" t="s">
        <v>155</v>
      </c>
      <c r="C167" s="58"/>
      <c r="D167" s="58"/>
      <c r="E167" s="56">
        <v>-276130</v>
      </c>
      <c r="F167" s="56"/>
      <c r="G167" s="56">
        <v>-260095</v>
      </c>
      <c r="H167" s="56"/>
      <c r="I167" s="56">
        <v>-276130</v>
      </c>
      <c r="J167" s="56"/>
      <c r="K167" s="56">
        <v>-260095</v>
      </c>
    </row>
    <row r="168" spans="1:11" s="57" customFormat="1" ht="18.75">
      <c r="A168" s="30" t="s">
        <v>148</v>
      </c>
      <c r="C168" s="58"/>
      <c r="D168" s="58"/>
      <c r="E168" s="63">
        <v>111391</v>
      </c>
      <c r="F168" s="56"/>
      <c r="G168" s="63">
        <v>111627</v>
      </c>
      <c r="H168" s="56"/>
      <c r="I168" s="63">
        <v>111391</v>
      </c>
      <c r="J168" s="56"/>
      <c r="K168" s="63">
        <v>111627</v>
      </c>
    </row>
    <row r="169" spans="1:11" s="55" customFormat="1" ht="18.75">
      <c r="A169" s="48" t="s">
        <v>256</v>
      </c>
      <c r="C169" s="53"/>
      <c r="D169" s="53"/>
      <c r="E169" s="56"/>
      <c r="F169" s="56"/>
      <c r="G169" s="56"/>
      <c r="H169" s="56"/>
      <c r="I169" s="56"/>
      <c r="J169" s="56"/>
      <c r="K169" s="56"/>
    </row>
    <row r="170" spans="1:11" s="55" customFormat="1" ht="18.75">
      <c r="A170" s="48" t="s">
        <v>257</v>
      </c>
      <c r="C170" s="53"/>
      <c r="D170" s="53"/>
      <c r="E170" s="56">
        <f>SUM(E155:E168)</f>
        <v>5249</v>
      </c>
      <c r="F170" s="56"/>
      <c r="G170" s="56">
        <f>SUM(G155:G168)</f>
        <v>25144</v>
      </c>
      <c r="H170" s="56"/>
      <c r="I170" s="56">
        <f>SUM(I155:I168)</f>
        <v>13802</v>
      </c>
      <c r="J170" s="56"/>
      <c r="K170" s="56">
        <f>SUM(K155:K168)</f>
        <v>12078</v>
      </c>
    </row>
    <row r="171" spans="1:11" ht="18.75">
      <c r="A171" s="48" t="s">
        <v>91</v>
      </c>
      <c r="B171" s="55"/>
      <c r="C171" s="53"/>
      <c r="D171" s="53"/>
      <c r="E171" s="59"/>
      <c r="F171" s="57"/>
      <c r="G171" s="59"/>
      <c r="H171" s="57"/>
      <c r="I171" s="56"/>
      <c r="J171" s="61"/>
      <c r="K171" s="56"/>
    </row>
    <row r="172" spans="1:11" ht="18.75">
      <c r="A172" s="48" t="s">
        <v>189</v>
      </c>
      <c r="B172" s="55"/>
      <c r="C172" s="62"/>
      <c r="D172" s="53"/>
      <c r="E172" s="56">
        <v>-14375</v>
      </c>
      <c r="F172" s="56"/>
      <c r="G172" s="56">
        <v>36250</v>
      </c>
      <c r="H172" s="56"/>
      <c r="I172" s="56">
        <v>-14375</v>
      </c>
      <c r="J172" s="56"/>
      <c r="K172" s="56">
        <v>36479</v>
      </c>
    </row>
    <row r="173" spans="1:11" ht="18.75">
      <c r="A173" s="48" t="s">
        <v>156</v>
      </c>
      <c r="B173" s="55"/>
      <c r="C173" s="62"/>
      <c r="D173" s="53"/>
      <c r="E173" s="56">
        <v>18224</v>
      </c>
      <c r="F173" s="56"/>
      <c r="G173" s="56">
        <v>20570</v>
      </c>
      <c r="H173" s="56"/>
      <c r="I173" s="56">
        <v>18224</v>
      </c>
      <c r="J173" s="56"/>
      <c r="K173" s="56">
        <v>20570</v>
      </c>
    </row>
    <row r="174" spans="1:11" s="55" customFormat="1" ht="18.75">
      <c r="A174" s="48" t="s">
        <v>45</v>
      </c>
      <c r="C174" s="53"/>
      <c r="D174" s="53"/>
      <c r="E174" s="56">
        <v>77</v>
      </c>
      <c r="F174" s="56"/>
      <c r="G174" s="56">
        <v>218</v>
      </c>
      <c r="H174" s="56"/>
      <c r="I174" s="56">
        <v>77</v>
      </c>
      <c r="J174" s="56"/>
      <c r="K174" s="56">
        <v>218</v>
      </c>
    </row>
    <row r="175" spans="1:11" s="55" customFormat="1" ht="18.75">
      <c r="A175" s="48" t="s">
        <v>153</v>
      </c>
      <c r="C175" s="53"/>
      <c r="D175" s="53"/>
      <c r="E175" s="56">
        <v>392</v>
      </c>
      <c r="F175" s="56"/>
      <c r="G175" s="56">
        <v>3311</v>
      </c>
      <c r="H175" s="56"/>
      <c r="I175" s="56">
        <v>392</v>
      </c>
      <c r="J175" s="56"/>
      <c r="K175" s="56">
        <v>3311</v>
      </c>
    </row>
    <row r="176" spans="1:11" s="55" customFormat="1" ht="18.75">
      <c r="A176" s="48" t="s">
        <v>46</v>
      </c>
      <c r="C176" s="53"/>
      <c r="D176" s="53"/>
      <c r="E176" s="56">
        <v>-131453</v>
      </c>
      <c r="F176" s="56"/>
      <c r="G176" s="56">
        <v>-41369</v>
      </c>
      <c r="H176" s="56"/>
      <c r="I176" s="56">
        <v>-131453</v>
      </c>
      <c r="J176" s="56"/>
      <c r="K176" s="56">
        <v>-41369</v>
      </c>
    </row>
    <row r="177" spans="1:11" s="55" customFormat="1" ht="18.75">
      <c r="A177" s="48" t="s">
        <v>47</v>
      </c>
      <c r="C177" s="53"/>
      <c r="D177" s="53"/>
      <c r="E177" s="56"/>
      <c r="F177" s="56"/>
      <c r="G177" s="56"/>
      <c r="H177" s="56"/>
      <c r="I177" s="56"/>
      <c r="J177" s="56"/>
      <c r="K177" s="56"/>
    </row>
    <row r="178" spans="1:11" s="55" customFormat="1" ht="18.75">
      <c r="A178" s="48" t="s">
        <v>122</v>
      </c>
      <c r="C178" s="53"/>
      <c r="D178" s="53"/>
      <c r="E178" s="56">
        <v>-3071</v>
      </c>
      <c r="F178" s="56"/>
      <c r="G178" s="56">
        <v>6394</v>
      </c>
      <c r="H178" s="56"/>
      <c r="I178" s="56">
        <v>-3071</v>
      </c>
      <c r="J178" s="56"/>
      <c r="K178" s="56">
        <v>2057</v>
      </c>
    </row>
    <row r="179" spans="1:11" s="55" customFormat="1" ht="18.75">
      <c r="A179" s="48" t="s">
        <v>149</v>
      </c>
      <c r="C179" s="53"/>
      <c r="D179" s="53"/>
      <c r="E179" s="56">
        <v>628</v>
      </c>
      <c r="F179" s="56"/>
      <c r="G179" s="56">
        <v>827</v>
      </c>
      <c r="H179" s="56"/>
      <c r="I179" s="56">
        <v>628</v>
      </c>
      <c r="J179" s="56"/>
      <c r="K179" s="56">
        <v>827</v>
      </c>
    </row>
    <row r="180" spans="1:11" s="55" customFormat="1" ht="18.75">
      <c r="A180" s="48" t="s">
        <v>150</v>
      </c>
      <c r="C180" s="53"/>
      <c r="D180" s="53"/>
      <c r="E180" s="63">
        <v>14750</v>
      </c>
      <c r="F180" s="56"/>
      <c r="G180" s="63">
        <v>8975</v>
      </c>
      <c r="H180" s="56"/>
      <c r="I180" s="63">
        <v>14750</v>
      </c>
      <c r="J180" s="56"/>
      <c r="K180" s="63">
        <v>8975</v>
      </c>
    </row>
    <row r="181" spans="1:11" s="57" customFormat="1" ht="18.75">
      <c r="A181" s="48" t="s">
        <v>247</v>
      </c>
      <c r="B181" s="55"/>
      <c r="C181" s="58"/>
      <c r="D181" s="58"/>
      <c r="E181" s="56">
        <f>SUM(E172:E180)+E170</f>
        <v>-109579</v>
      </c>
      <c r="F181" s="56"/>
      <c r="G181" s="56">
        <f>SUM(G172:G180)+G170</f>
        <v>60320</v>
      </c>
      <c r="H181" s="56"/>
      <c r="I181" s="56">
        <f>SUM(I172:I180)+I170</f>
        <v>-101026</v>
      </c>
      <c r="J181" s="56"/>
      <c r="K181" s="56">
        <f>SUM(K172:K180)+K170</f>
        <v>43146</v>
      </c>
    </row>
    <row r="182" spans="1:11" s="57" customFormat="1" ht="18.75">
      <c r="A182" s="48" t="s">
        <v>56</v>
      </c>
      <c r="B182" s="55"/>
      <c r="C182" s="58"/>
      <c r="D182" s="58"/>
      <c r="E182" s="56">
        <v>-12826</v>
      </c>
      <c r="F182" s="56"/>
      <c r="G182" s="56">
        <v>-16323</v>
      </c>
      <c r="H182" s="56"/>
      <c r="I182" s="56">
        <v>-12826</v>
      </c>
      <c r="J182" s="56"/>
      <c r="K182" s="56">
        <v>-13484</v>
      </c>
    </row>
    <row r="183" spans="1:11" s="55" customFormat="1" ht="18.75">
      <c r="A183" s="1" t="s">
        <v>246</v>
      </c>
      <c r="C183" s="58"/>
      <c r="D183" s="58"/>
      <c r="E183" s="64">
        <f>SUM(E181:E182)</f>
        <v>-122405</v>
      </c>
      <c r="F183" s="56"/>
      <c r="G183" s="64">
        <f>SUM(G181:G182)</f>
        <v>43997</v>
      </c>
      <c r="H183" s="56"/>
      <c r="I183" s="64">
        <f>SUM(I181:I182)</f>
        <v>-113852</v>
      </c>
      <c r="J183" s="56"/>
      <c r="K183" s="64">
        <f>SUM(K181:K182)</f>
        <v>29662</v>
      </c>
    </row>
    <row r="184" spans="1:11" s="55" customFormat="1" ht="6.75" customHeight="1">
      <c r="A184" s="1"/>
      <c r="C184" s="58"/>
      <c r="D184" s="58"/>
      <c r="E184" s="59"/>
      <c r="F184" s="57"/>
      <c r="G184" s="59"/>
      <c r="H184" s="57"/>
      <c r="I184" s="59"/>
      <c r="J184" s="57"/>
      <c r="K184" s="59"/>
    </row>
    <row r="185" spans="1:11" s="55" customFormat="1" ht="18.75">
      <c r="A185" s="48" t="s">
        <v>4</v>
      </c>
      <c r="C185" s="53"/>
      <c r="D185" s="58"/>
      <c r="E185" s="59"/>
      <c r="F185" s="57"/>
      <c r="G185" s="59"/>
      <c r="H185" s="57"/>
      <c r="I185" s="56"/>
      <c r="J185" s="61"/>
      <c r="K185" s="56"/>
    </row>
    <row r="186" spans="1:11" s="55" customFormat="1" ht="18.75">
      <c r="A186" s="60"/>
      <c r="B186" s="57"/>
      <c r="C186" s="53"/>
      <c r="D186" s="53"/>
      <c r="E186" s="54"/>
      <c r="F186" s="57"/>
      <c r="G186" s="54"/>
      <c r="I186" s="54"/>
      <c r="K186" s="8" t="s">
        <v>60</v>
      </c>
    </row>
    <row r="187" spans="1:11" s="55" customFormat="1" ht="18.75">
      <c r="A187" s="27" t="s">
        <v>258</v>
      </c>
      <c r="B187" s="49"/>
      <c r="C187" s="50"/>
      <c r="D187" s="50"/>
      <c r="E187" s="51"/>
      <c r="F187" s="116"/>
      <c r="G187" s="51"/>
      <c r="H187" s="49"/>
      <c r="I187" s="51"/>
      <c r="J187" s="49"/>
      <c r="K187" s="51"/>
    </row>
    <row r="188" spans="1:11" s="55" customFormat="1" ht="18.75">
      <c r="A188" s="1" t="s">
        <v>13</v>
      </c>
      <c r="B188" s="49"/>
      <c r="C188" s="50"/>
      <c r="D188" s="50"/>
      <c r="E188" s="51"/>
      <c r="F188" s="116"/>
      <c r="G188" s="51"/>
      <c r="H188" s="49"/>
      <c r="I188" s="51"/>
      <c r="J188" s="49"/>
      <c r="K188" s="51"/>
    </row>
    <row r="189" spans="1:11" ht="18.75">
      <c r="A189" s="1" t="s">
        <v>221</v>
      </c>
      <c r="B189" s="2"/>
      <c r="C189" s="3"/>
      <c r="D189" s="3"/>
      <c r="E189" s="4"/>
      <c r="F189" s="142"/>
      <c r="G189" s="4"/>
      <c r="H189" s="2"/>
      <c r="I189" s="4"/>
      <c r="J189" s="2"/>
      <c r="K189" s="4"/>
    </row>
    <row r="190" spans="1:12" ht="18.75">
      <c r="A190" s="2"/>
      <c r="B190" s="2"/>
      <c r="C190" s="3"/>
      <c r="D190" s="3"/>
      <c r="I190" s="5"/>
      <c r="K190" s="8" t="s">
        <v>125</v>
      </c>
      <c r="L190" s="8"/>
    </row>
    <row r="191" spans="5:11" ht="18.75">
      <c r="E191" s="184" t="s">
        <v>0</v>
      </c>
      <c r="F191" s="184"/>
      <c r="G191" s="184"/>
      <c r="H191" s="12"/>
      <c r="I191" s="10"/>
      <c r="J191" s="11" t="s">
        <v>28</v>
      </c>
      <c r="K191" s="10"/>
    </row>
    <row r="192" spans="3:11" ht="18.75">
      <c r="C192" s="13"/>
      <c r="D192" s="14"/>
      <c r="E192" s="68" t="s">
        <v>193</v>
      </c>
      <c r="F192" s="143"/>
      <c r="G192" s="15">
        <v>2561</v>
      </c>
      <c r="H192" s="176"/>
      <c r="I192" s="68" t="s">
        <v>193</v>
      </c>
      <c r="J192" s="15"/>
      <c r="K192" s="15">
        <v>2561</v>
      </c>
    </row>
    <row r="193" spans="1:11" s="55" customFormat="1" ht="18.75">
      <c r="A193" s="1" t="s">
        <v>24</v>
      </c>
      <c r="B193" s="52"/>
      <c r="C193" s="53"/>
      <c r="D193" s="53"/>
      <c r="E193" s="65"/>
      <c r="F193" s="57"/>
      <c r="G193" s="65"/>
      <c r="H193" s="57"/>
      <c r="I193" s="65"/>
      <c r="J193" s="57"/>
      <c r="K193" s="65"/>
    </row>
    <row r="194" spans="1:11" s="55" customFormat="1" ht="18.75">
      <c r="A194" s="48" t="s">
        <v>209</v>
      </c>
      <c r="B194" s="52"/>
      <c r="C194" s="53"/>
      <c r="D194" s="53"/>
      <c r="E194" s="65">
        <v>0</v>
      </c>
      <c r="F194" s="57"/>
      <c r="G194" s="65">
        <v>27042</v>
      </c>
      <c r="H194" s="57"/>
      <c r="I194" s="65">
        <v>0</v>
      </c>
      <c r="J194" s="57"/>
      <c r="K194" s="65">
        <v>0</v>
      </c>
    </row>
    <row r="195" spans="1:11" s="55" customFormat="1" ht="18.75">
      <c r="A195" s="48" t="s">
        <v>229</v>
      </c>
      <c r="B195" s="52"/>
      <c r="C195" s="53"/>
      <c r="D195" s="53"/>
      <c r="E195" s="65">
        <v>640696</v>
      </c>
      <c r="F195" s="57"/>
      <c r="G195" s="65">
        <v>0</v>
      </c>
      <c r="H195" s="57"/>
      <c r="I195" s="65">
        <v>640696</v>
      </c>
      <c r="J195" s="57"/>
      <c r="K195" s="65">
        <v>0</v>
      </c>
    </row>
    <row r="196" spans="1:11" ht="18.75">
      <c r="A196" s="48" t="s">
        <v>178</v>
      </c>
      <c r="B196" s="55"/>
      <c r="C196" s="53"/>
      <c r="D196" s="53"/>
      <c r="E196" s="56">
        <v>-89553</v>
      </c>
      <c r="F196" s="56"/>
      <c r="G196" s="56">
        <v>-8689</v>
      </c>
      <c r="H196" s="56"/>
      <c r="I196" s="56">
        <v>-89553</v>
      </c>
      <c r="J196" s="56"/>
      <c r="K196" s="56">
        <v>-8689</v>
      </c>
    </row>
    <row r="197" spans="1:11" ht="18.75">
      <c r="A197" s="48" t="s">
        <v>181</v>
      </c>
      <c r="B197" s="55"/>
      <c r="C197" s="53"/>
      <c r="D197" s="53"/>
      <c r="E197" s="56">
        <v>0</v>
      </c>
      <c r="F197" s="56"/>
      <c r="G197" s="56">
        <v>146</v>
      </c>
      <c r="H197" s="56"/>
      <c r="I197" s="56">
        <v>0</v>
      </c>
      <c r="J197" s="56"/>
      <c r="K197" s="56">
        <v>146</v>
      </c>
    </row>
    <row r="198" spans="1:11" ht="18.75">
      <c r="A198" s="48" t="s">
        <v>248</v>
      </c>
      <c r="B198" s="55"/>
      <c r="C198" s="53"/>
      <c r="D198" s="53"/>
      <c r="E198" s="56">
        <v>9295</v>
      </c>
      <c r="F198" s="56"/>
      <c r="G198" s="56">
        <v>0</v>
      </c>
      <c r="H198" s="56"/>
      <c r="I198" s="56">
        <v>9295</v>
      </c>
      <c r="J198" s="56"/>
      <c r="K198" s="56">
        <v>0</v>
      </c>
    </row>
    <row r="199" spans="1:11" s="57" customFormat="1" ht="18.75">
      <c r="A199" s="48" t="s">
        <v>177</v>
      </c>
      <c r="B199" s="55"/>
      <c r="C199" s="53"/>
      <c r="D199" s="53"/>
      <c r="E199" s="56">
        <v>-215638</v>
      </c>
      <c r="F199" s="56"/>
      <c r="G199" s="56">
        <v>-109466</v>
      </c>
      <c r="H199" s="56"/>
      <c r="I199" s="56">
        <v>-215638</v>
      </c>
      <c r="J199" s="56"/>
      <c r="K199" s="56">
        <v>-109466</v>
      </c>
    </row>
    <row r="200" spans="1:11" s="57" customFormat="1" ht="18.75">
      <c r="A200" s="48" t="s">
        <v>235</v>
      </c>
      <c r="B200" s="55"/>
      <c r="C200" s="53"/>
      <c r="D200" s="53"/>
      <c r="E200" s="56">
        <v>9180</v>
      </c>
      <c r="F200" s="56"/>
      <c r="G200" s="56">
        <v>0</v>
      </c>
      <c r="H200" s="56"/>
      <c r="I200" s="56">
        <v>9180</v>
      </c>
      <c r="J200" s="56"/>
      <c r="K200" s="56">
        <v>0</v>
      </c>
    </row>
    <row r="201" spans="1:11" ht="18.75">
      <c r="A201" s="48" t="s">
        <v>179</v>
      </c>
      <c r="B201" s="55"/>
      <c r="C201" s="53"/>
      <c r="D201" s="53"/>
      <c r="E201" s="56">
        <v>-87394</v>
      </c>
      <c r="F201" s="56"/>
      <c r="G201" s="56">
        <v>-24319</v>
      </c>
      <c r="H201" s="56"/>
      <c r="I201" s="56">
        <v>-87394</v>
      </c>
      <c r="J201" s="56"/>
      <c r="K201" s="56">
        <v>-24319</v>
      </c>
    </row>
    <row r="202" spans="1:11" s="57" customFormat="1" ht="18.75">
      <c r="A202" s="48" t="s">
        <v>180</v>
      </c>
      <c r="B202" s="55"/>
      <c r="C202" s="53"/>
      <c r="D202" s="53"/>
      <c r="E202" s="56">
        <v>0</v>
      </c>
      <c r="F202" s="56"/>
      <c r="G202" s="56">
        <v>5213</v>
      </c>
      <c r="H202" s="56"/>
      <c r="I202" s="56">
        <v>0</v>
      </c>
      <c r="J202" s="56"/>
      <c r="K202" s="56">
        <v>5213</v>
      </c>
    </row>
    <row r="203" spans="1:11" s="57" customFormat="1" ht="18.75">
      <c r="A203" s="48" t="s">
        <v>244</v>
      </c>
      <c r="B203" s="55"/>
      <c r="C203" s="53"/>
      <c r="D203" s="53"/>
      <c r="E203" s="57">
        <v>-3635</v>
      </c>
      <c r="F203" s="56"/>
      <c r="G203" s="56">
        <v>0</v>
      </c>
      <c r="H203" s="56"/>
      <c r="I203" s="57">
        <v>-3635</v>
      </c>
      <c r="J203" s="56"/>
      <c r="K203" s="56">
        <v>0</v>
      </c>
    </row>
    <row r="204" spans="1:11" s="57" customFormat="1" ht="18.75">
      <c r="A204" s="30" t="s">
        <v>216</v>
      </c>
      <c r="C204" s="58"/>
      <c r="D204" s="58"/>
      <c r="E204" s="56">
        <v>0</v>
      </c>
      <c r="F204" s="56"/>
      <c r="G204" s="56">
        <v>0</v>
      </c>
      <c r="H204" s="56"/>
      <c r="I204" s="56">
        <v>0</v>
      </c>
      <c r="J204" s="56"/>
      <c r="K204" s="56">
        <v>19890</v>
      </c>
    </row>
    <row r="205" spans="1:11" s="57" customFormat="1" ht="18.75">
      <c r="A205" s="48" t="s">
        <v>215</v>
      </c>
      <c r="B205" s="55"/>
      <c r="C205" s="53"/>
      <c r="D205" s="53"/>
      <c r="E205" s="56">
        <v>703797</v>
      </c>
      <c r="F205" s="56"/>
      <c r="G205" s="56">
        <v>563426</v>
      </c>
      <c r="H205" s="56"/>
      <c r="I205" s="56">
        <v>703797</v>
      </c>
      <c r="J205" s="56"/>
      <c r="K205" s="56">
        <v>563846</v>
      </c>
    </row>
    <row r="206" spans="1:11" s="57" customFormat="1" ht="18.75">
      <c r="A206" s="48" t="s">
        <v>158</v>
      </c>
      <c r="B206" s="55"/>
      <c r="C206" s="53"/>
      <c r="D206" s="53"/>
      <c r="E206" s="56">
        <v>276130</v>
      </c>
      <c r="F206" s="56"/>
      <c r="G206" s="56">
        <v>249295</v>
      </c>
      <c r="H206" s="56"/>
      <c r="I206" s="56">
        <v>276130</v>
      </c>
      <c r="J206" s="56"/>
      <c r="K206" s="56">
        <v>249295</v>
      </c>
    </row>
    <row r="207" spans="1:11" s="55" customFormat="1" ht="18.75">
      <c r="A207" s="48" t="s">
        <v>151</v>
      </c>
      <c r="B207" s="52"/>
      <c r="C207" s="53"/>
      <c r="D207" s="53"/>
      <c r="E207" s="56">
        <v>-86644</v>
      </c>
      <c r="F207" s="57"/>
      <c r="G207" s="56">
        <v>-104898</v>
      </c>
      <c r="H207" s="57"/>
      <c r="I207" s="56">
        <v>-86644</v>
      </c>
      <c r="J207" s="57"/>
      <c r="K207" s="56">
        <v>-104794</v>
      </c>
    </row>
    <row r="208" spans="1:11" s="57" customFormat="1" ht="18.75">
      <c r="A208" s="48" t="s">
        <v>190</v>
      </c>
      <c r="B208" s="55"/>
      <c r="C208" s="53"/>
      <c r="D208" s="53"/>
      <c r="E208" s="56" t="s">
        <v>238</v>
      </c>
      <c r="F208" s="56"/>
      <c r="G208" s="56">
        <v>259</v>
      </c>
      <c r="H208" s="56"/>
      <c r="I208" s="56" t="s">
        <v>238</v>
      </c>
      <c r="J208" s="56"/>
      <c r="K208" s="56">
        <v>248</v>
      </c>
    </row>
    <row r="209" spans="1:11" s="57" customFormat="1" ht="18.75">
      <c r="A209" s="48" t="s">
        <v>157</v>
      </c>
      <c r="B209" s="55"/>
      <c r="C209" s="53"/>
      <c r="D209" s="53"/>
      <c r="E209" s="56">
        <v>-95</v>
      </c>
      <c r="F209" s="56"/>
      <c r="G209" s="56">
        <v>-64</v>
      </c>
      <c r="H209" s="56"/>
      <c r="I209" s="56">
        <v>-95</v>
      </c>
      <c r="J209" s="56"/>
      <c r="K209" s="56">
        <v>-64</v>
      </c>
    </row>
    <row r="210" spans="1:11" s="57" customFormat="1" ht="18.75">
      <c r="A210" s="48" t="s">
        <v>152</v>
      </c>
      <c r="B210" s="55"/>
      <c r="C210" s="53"/>
      <c r="D210" s="53"/>
      <c r="E210" s="56">
        <v>-296669</v>
      </c>
      <c r="F210" s="56"/>
      <c r="G210" s="56">
        <v>-61955</v>
      </c>
      <c r="H210" s="56"/>
      <c r="I210" s="56">
        <v>-296669</v>
      </c>
      <c r="J210" s="56"/>
      <c r="K210" s="56">
        <v>-61955</v>
      </c>
    </row>
    <row r="211" spans="1:11" s="55" customFormat="1" ht="18.75">
      <c r="A211" s="1" t="s">
        <v>230</v>
      </c>
      <c r="C211" s="53"/>
      <c r="D211" s="53"/>
      <c r="E211" s="64">
        <f>SUM(E194:E210)</f>
        <v>859470</v>
      </c>
      <c r="F211" s="56"/>
      <c r="G211" s="64">
        <f>SUM(G194:G210)</f>
        <v>535990</v>
      </c>
      <c r="H211" s="56"/>
      <c r="I211" s="64">
        <f>SUM(I194:I210)</f>
        <v>859470</v>
      </c>
      <c r="J211" s="56"/>
      <c r="K211" s="64">
        <f>SUM(K194:K210)</f>
        <v>529351</v>
      </c>
    </row>
    <row r="212" spans="1:11" s="55" customFormat="1" ht="18.75">
      <c r="A212" s="1" t="s">
        <v>25</v>
      </c>
      <c r="B212" s="52"/>
      <c r="C212" s="66"/>
      <c r="D212" s="66"/>
      <c r="E212" s="8"/>
      <c r="F212" s="56"/>
      <c r="G212" s="8"/>
      <c r="H212" s="56"/>
      <c r="I212" s="8"/>
      <c r="J212" s="56"/>
      <c r="K212" s="8"/>
    </row>
    <row r="213" spans="1:11" s="55" customFormat="1" ht="18.75">
      <c r="A213" s="48" t="s">
        <v>231</v>
      </c>
      <c r="C213" s="53"/>
      <c r="D213" s="53"/>
      <c r="E213" s="56">
        <v>805000</v>
      </c>
      <c r="F213" s="56"/>
      <c r="G213" s="56">
        <v>3340000</v>
      </c>
      <c r="H213" s="8"/>
      <c r="I213" s="56">
        <v>805000</v>
      </c>
      <c r="J213" s="8"/>
      <c r="K213" s="56">
        <v>3340000</v>
      </c>
    </row>
    <row r="214" spans="1:11" s="55" customFormat="1" ht="18.75">
      <c r="A214" s="48" t="s">
        <v>232</v>
      </c>
      <c r="C214" s="53"/>
      <c r="D214" s="53"/>
      <c r="E214" s="56">
        <v>-805000</v>
      </c>
      <c r="F214" s="56"/>
      <c r="G214" s="56">
        <v>-3570000</v>
      </c>
      <c r="H214" s="8"/>
      <c r="I214" s="56">
        <v>-805000</v>
      </c>
      <c r="J214" s="8"/>
      <c r="K214" s="56">
        <v>-3570000</v>
      </c>
    </row>
    <row r="215" spans="1:11" s="57" customFormat="1" ht="18.75">
      <c r="A215" s="48" t="s">
        <v>233</v>
      </c>
      <c r="B215" s="55"/>
      <c r="C215" s="53"/>
      <c r="D215" s="53"/>
      <c r="E215" s="56">
        <v>-490000</v>
      </c>
      <c r="F215" s="56"/>
      <c r="G215" s="56">
        <v>0</v>
      </c>
      <c r="H215" s="56"/>
      <c r="I215" s="56">
        <v>-490000</v>
      </c>
      <c r="J215" s="56"/>
      <c r="K215" s="56">
        <v>0</v>
      </c>
    </row>
    <row r="216" spans="1:11" s="55" customFormat="1" ht="18.75">
      <c r="A216" s="48" t="s">
        <v>228</v>
      </c>
      <c r="C216" s="58"/>
      <c r="D216" s="58"/>
      <c r="E216" s="56">
        <v>-112417</v>
      </c>
      <c r="F216" s="56"/>
      <c r="G216" s="56">
        <v>-73914</v>
      </c>
      <c r="H216" s="56"/>
      <c r="I216" s="56">
        <v>-112417</v>
      </c>
      <c r="J216" s="56"/>
      <c r="K216" s="56">
        <v>-73914</v>
      </c>
    </row>
    <row r="217" spans="1:11" s="55" customFormat="1" ht="18.75">
      <c r="A217" s="48" t="s">
        <v>214</v>
      </c>
      <c r="C217" s="53"/>
      <c r="D217" s="53"/>
      <c r="E217" s="56">
        <v>-285939</v>
      </c>
      <c r="F217" s="56"/>
      <c r="G217" s="56">
        <v>-271719</v>
      </c>
      <c r="H217" s="56"/>
      <c r="I217" s="56">
        <v>-285939</v>
      </c>
      <c r="J217" s="56"/>
      <c r="K217" s="56">
        <v>-271719</v>
      </c>
    </row>
    <row r="218" spans="1:19" s="5" customFormat="1" ht="18.75">
      <c r="A218" s="48" t="s">
        <v>252</v>
      </c>
      <c r="B218" s="55"/>
      <c r="C218" s="53"/>
      <c r="D218" s="53"/>
      <c r="E218" s="56">
        <v>-4182</v>
      </c>
      <c r="F218" s="56"/>
      <c r="G218" s="56">
        <v>0</v>
      </c>
      <c r="H218" s="56"/>
      <c r="I218" s="56">
        <v>0</v>
      </c>
      <c r="J218" s="56"/>
      <c r="K218" s="56">
        <v>0</v>
      </c>
      <c r="M218" s="6"/>
      <c r="N218" s="6"/>
      <c r="O218" s="6"/>
      <c r="P218" s="6"/>
      <c r="Q218" s="6"/>
      <c r="R218" s="6"/>
      <c r="S218" s="6"/>
    </row>
    <row r="219" spans="1:11" s="55" customFormat="1" ht="18.75">
      <c r="A219" s="48" t="s">
        <v>213</v>
      </c>
      <c r="C219" s="53"/>
      <c r="D219" s="53"/>
      <c r="E219" s="56">
        <v>0</v>
      </c>
      <c r="F219" s="56"/>
      <c r="G219" s="56">
        <v>-19110</v>
      </c>
      <c r="H219" s="56"/>
      <c r="I219" s="56">
        <v>0</v>
      </c>
      <c r="J219" s="56"/>
      <c r="K219" s="56">
        <v>0</v>
      </c>
    </row>
    <row r="220" spans="1:19" s="5" customFormat="1" ht="18.75">
      <c r="A220" s="1" t="s">
        <v>249</v>
      </c>
      <c r="B220" s="55"/>
      <c r="C220" s="53"/>
      <c r="D220" s="53"/>
      <c r="E220" s="64">
        <f>SUM(E213:E219)</f>
        <v>-892538</v>
      </c>
      <c r="F220" s="56"/>
      <c r="G220" s="64">
        <f>SUM(G213:G219)</f>
        <v>-594743</v>
      </c>
      <c r="H220" s="56"/>
      <c r="I220" s="64">
        <f>SUM(I213:I219)</f>
        <v>-888356</v>
      </c>
      <c r="J220" s="56"/>
      <c r="K220" s="64">
        <f>SUM(K213:K219)</f>
        <v>-575633</v>
      </c>
      <c r="M220" s="6"/>
      <c r="N220" s="6"/>
      <c r="O220" s="6"/>
      <c r="P220" s="6"/>
      <c r="Q220" s="6"/>
      <c r="R220" s="6"/>
      <c r="S220" s="6"/>
    </row>
    <row r="221" spans="1:19" s="5" customFormat="1" ht="18.75">
      <c r="A221" s="1" t="s">
        <v>250</v>
      </c>
      <c r="B221" s="55"/>
      <c r="C221" s="53"/>
      <c r="D221" s="53"/>
      <c r="E221" s="56">
        <f>E183+E211+E220</f>
        <v>-155473</v>
      </c>
      <c r="F221" s="56"/>
      <c r="G221" s="56">
        <f>G183+G211+G220</f>
        <v>-14756</v>
      </c>
      <c r="H221" s="56"/>
      <c r="I221" s="56">
        <f>I183+I211+I220</f>
        <v>-142738</v>
      </c>
      <c r="J221" s="56"/>
      <c r="K221" s="56">
        <f>K183+K211+K220</f>
        <v>-16620</v>
      </c>
      <c r="M221" s="6"/>
      <c r="N221" s="6"/>
      <c r="O221" s="6"/>
      <c r="P221" s="6"/>
      <c r="Q221" s="6"/>
      <c r="R221" s="6"/>
      <c r="S221" s="6"/>
    </row>
    <row r="222" spans="1:19" s="5" customFormat="1" ht="18.75">
      <c r="A222" s="48" t="s">
        <v>61</v>
      </c>
      <c r="B222" s="55"/>
      <c r="C222" s="53"/>
      <c r="D222" s="53"/>
      <c r="E222" s="56">
        <v>211546</v>
      </c>
      <c r="F222" s="56"/>
      <c r="G222" s="56">
        <v>98757</v>
      </c>
      <c r="H222" s="56"/>
      <c r="I222" s="56">
        <v>198811</v>
      </c>
      <c r="J222" s="56"/>
      <c r="K222" s="56">
        <v>91281</v>
      </c>
      <c r="M222" s="6"/>
      <c r="N222" s="6"/>
      <c r="O222" s="6"/>
      <c r="P222" s="6"/>
      <c r="Q222" s="6"/>
      <c r="R222" s="6"/>
      <c r="S222" s="6"/>
    </row>
    <row r="223" spans="1:19" s="5" customFormat="1" ht="19.5" thickBot="1">
      <c r="A223" s="1" t="s">
        <v>62</v>
      </c>
      <c r="B223" s="55"/>
      <c r="C223" s="53"/>
      <c r="D223" s="53"/>
      <c r="E223" s="67">
        <f>SUM(E221:E222)</f>
        <v>56073</v>
      </c>
      <c r="F223" s="56"/>
      <c r="G223" s="67">
        <f>SUM(G221:G222)</f>
        <v>84001</v>
      </c>
      <c r="H223" s="56"/>
      <c r="I223" s="67">
        <f>SUM(I221:I222)</f>
        <v>56073</v>
      </c>
      <c r="J223" s="56"/>
      <c r="K223" s="67">
        <f>SUM(K221:K222)</f>
        <v>74661</v>
      </c>
      <c r="M223" s="6"/>
      <c r="N223" s="6"/>
      <c r="O223" s="6"/>
      <c r="P223" s="6"/>
      <c r="Q223" s="6"/>
      <c r="R223" s="6"/>
      <c r="S223" s="6"/>
    </row>
    <row r="224" spans="1:19" s="5" customFormat="1" ht="19.5" thickTop="1">
      <c r="A224" s="48"/>
      <c r="B224" s="55"/>
      <c r="C224" s="53"/>
      <c r="D224" s="53"/>
      <c r="E224" s="8"/>
      <c r="F224" s="56"/>
      <c r="G224" s="8"/>
      <c r="H224" s="8"/>
      <c r="I224" s="8"/>
      <c r="J224" s="8"/>
      <c r="K224" s="8"/>
      <c r="M224" s="6"/>
      <c r="N224" s="6"/>
      <c r="O224" s="6"/>
      <c r="P224" s="6"/>
      <c r="Q224" s="6"/>
      <c r="R224" s="6"/>
      <c r="S224" s="6"/>
    </row>
    <row r="225" spans="1:19" s="5" customFormat="1" ht="18.75">
      <c r="A225" s="1" t="s">
        <v>14</v>
      </c>
      <c r="B225" s="55"/>
      <c r="C225" s="53"/>
      <c r="D225" s="53"/>
      <c r="E225" s="8"/>
      <c r="F225" s="56"/>
      <c r="G225" s="8"/>
      <c r="H225" s="8"/>
      <c r="I225" s="8"/>
      <c r="J225" s="8"/>
      <c r="K225" s="8"/>
      <c r="M225" s="6"/>
      <c r="N225" s="6"/>
      <c r="O225" s="6"/>
      <c r="P225" s="6"/>
      <c r="Q225" s="6"/>
      <c r="R225" s="6"/>
      <c r="S225" s="6"/>
    </row>
    <row r="226" spans="1:19" s="5" customFormat="1" ht="18.75">
      <c r="A226" s="48" t="s">
        <v>57</v>
      </c>
      <c r="B226" s="55"/>
      <c r="C226" s="53"/>
      <c r="D226" s="53"/>
      <c r="E226" s="8"/>
      <c r="F226" s="56"/>
      <c r="G226" s="8"/>
      <c r="H226" s="8"/>
      <c r="I226" s="8"/>
      <c r="J226" s="8"/>
      <c r="K226" s="8"/>
      <c r="M226" s="6"/>
      <c r="N226" s="6"/>
      <c r="O226" s="6"/>
      <c r="P226" s="6"/>
      <c r="Q226" s="6"/>
      <c r="R226" s="6"/>
      <c r="S226" s="6"/>
    </row>
    <row r="227" spans="1:19" s="5" customFormat="1" ht="18.75">
      <c r="A227" s="48" t="s">
        <v>205</v>
      </c>
      <c r="B227" s="55"/>
      <c r="C227" s="53"/>
      <c r="D227" s="53"/>
      <c r="E227" s="8">
        <v>0</v>
      </c>
      <c r="F227" s="56"/>
      <c r="G227" s="8">
        <v>10800</v>
      </c>
      <c r="H227" s="8"/>
      <c r="I227" s="8">
        <v>0</v>
      </c>
      <c r="J227" s="8"/>
      <c r="K227" s="8">
        <v>10800</v>
      </c>
      <c r="M227" s="6"/>
      <c r="N227" s="6"/>
      <c r="O227" s="6"/>
      <c r="P227" s="6"/>
      <c r="Q227" s="6"/>
      <c r="R227" s="6"/>
      <c r="S227" s="6"/>
    </row>
    <row r="228" spans="1:19" s="5" customFormat="1" ht="18.75">
      <c r="A228" s="48" t="s">
        <v>191</v>
      </c>
      <c r="B228" s="55"/>
      <c r="C228" s="53"/>
      <c r="D228" s="53"/>
      <c r="E228" s="8">
        <v>5398</v>
      </c>
      <c r="F228" s="56"/>
      <c r="G228" s="8">
        <v>8891</v>
      </c>
      <c r="H228" s="56"/>
      <c r="I228" s="56">
        <v>5398</v>
      </c>
      <c r="J228" s="8"/>
      <c r="K228" s="56">
        <v>8891</v>
      </c>
      <c r="M228" s="6"/>
      <c r="N228" s="6"/>
      <c r="O228" s="6"/>
      <c r="P228" s="6"/>
      <c r="Q228" s="6"/>
      <c r="R228" s="6"/>
      <c r="S228" s="6"/>
    </row>
    <row r="229" spans="1:19" s="5" customFormat="1" ht="18.75">
      <c r="A229" s="48" t="s">
        <v>234</v>
      </c>
      <c r="B229" s="55"/>
      <c r="C229" s="53"/>
      <c r="D229" s="53"/>
      <c r="E229" s="8">
        <v>2977</v>
      </c>
      <c r="F229" s="56"/>
      <c r="G229" s="8">
        <v>0</v>
      </c>
      <c r="H229" s="56"/>
      <c r="I229" s="56">
        <v>2977</v>
      </c>
      <c r="J229" s="8"/>
      <c r="K229" s="56">
        <v>0</v>
      </c>
      <c r="M229" s="6"/>
      <c r="N229" s="6"/>
      <c r="O229" s="6"/>
      <c r="P229" s="6"/>
      <c r="Q229" s="6"/>
      <c r="R229" s="6"/>
      <c r="S229" s="6"/>
    </row>
    <row r="230" spans="1:11" s="55" customFormat="1" ht="18.75">
      <c r="A230" s="48"/>
      <c r="C230" s="53"/>
      <c r="D230" s="53"/>
      <c r="E230" s="54"/>
      <c r="F230" s="57"/>
      <c r="G230" s="54"/>
      <c r="I230" s="8"/>
      <c r="K230" s="8"/>
    </row>
    <row r="231" spans="1:11" s="55" customFormat="1" ht="18.75">
      <c r="A231" s="48" t="s">
        <v>4</v>
      </c>
      <c r="C231" s="53"/>
      <c r="D231" s="53"/>
      <c r="E231" s="54"/>
      <c r="F231" s="57"/>
      <c r="G231" s="54"/>
      <c r="I231" s="8"/>
      <c r="K231" s="8"/>
    </row>
  </sheetData>
  <sheetProtection/>
  <mergeCells count="6">
    <mergeCell ref="E6:G6"/>
    <mergeCell ref="E36:G36"/>
    <mergeCell ref="E79:G79"/>
    <mergeCell ref="E109:G109"/>
    <mergeCell ref="E152:G152"/>
    <mergeCell ref="E191:G191"/>
  </mergeCells>
  <printOptions horizontalCentered="1"/>
  <pageMargins left="0.984251968503937" right="0.3937007874015748" top="0.6299212598425197" bottom="0.15748031496062992" header="0.1968503937007874" footer="0.1968503937007874"/>
  <pageSetup horizontalDpi="600" verticalDpi="600" orientation="portrait" paperSize="9" scale="90" r:id="rId2"/>
  <rowBreaks count="5" manualBreakCount="5">
    <brk id="30" max="255" man="1"/>
    <brk id="73" max="255" man="1"/>
    <brk id="103" max="255" man="1"/>
    <brk id="146" max="255" man="1"/>
    <brk id="18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2"/>
  <sheetViews>
    <sheetView showGridLines="0" view="pageBreakPreview" zoomScale="85" zoomScaleNormal="85" zoomScaleSheetLayoutView="85" workbookViewId="0" topLeftCell="A16">
      <selection activeCell="T29" sqref="T29"/>
    </sheetView>
  </sheetViews>
  <sheetFormatPr defaultColWidth="9.00390625" defaultRowHeight="12.75"/>
  <cols>
    <col min="1" max="1" width="21.00390625" style="74" customWidth="1"/>
    <col min="2" max="3" width="1.25" style="74" customWidth="1"/>
    <col min="4" max="4" width="1.625" style="74" customWidth="1"/>
    <col min="5" max="5" width="0.6171875" style="75" customWidth="1"/>
    <col min="6" max="6" width="7.625" style="74" customWidth="1"/>
    <col min="7" max="7" width="0.6171875" style="75" customWidth="1"/>
    <col min="8" max="8" width="11.25390625" style="74" customWidth="1"/>
    <col min="9" max="9" width="0.6171875" style="75" customWidth="1"/>
    <col min="10" max="10" width="10.125" style="75" customWidth="1"/>
    <col min="11" max="11" width="0.6171875" style="75" customWidth="1"/>
    <col min="12" max="12" width="11.875" style="74" customWidth="1"/>
    <col min="13" max="13" width="0.6171875" style="75" customWidth="1"/>
    <col min="14" max="14" width="11.125" style="74" customWidth="1"/>
    <col min="15" max="15" width="0.6171875" style="74" customWidth="1"/>
    <col min="16" max="16" width="11.125" style="74" customWidth="1"/>
    <col min="17" max="17" width="0.6171875" style="74" customWidth="1"/>
    <col min="18" max="18" width="12.375" style="74" customWidth="1"/>
    <col min="19" max="19" width="0.6171875" style="75" customWidth="1"/>
    <col min="20" max="20" width="12.125" style="74" customWidth="1"/>
    <col min="21" max="21" width="0.875" style="75" customWidth="1"/>
    <col min="22" max="22" width="13.875" style="75" customWidth="1"/>
    <col min="23" max="23" width="0.6171875" style="75" customWidth="1"/>
    <col min="24" max="24" width="13.875" style="75" customWidth="1"/>
    <col min="25" max="25" width="0.875" style="75" customWidth="1"/>
    <col min="26" max="26" width="12.00390625" style="75" customWidth="1"/>
    <col min="27" max="27" width="0.6171875" style="75" customWidth="1"/>
    <col min="28" max="28" width="12.00390625" style="74" customWidth="1"/>
    <col min="29" max="29" width="0.6171875" style="75" customWidth="1"/>
    <col min="30" max="30" width="11.75390625" style="75" customWidth="1"/>
    <col min="31" max="31" width="0.6171875" style="75" customWidth="1"/>
    <col min="32" max="32" width="11.875" style="74" customWidth="1"/>
    <col min="33" max="33" width="0.6171875" style="74" customWidth="1"/>
    <col min="34" max="34" width="11.75390625" style="74" customWidth="1"/>
    <col min="35" max="35" width="1.37890625" style="74" customWidth="1"/>
    <col min="36" max="36" width="13.75390625" style="74" customWidth="1"/>
    <col min="37" max="37" width="1.37890625" style="74" customWidth="1"/>
    <col min="38" max="38" width="13.75390625" style="74" customWidth="1"/>
    <col min="39" max="16384" width="9.125" style="74" customWidth="1"/>
  </cols>
  <sheetData>
    <row r="1" spans="2:34" ht="18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6" t="s">
        <v>60</v>
      </c>
    </row>
    <row r="2" spans="1:34" ht="18">
      <c r="A2" s="73" t="s">
        <v>258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</row>
    <row r="3" spans="1:34" ht="18">
      <c r="A3" s="73" t="s">
        <v>115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</row>
    <row r="4" spans="1:34" ht="18">
      <c r="A4" s="73" t="s">
        <v>226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</row>
    <row r="5" spans="4:34" ht="18">
      <c r="D5" s="73"/>
      <c r="E5" s="74"/>
      <c r="J5" s="74"/>
      <c r="L5" s="75"/>
      <c r="Q5" s="75"/>
      <c r="AH5" s="76" t="s">
        <v>125</v>
      </c>
    </row>
    <row r="6" spans="3:34" ht="18">
      <c r="C6" s="75"/>
      <c r="D6" s="75"/>
      <c r="E6" s="74"/>
      <c r="F6" s="75"/>
      <c r="H6" s="185" t="s">
        <v>255</v>
      </c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</row>
    <row r="7" spans="3:34" ht="18">
      <c r="C7" s="75"/>
      <c r="D7" s="75"/>
      <c r="E7" s="74"/>
      <c r="H7" s="186" t="s">
        <v>95</v>
      </c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78"/>
      <c r="AF7" s="78"/>
      <c r="AG7" s="78"/>
      <c r="AH7" s="78"/>
    </row>
    <row r="8" spans="3:34" ht="18">
      <c r="C8" s="75"/>
      <c r="D8" s="75"/>
      <c r="E8" s="74"/>
      <c r="F8" s="75"/>
      <c r="H8" s="75"/>
      <c r="L8" s="75"/>
      <c r="Q8" s="78"/>
      <c r="S8" s="127"/>
      <c r="T8" s="186" t="s">
        <v>66</v>
      </c>
      <c r="U8" s="186"/>
      <c r="V8" s="186"/>
      <c r="W8" s="186"/>
      <c r="X8" s="186"/>
      <c r="Y8" s="186"/>
      <c r="Z8" s="186"/>
      <c r="AA8" s="186"/>
      <c r="AB8" s="186"/>
      <c r="AE8" s="78"/>
      <c r="AF8" s="78"/>
      <c r="AG8" s="78"/>
      <c r="AH8" s="78"/>
    </row>
    <row r="9" spans="5:32" ht="18">
      <c r="E9" s="74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186" t="s">
        <v>84</v>
      </c>
      <c r="U9" s="186"/>
      <c r="V9" s="186"/>
      <c r="W9" s="186"/>
      <c r="X9" s="186"/>
      <c r="Y9" s="186"/>
      <c r="Z9" s="186"/>
      <c r="AA9" s="78"/>
      <c r="AB9" s="78"/>
      <c r="AC9" s="78"/>
      <c r="AD9" s="78"/>
      <c r="AE9" s="78"/>
      <c r="AF9" s="78"/>
    </row>
    <row r="10" spans="5:32" ht="18">
      <c r="E10" s="74"/>
      <c r="F10" s="78"/>
      <c r="G10" s="78"/>
      <c r="H10" s="78"/>
      <c r="I10" s="78"/>
      <c r="J10" s="78"/>
      <c r="K10" s="78"/>
      <c r="M10" s="79"/>
      <c r="N10" s="185" t="s">
        <v>27</v>
      </c>
      <c r="O10" s="185"/>
      <c r="P10" s="185"/>
      <c r="Q10" s="185"/>
      <c r="R10" s="185"/>
      <c r="S10" s="78"/>
      <c r="T10" s="125" t="s">
        <v>136</v>
      </c>
      <c r="U10" s="126"/>
      <c r="V10" s="125" t="s">
        <v>114</v>
      </c>
      <c r="W10" s="78"/>
      <c r="X10" s="78"/>
      <c r="Y10" s="126"/>
      <c r="Z10" s="125" t="s">
        <v>201</v>
      </c>
      <c r="AA10" s="78"/>
      <c r="AB10" s="79" t="s">
        <v>19</v>
      </c>
      <c r="AC10" s="78"/>
      <c r="AD10" s="78"/>
      <c r="AE10" s="78"/>
      <c r="AF10" s="79" t="s">
        <v>73</v>
      </c>
    </row>
    <row r="11" spans="8:34" s="79" customFormat="1" ht="18">
      <c r="H11" s="78" t="s">
        <v>37</v>
      </c>
      <c r="I11" s="78"/>
      <c r="K11" s="78"/>
      <c r="L11" s="79" t="s">
        <v>136</v>
      </c>
      <c r="N11" s="186" t="s">
        <v>139</v>
      </c>
      <c r="O11" s="186"/>
      <c r="P11" s="186"/>
      <c r="S11" s="78"/>
      <c r="T11" s="125" t="s">
        <v>113</v>
      </c>
      <c r="U11" s="125"/>
      <c r="V11" s="125" t="s">
        <v>170</v>
      </c>
      <c r="W11" s="78"/>
      <c r="X11" s="78" t="s">
        <v>112</v>
      </c>
      <c r="Y11" s="125"/>
      <c r="Z11" s="125" t="s">
        <v>200</v>
      </c>
      <c r="AA11" s="78"/>
      <c r="AB11" s="78" t="s">
        <v>97</v>
      </c>
      <c r="AC11" s="78"/>
      <c r="AD11" s="79" t="s">
        <v>51</v>
      </c>
      <c r="AE11" s="78"/>
      <c r="AF11" s="79" t="s">
        <v>74</v>
      </c>
      <c r="AG11" s="78"/>
      <c r="AH11" s="80"/>
    </row>
    <row r="12" spans="8:34" s="79" customFormat="1" ht="18">
      <c r="H12" s="78" t="s">
        <v>96</v>
      </c>
      <c r="I12" s="78"/>
      <c r="J12" s="79" t="s">
        <v>22</v>
      </c>
      <c r="K12" s="78"/>
      <c r="L12" s="79" t="s">
        <v>137</v>
      </c>
      <c r="M12" s="78"/>
      <c r="N12" s="78" t="s">
        <v>63</v>
      </c>
      <c r="O12" s="78"/>
      <c r="P12" s="78" t="s">
        <v>63</v>
      </c>
      <c r="Q12" s="78"/>
      <c r="R12" s="78"/>
      <c r="S12" s="78"/>
      <c r="T12" s="125" t="s">
        <v>168</v>
      </c>
      <c r="U12" s="125"/>
      <c r="V12" s="125" t="s">
        <v>172</v>
      </c>
      <c r="W12" s="78"/>
      <c r="X12" s="78" t="s">
        <v>111</v>
      </c>
      <c r="Y12" s="125"/>
      <c r="Z12" s="125" t="s">
        <v>9</v>
      </c>
      <c r="AA12" s="78"/>
      <c r="AB12" s="78" t="s">
        <v>98</v>
      </c>
      <c r="AC12" s="78"/>
      <c r="AD12" s="79" t="s">
        <v>52</v>
      </c>
      <c r="AE12" s="78"/>
      <c r="AF12" s="79" t="s">
        <v>75</v>
      </c>
      <c r="AG12" s="78"/>
      <c r="AH12" s="79" t="s">
        <v>51</v>
      </c>
    </row>
    <row r="13" spans="8:34" s="79" customFormat="1" ht="18">
      <c r="H13" s="77" t="s">
        <v>86</v>
      </c>
      <c r="I13" s="78"/>
      <c r="J13" s="77" t="s">
        <v>59</v>
      </c>
      <c r="K13" s="78"/>
      <c r="L13" s="77" t="s">
        <v>110</v>
      </c>
      <c r="M13" s="78"/>
      <c r="N13" s="77" t="s">
        <v>85</v>
      </c>
      <c r="O13" s="78"/>
      <c r="P13" s="77" t="s">
        <v>138</v>
      </c>
      <c r="Q13" s="78"/>
      <c r="R13" s="77" t="s">
        <v>20</v>
      </c>
      <c r="S13" s="78"/>
      <c r="T13" s="124" t="s">
        <v>169</v>
      </c>
      <c r="U13" s="124"/>
      <c r="V13" s="124" t="s">
        <v>171</v>
      </c>
      <c r="W13" s="78"/>
      <c r="X13" s="77" t="s">
        <v>109</v>
      </c>
      <c r="Y13" s="124"/>
      <c r="Z13" s="124" t="s">
        <v>110</v>
      </c>
      <c r="AA13" s="78"/>
      <c r="AB13" s="77" t="s">
        <v>52</v>
      </c>
      <c r="AC13" s="78"/>
      <c r="AD13" s="77" t="s">
        <v>64</v>
      </c>
      <c r="AE13" s="78"/>
      <c r="AF13" s="77" t="s">
        <v>21</v>
      </c>
      <c r="AG13" s="78"/>
      <c r="AH13" s="77" t="s">
        <v>52</v>
      </c>
    </row>
    <row r="14" spans="1:34" s="86" customFormat="1" ht="18">
      <c r="A14" s="73" t="s">
        <v>144</v>
      </c>
      <c r="H14" s="82">
        <v>494034</v>
      </c>
      <c r="I14" s="81"/>
      <c r="J14" s="82">
        <v>1041358</v>
      </c>
      <c r="K14" s="81"/>
      <c r="L14" s="82">
        <v>6152</v>
      </c>
      <c r="M14" s="82"/>
      <c r="N14" s="82">
        <v>80000</v>
      </c>
      <c r="O14" s="82"/>
      <c r="P14" s="82">
        <v>280000</v>
      </c>
      <c r="Q14" s="81"/>
      <c r="R14" s="82">
        <v>20040239</v>
      </c>
      <c r="S14" s="81"/>
      <c r="T14" s="82">
        <v>2569226</v>
      </c>
      <c r="U14" s="81"/>
      <c r="V14" s="82">
        <v>2059</v>
      </c>
      <c r="W14" s="81"/>
      <c r="X14" s="82">
        <v>501536</v>
      </c>
      <c r="Y14" s="81"/>
      <c r="Z14" s="82">
        <v>20017</v>
      </c>
      <c r="AA14" s="81"/>
      <c r="AB14" s="82">
        <f>SUM(T14:Z14)</f>
        <v>3092838</v>
      </c>
      <c r="AC14" s="82"/>
      <c r="AD14" s="82">
        <f>SUM(H14:Z14)</f>
        <v>25034621</v>
      </c>
      <c r="AE14" s="82"/>
      <c r="AF14" s="82">
        <v>28445</v>
      </c>
      <c r="AG14" s="82"/>
      <c r="AH14" s="81">
        <f>SUM(AD14:AF14)</f>
        <v>25063066</v>
      </c>
    </row>
    <row r="15" spans="1:34" s="86" customFormat="1" ht="18">
      <c r="A15" s="85" t="s">
        <v>92</v>
      </c>
      <c r="H15" s="82">
        <v>0</v>
      </c>
      <c r="I15" s="81"/>
      <c r="J15" s="82">
        <v>0</v>
      </c>
      <c r="K15" s="81"/>
      <c r="L15" s="82">
        <v>0</v>
      </c>
      <c r="M15" s="82"/>
      <c r="N15" s="82">
        <v>0</v>
      </c>
      <c r="O15" s="82"/>
      <c r="P15" s="82">
        <v>0</v>
      </c>
      <c r="Q15" s="81"/>
      <c r="R15" s="82">
        <f>'PL&amp;CF (2)'!G129</f>
        <v>1186683</v>
      </c>
      <c r="S15" s="81"/>
      <c r="T15" s="82">
        <v>0</v>
      </c>
      <c r="U15" s="81"/>
      <c r="V15" s="82">
        <v>0</v>
      </c>
      <c r="W15" s="81"/>
      <c r="X15" s="82">
        <v>0</v>
      </c>
      <c r="Y15" s="81"/>
      <c r="Z15" s="82">
        <v>0</v>
      </c>
      <c r="AA15" s="81"/>
      <c r="AB15" s="82">
        <f>SUM(T15:Z15)</f>
        <v>0</v>
      </c>
      <c r="AC15" s="82"/>
      <c r="AD15" s="82">
        <f>SUM(H15:Z15)</f>
        <v>1186683</v>
      </c>
      <c r="AE15" s="82"/>
      <c r="AF15" s="81">
        <v>4551</v>
      </c>
      <c r="AG15" s="82"/>
      <c r="AH15" s="81">
        <f>SUM(AD15:AF15)</f>
        <v>1191234</v>
      </c>
    </row>
    <row r="16" spans="1:34" s="86" customFormat="1" ht="18">
      <c r="A16" s="85" t="s">
        <v>124</v>
      </c>
      <c r="H16" s="83">
        <v>0</v>
      </c>
      <c r="I16" s="81"/>
      <c r="J16" s="83">
        <v>0</v>
      </c>
      <c r="K16" s="81"/>
      <c r="L16" s="83">
        <v>0</v>
      </c>
      <c r="M16" s="82"/>
      <c r="N16" s="83">
        <v>0</v>
      </c>
      <c r="O16" s="82"/>
      <c r="P16" s="83">
        <v>0</v>
      </c>
      <c r="Q16" s="81"/>
      <c r="R16" s="83">
        <v>170</v>
      </c>
      <c r="S16" s="81"/>
      <c r="T16" s="83">
        <v>-391644</v>
      </c>
      <c r="U16" s="81"/>
      <c r="V16" s="83">
        <v>-3783</v>
      </c>
      <c r="W16" s="81"/>
      <c r="X16" s="83">
        <v>0</v>
      </c>
      <c r="Y16" s="81"/>
      <c r="Z16" s="83">
        <v>0</v>
      </c>
      <c r="AA16" s="81"/>
      <c r="AB16" s="83">
        <f>SUM(T16:Z16)</f>
        <v>-395427</v>
      </c>
      <c r="AC16" s="82"/>
      <c r="AD16" s="83">
        <f>SUM(H16:Z16)</f>
        <v>-395257</v>
      </c>
      <c r="AE16" s="82"/>
      <c r="AF16" s="83">
        <v>0</v>
      </c>
      <c r="AG16" s="82"/>
      <c r="AH16" s="84">
        <f>SUM(AD16:AF16)</f>
        <v>-395257</v>
      </c>
    </row>
    <row r="17" spans="1:34" s="86" customFormat="1" ht="18">
      <c r="A17" s="85" t="s">
        <v>72</v>
      </c>
      <c r="H17" s="87">
        <f>SUM(H15:H16)</f>
        <v>0</v>
      </c>
      <c r="I17" s="88"/>
      <c r="J17" s="87">
        <f>SUM(J15:J16)</f>
        <v>0</v>
      </c>
      <c r="K17" s="87"/>
      <c r="L17" s="87">
        <f>SUM(L15:L16)</f>
        <v>0</v>
      </c>
      <c r="M17" s="87"/>
      <c r="N17" s="87">
        <f>SUM(N15:N16)</f>
        <v>0</v>
      </c>
      <c r="O17" s="87"/>
      <c r="P17" s="87">
        <f>SUM(P15:P16)</f>
        <v>0</v>
      </c>
      <c r="Q17" s="87"/>
      <c r="R17" s="87">
        <f>SUM(R15:R16)</f>
        <v>1186853</v>
      </c>
      <c r="S17" s="87"/>
      <c r="T17" s="87">
        <f>SUM(T15:T16)</f>
        <v>-391644</v>
      </c>
      <c r="U17" s="87"/>
      <c r="V17" s="87">
        <f>SUM(V15:V16)</f>
        <v>-3783</v>
      </c>
      <c r="W17" s="87"/>
      <c r="X17" s="87">
        <f>SUM(X15:X16)</f>
        <v>0</v>
      </c>
      <c r="Y17" s="87"/>
      <c r="Z17" s="87">
        <f>SUM(Z15:Z16)</f>
        <v>0</v>
      </c>
      <c r="AA17" s="87"/>
      <c r="AB17" s="87">
        <f>SUM(AB15:AB16)</f>
        <v>-395427</v>
      </c>
      <c r="AC17" s="81"/>
      <c r="AD17" s="87">
        <f>SUM(AD15:AD16)</f>
        <v>791426</v>
      </c>
      <c r="AE17" s="88"/>
      <c r="AF17" s="87">
        <f>SUM(AF15:AF16)</f>
        <v>4551</v>
      </c>
      <c r="AG17" s="88"/>
      <c r="AH17" s="87">
        <f>SUM(AH15:AH16)</f>
        <v>795977</v>
      </c>
    </row>
    <row r="18" spans="1:34" s="86" customFormat="1" ht="18">
      <c r="A18" s="85" t="s">
        <v>242</v>
      </c>
      <c r="H18" s="82">
        <v>0</v>
      </c>
      <c r="I18" s="81"/>
      <c r="J18" s="82">
        <v>0</v>
      </c>
      <c r="K18" s="81"/>
      <c r="L18" s="82">
        <v>0</v>
      </c>
      <c r="M18" s="82"/>
      <c r="N18" s="82">
        <v>0</v>
      </c>
      <c r="O18" s="82"/>
      <c r="P18" s="82">
        <v>0</v>
      </c>
      <c r="Q18" s="81"/>
      <c r="R18" s="82">
        <v>-271719</v>
      </c>
      <c r="S18" s="81"/>
      <c r="T18" s="82">
        <v>0</v>
      </c>
      <c r="U18" s="81"/>
      <c r="V18" s="82">
        <v>0</v>
      </c>
      <c r="W18" s="81"/>
      <c r="X18" s="82">
        <v>0</v>
      </c>
      <c r="Y18" s="81"/>
      <c r="Z18" s="82">
        <v>0</v>
      </c>
      <c r="AA18" s="81"/>
      <c r="AB18" s="82">
        <f>SUM(T18:Z18)</f>
        <v>0</v>
      </c>
      <c r="AC18" s="82"/>
      <c r="AD18" s="82">
        <f>SUM(H18:Z18)</f>
        <v>-271719</v>
      </c>
      <c r="AE18" s="82"/>
      <c r="AF18" s="81">
        <v>-19110</v>
      </c>
      <c r="AG18" s="82"/>
      <c r="AH18" s="81">
        <f>SUM(AD18:AF18)</f>
        <v>-290829</v>
      </c>
    </row>
    <row r="19" spans="1:34" s="86" customFormat="1" ht="18">
      <c r="A19" s="85" t="s">
        <v>243</v>
      </c>
      <c r="H19" s="83">
        <v>73937</v>
      </c>
      <c r="I19" s="81"/>
      <c r="J19" s="83">
        <v>3315287</v>
      </c>
      <c r="K19" s="81"/>
      <c r="L19" s="83">
        <v>0</v>
      </c>
      <c r="M19" s="82"/>
      <c r="N19" s="83">
        <v>0</v>
      </c>
      <c r="O19" s="82"/>
      <c r="P19" s="83">
        <v>0</v>
      </c>
      <c r="Q19" s="81"/>
      <c r="R19" s="83">
        <v>0</v>
      </c>
      <c r="S19" s="81"/>
      <c r="T19" s="83">
        <v>0</v>
      </c>
      <c r="U19" s="81"/>
      <c r="V19" s="83">
        <v>0</v>
      </c>
      <c r="W19" s="81"/>
      <c r="X19" s="83">
        <v>-476028</v>
      </c>
      <c r="Y19" s="81"/>
      <c r="Z19" s="83">
        <v>0</v>
      </c>
      <c r="AA19" s="81"/>
      <c r="AB19" s="83">
        <f>SUM(T19:Z19)</f>
        <v>-476028</v>
      </c>
      <c r="AC19" s="82"/>
      <c r="AD19" s="83">
        <f>SUM(H19:Z19)</f>
        <v>2913196</v>
      </c>
      <c r="AE19" s="82"/>
      <c r="AF19" s="83">
        <v>0</v>
      </c>
      <c r="AG19" s="82"/>
      <c r="AH19" s="84">
        <f>SUM(AD19:AF19)</f>
        <v>2913196</v>
      </c>
    </row>
    <row r="20" spans="1:34" ht="18.75" thickBot="1">
      <c r="A20" s="73" t="s">
        <v>211</v>
      </c>
      <c r="E20" s="74"/>
      <c r="H20" s="89">
        <f>SUM(H14:H19)-H17</f>
        <v>567971</v>
      </c>
      <c r="I20" s="81"/>
      <c r="J20" s="89">
        <f>SUM(J14:J19)-J17</f>
        <v>4356645</v>
      </c>
      <c r="K20" s="81"/>
      <c r="L20" s="89">
        <f>SUM(L14:L19)-L17</f>
        <v>6152</v>
      </c>
      <c r="M20" s="81"/>
      <c r="N20" s="89">
        <f>SUM(N14:N19)-N17</f>
        <v>80000</v>
      </c>
      <c r="O20" s="81"/>
      <c r="P20" s="89">
        <f>SUM(P14:P19)-P17</f>
        <v>280000</v>
      </c>
      <c r="Q20" s="81"/>
      <c r="R20" s="89">
        <f>SUM(R14:R19)-R17</f>
        <v>20955373</v>
      </c>
      <c r="S20" s="81"/>
      <c r="T20" s="89">
        <f>SUM(T14:T19)-T17</f>
        <v>2177582</v>
      </c>
      <c r="U20" s="81"/>
      <c r="V20" s="89">
        <f>SUM(V14:V19)-V17</f>
        <v>-1724</v>
      </c>
      <c r="W20" s="81"/>
      <c r="X20" s="89">
        <f>SUM(X14:X19)-X17</f>
        <v>25508</v>
      </c>
      <c r="Y20" s="81"/>
      <c r="Z20" s="89">
        <f>SUM(Z14:Z19)-Z17</f>
        <v>20017</v>
      </c>
      <c r="AA20" s="81" t="e">
        <f>SUM(#REF!)</f>
        <v>#REF!</v>
      </c>
      <c r="AB20" s="89">
        <f>SUM(AB14:AB19)-AB17</f>
        <v>2221383</v>
      </c>
      <c r="AC20" s="81"/>
      <c r="AD20" s="89">
        <f>SUM(AD14:AD19)-AD17</f>
        <v>28467524</v>
      </c>
      <c r="AE20" s="81"/>
      <c r="AF20" s="89">
        <f>SUM(AF14:AF19)-AF17</f>
        <v>13886</v>
      </c>
      <c r="AG20" s="81"/>
      <c r="AH20" s="89">
        <f>SUM(AH14:AH19)-AH17</f>
        <v>28481410</v>
      </c>
    </row>
    <row r="21" spans="1:34" ht="18.75" thickTop="1">
      <c r="A21" s="73"/>
      <c r="E21" s="74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/>
    </row>
    <row r="22" spans="1:34" s="86" customFormat="1" ht="18">
      <c r="A22" s="73" t="s">
        <v>192</v>
      </c>
      <c r="H22" s="82">
        <v>571515</v>
      </c>
      <c r="I22" s="81"/>
      <c r="J22" s="82">
        <v>4516313</v>
      </c>
      <c r="K22" s="81"/>
      <c r="L22" s="82">
        <v>6152</v>
      </c>
      <c r="M22" s="82"/>
      <c r="N22" s="82">
        <v>80000</v>
      </c>
      <c r="O22" s="82"/>
      <c r="P22" s="82">
        <v>280000</v>
      </c>
      <c r="Q22" s="81"/>
      <c r="R22" s="82">
        <v>22269329</v>
      </c>
      <c r="S22" s="81"/>
      <c r="T22" s="82">
        <v>1520644</v>
      </c>
      <c r="U22" s="81"/>
      <c r="V22" s="82">
        <v>-4800</v>
      </c>
      <c r="W22" s="81"/>
      <c r="X22" s="82">
        <v>2692</v>
      </c>
      <c r="Y22" s="81"/>
      <c r="Z22" s="82">
        <v>-250851</v>
      </c>
      <c r="AA22" s="81"/>
      <c r="AB22" s="82">
        <f>SUM(T22:Z22)</f>
        <v>1267685</v>
      </c>
      <c r="AC22" s="82"/>
      <c r="AD22" s="82">
        <f>SUM(H22:Z22)</f>
        <v>28990994</v>
      </c>
      <c r="AE22" s="82"/>
      <c r="AF22" s="82">
        <v>14693</v>
      </c>
      <c r="AG22" s="82"/>
      <c r="AH22" s="81">
        <f>SUM(AD22:AF22)</f>
        <v>29005687</v>
      </c>
    </row>
    <row r="23" spans="1:34" s="86" customFormat="1" ht="18">
      <c r="A23" s="85" t="s">
        <v>92</v>
      </c>
      <c r="H23" s="82">
        <v>0</v>
      </c>
      <c r="I23" s="81"/>
      <c r="J23" s="82">
        <v>0</v>
      </c>
      <c r="K23" s="81"/>
      <c r="L23" s="82">
        <v>0</v>
      </c>
      <c r="M23" s="82"/>
      <c r="N23" s="82">
        <v>0</v>
      </c>
      <c r="O23" s="82"/>
      <c r="P23" s="82">
        <v>0</v>
      </c>
      <c r="Q23" s="81"/>
      <c r="R23" s="82">
        <f>'PL&amp;CF (2)'!E129</f>
        <v>1252086</v>
      </c>
      <c r="S23" s="81"/>
      <c r="T23" s="82">
        <v>0</v>
      </c>
      <c r="U23" s="81"/>
      <c r="V23" s="82">
        <v>0</v>
      </c>
      <c r="W23" s="81"/>
      <c r="X23" s="82">
        <v>0</v>
      </c>
      <c r="Y23" s="81"/>
      <c r="Z23" s="82">
        <v>0</v>
      </c>
      <c r="AA23" s="81"/>
      <c r="AB23" s="82">
        <f>SUM(T23:Z23)</f>
        <v>0</v>
      </c>
      <c r="AC23" s="82"/>
      <c r="AD23" s="82">
        <f>SUM(H23:Z23)</f>
        <v>1252086</v>
      </c>
      <c r="AE23" s="82"/>
      <c r="AF23" s="81">
        <v>-4702</v>
      </c>
      <c r="AG23" s="82"/>
      <c r="AH23" s="81">
        <f>SUM(AD23:AF23)</f>
        <v>1247384</v>
      </c>
    </row>
    <row r="24" spans="1:34" s="86" customFormat="1" ht="18">
      <c r="A24" s="85" t="s">
        <v>124</v>
      </c>
      <c r="H24" s="83">
        <v>0</v>
      </c>
      <c r="I24" s="81"/>
      <c r="J24" s="83">
        <v>0</v>
      </c>
      <c r="K24" s="81"/>
      <c r="L24" s="83">
        <v>0</v>
      </c>
      <c r="M24" s="82"/>
      <c r="N24" s="83">
        <v>0</v>
      </c>
      <c r="O24" s="82"/>
      <c r="P24" s="83">
        <v>0</v>
      </c>
      <c r="Q24" s="81"/>
      <c r="R24" s="83">
        <v>-14878</v>
      </c>
      <c r="S24" s="81"/>
      <c r="T24" s="83">
        <v>-27036</v>
      </c>
      <c r="U24" s="81"/>
      <c r="V24" s="83">
        <v>-8434</v>
      </c>
      <c r="W24" s="81"/>
      <c r="X24" s="83">
        <v>0</v>
      </c>
      <c r="Y24" s="81"/>
      <c r="Z24" s="83">
        <v>0</v>
      </c>
      <c r="AA24" s="81"/>
      <c r="AB24" s="83">
        <f>SUM(T24:Z24)</f>
        <v>-35470</v>
      </c>
      <c r="AC24" s="82"/>
      <c r="AD24" s="83">
        <f>SUM(H24:Z24)</f>
        <v>-50348</v>
      </c>
      <c r="AE24" s="82"/>
      <c r="AF24" s="83">
        <v>-1150</v>
      </c>
      <c r="AG24" s="82"/>
      <c r="AH24" s="84">
        <f>SUM(AD24:AF24)</f>
        <v>-51498</v>
      </c>
    </row>
    <row r="25" spans="1:34" s="86" customFormat="1" ht="18">
      <c r="A25" s="85" t="s">
        <v>72</v>
      </c>
      <c r="H25" s="87">
        <f>SUM(H23:H24)</f>
        <v>0</v>
      </c>
      <c r="I25" s="88"/>
      <c r="J25" s="87">
        <f>SUM(J23:J24)</f>
        <v>0</v>
      </c>
      <c r="K25" s="87"/>
      <c r="L25" s="87">
        <f>SUM(L23:L24)</f>
        <v>0</v>
      </c>
      <c r="M25" s="87"/>
      <c r="N25" s="87">
        <f>SUM(N23:N24)</f>
        <v>0</v>
      </c>
      <c r="O25" s="87"/>
      <c r="P25" s="87">
        <f>SUM(P23:P24)</f>
        <v>0</v>
      </c>
      <c r="Q25" s="87"/>
      <c r="R25" s="87">
        <f>SUM(R23:R24)</f>
        <v>1237208</v>
      </c>
      <c r="S25" s="87"/>
      <c r="T25" s="87">
        <f>SUM(T23:T24)</f>
        <v>-27036</v>
      </c>
      <c r="U25" s="87"/>
      <c r="V25" s="87">
        <f>SUM(V23:V24)</f>
        <v>-8434</v>
      </c>
      <c r="W25" s="87"/>
      <c r="X25" s="87">
        <f>SUM(X23:X24)</f>
        <v>0</v>
      </c>
      <c r="Y25" s="87"/>
      <c r="Z25" s="87">
        <f>SUM(Z23:Z24)</f>
        <v>0</v>
      </c>
      <c r="AA25" s="87"/>
      <c r="AB25" s="87">
        <f>SUM(AB23:AB24)</f>
        <v>-35470</v>
      </c>
      <c r="AC25" s="81"/>
      <c r="AD25" s="87">
        <f>SUM(AD23:AD24)</f>
        <v>1201738</v>
      </c>
      <c r="AE25" s="88"/>
      <c r="AF25" s="87">
        <f>SUM(AF23:AF24)</f>
        <v>-5852</v>
      </c>
      <c r="AG25" s="88"/>
      <c r="AH25" s="87">
        <f>SUM(AH23:AH24)</f>
        <v>1195886</v>
      </c>
    </row>
    <row r="26" spans="1:34" s="86" customFormat="1" ht="18">
      <c r="A26" s="85" t="s">
        <v>242</v>
      </c>
      <c r="H26" s="82">
        <v>0</v>
      </c>
      <c r="I26" s="81"/>
      <c r="J26" s="82">
        <v>0</v>
      </c>
      <c r="K26" s="81"/>
      <c r="L26" s="82">
        <v>0</v>
      </c>
      <c r="M26" s="82"/>
      <c r="N26" s="82">
        <v>0</v>
      </c>
      <c r="O26" s="82"/>
      <c r="P26" s="82">
        <v>0</v>
      </c>
      <c r="Q26" s="81"/>
      <c r="R26" s="82">
        <v>-285939</v>
      </c>
      <c r="S26" s="81"/>
      <c r="T26" s="82">
        <v>0</v>
      </c>
      <c r="U26" s="81"/>
      <c r="V26" s="82">
        <v>0</v>
      </c>
      <c r="W26" s="81"/>
      <c r="X26" s="82">
        <v>0</v>
      </c>
      <c r="Y26" s="81"/>
      <c r="Z26" s="82">
        <v>0</v>
      </c>
      <c r="AA26" s="81"/>
      <c r="AB26" s="82">
        <f>SUM(T26:Z26)</f>
        <v>0</v>
      </c>
      <c r="AC26" s="82"/>
      <c r="AD26" s="82">
        <f>SUM(H26:Z26)</f>
        <v>-285939</v>
      </c>
      <c r="AE26" s="82"/>
      <c r="AF26" s="81">
        <v>0</v>
      </c>
      <c r="AG26" s="82"/>
      <c r="AH26" s="81">
        <f>SUM(AD26:AF26)</f>
        <v>-285939</v>
      </c>
    </row>
    <row r="27" spans="1:34" s="86" customFormat="1" ht="18">
      <c r="A27" s="85" t="s">
        <v>236</v>
      </c>
      <c r="H27" s="82">
        <v>0</v>
      </c>
      <c r="I27" s="81"/>
      <c r="J27" s="82">
        <v>0</v>
      </c>
      <c r="K27" s="81"/>
      <c r="L27" s="82">
        <v>0</v>
      </c>
      <c r="M27" s="82"/>
      <c r="N27" s="82">
        <v>0</v>
      </c>
      <c r="O27" s="82"/>
      <c r="P27" s="82">
        <v>0</v>
      </c>
      <c r="Q27" s="81"/>
      <c r="R27" s="82">
        <v>0</v>
      </c>
      <c r="S27" s="81"/>
      <c r="T27" s="82">
        <v>0</v>
      </c>
      <c r="U27" s="81"/>
      <c r="V27" s="82">
        <v>0</v>
      </c>
      <c r="W27" s="81"/>
      <c r="X27" s="82">
        <v>0</v>
      </c>
      <c r="Y27" s="81"/>
      <c r="Z27" s="82">
        <v>0</v>
      </c>
      <c r="AA27" s="81"/>
      <c r="AB27" s="82">
        <f>SUM(T27:Z27)</f>
        <v>0</v>
      </c>
      <c r="AC27" s="82"/>
      <c r="AD27" s="82">
        <f>SUM(H27:Z27)</f>
        <v>0</v>
      </c>
      <c r="AE27" s="82"/>
      <c r="AF27" s="81">
        <v>-8841</v>
      </c>
      <c r="AG27" s="82"/>
      <c r="AH27" s="81">
        <f>SUM(AD27:AF27)</f>
        <v>-8841</v>
      </c>
    </row>
    <row r="28" spans="1:34" s="86" customFormat="1" ht="18">
      <c r="A28" s="85" t="s">
        <v>243</v>
      </c>
      <c r="H28" s="87">
        <v>364</v>
      </c>
      <c r="I28" s="88"/>
      <c r="J28" s="83">
        <v>16472</v>
      </c>
      <c r="K28" s="81"/>
      <c r="L28" s="83">
        <v>0</v>
      </c>
      <c r="M28" s="82"/>
      <c r="N28" s="83">
        <v>0</v>
      </c>
      <c r="O28" s="87"/>
      <c r="P28" s="83">
        <v>0</v>
      </c>
      <c r="Q28" s="81"/>
      <c r="R28" s="83">
        <v>0</v>
      </c>
      <c r="S28" s="82"/>
      <c r="T28" s="83">
        <v>0</v>
      </c>
      <c r="U28" s="87"/>
      <c r="V28" s="83">
        <v>0</v>
      </c>
      <c r="W28" s="81"/>
      <c r="X28" s="83">
        <v>-2342</v>
      </c>
      <c r="Y28" s="82"/>
      <c r="Z28" s="83">
        <v>0</v>
      </c>
      <c r="AA28" s="87"/>
      <c r="AB28" s="82">
        <f>SUM(T28:Z28)</f>
        <v>-2342</v>
      </c>
      <c r="AC28" s="81"/>
      <c r="AD28" s="82">
        <f>SUM(H28:Z28)</f>
        <v>14494</v>
      </c>
      <c r="AE28" s="82"/>
      <c r="AF28" s="82">
        <v>0</v>
      </c>
      <c r="AG28" s="88"/>
      <c r="AH28" s="84">
        <f>SUM(AD28:AF28)</f>
        <v>14494</v>
      </c>
    </row>
    <row r="29" spans="1:34" ht="18.75" thickBot="1">
      <c r="A29" s="73" t="s">
        <v>212</v>
      </c>
      <c r="E29" s="74"/>
      <c r="H29" s="89">
        <f>SUM(H25:H28)+H22</f>
        <v>571879</v>
      </c>
      <c r="I29" s="81"/>
      <c r="J29" s="89">
        <f>SUM(J25:J28)+J22</f>
        <v>4532785</v>
      </c>
      <c r="K29" s="81"/>
      <c r="L29" s="89">
        <f>SUM(L25:L28)+L22</f>
        <v>6152</v>
      </c>
      <c r="M29" s="81"/>
      <c r="N29" s="89">
        <f>SUM(N25:N28)+N22</f>
        <v>80000</v>
      </c>
      <c r="O29" s="81"/>
      <c r="P29" s="89">
        <f>SUM(P25:P28)+P22</f>
        <v>280000</v>
      </c>
      <c r="Q29" s="81"/>
      <c r="R29" s="89">
        <f>SUM(R25:R28)+R22</f>
        <v>23220598</v>
      </c>
      <c r="S29" s="81"/>
      <c r="T29" s="89">
        <f>SUM(T25:T28)+T22</f>
        <v>1493608</v>
      </c>
      <c r="U29" s="81"/>
      <c r="V29" s="89">
        <f>SUM(V25:V28)+V22</f>
        <v>-13234</v>
      </c>
      <c r="W29" s="81"/>
      <c r="X29" s="89">
        <f>SUM(X25:X28)+X22</f>
        <v>350</v>
      </c>
      <c r="Y29" s="81"/>
      <c r="Z29" s="89">
        <f>SUM(Z25:Z28)+Z22</f>
        <v>-250851</v>
      </c>
      <c r="AA29" s="81" t="e">
        <f>SUM(#REF!)</f>
        <v>#REF!</v>
      </c>
      <c r="AB29" s="89">
        <f>SUM(AB25:AB28)+AB22</f>
        <v>1229873</v>
      </c>
      <c r="AC29" s="81"/>
      <c r="AD29" s="89">
        <f>SUM(AD25:AD28)+AD22</f>
        <v>29921287</v>
      </c>
      <c r="AE29" s="81"/>
      <c r="AF29" s="89">
        <f>SUM(AF25:AF28)+AF22</f>
        <v>0</v>
      </c>
      <c r="AG29" s="81"/>
      <c r="AH29" s="89">
        <f>SUM(AH25:AH28)+AH22</f>
        <v>29921287</v>
      </c>
    </row>
    <row r="30" spans="1:34" ht="8.25" customHeight="1" thickTop="1">
      <c r="A30" s="73"/>
      <c r="E30" s="74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</row>
    <row r="31" spans="1:34" ht="18" customHeight="1">
      <c r="A31" s="91" t="s">
        <v>4</v>
      </c>
      <c r="E31" s="74"/>
      <c r="G31" s="74"/>
      <c r="I31" s="74"/>
      <c r="J31" s="74"/>
      <c r="K31" s="74"/>
      <c r="M31" s="74"/>
      <c r="S31" s="74"/>
      <c r="U31" s="74"/>
      <c r="V31" s="74"/>
      <c r="W31" s="74"/>
      <c r="X31" s="74"/>
      <c r="Y31" s="74"/>
      <c r="Z31" s="74"/>
      <c r="AA31" s="74"/>
      <c r="AC31" s="74"/>
      <c r="AD31" s="74"/>
      <c r="AE31" s="74"/>
      <c r="AH31" s="90"/>
    </row>
    <row r="32" spans="2:3" ht="18">
      <c r="B32" s="91"/>
      <c r="C32" s="91"/>
    </row>
  </sheetData>
  <sheetProtection/>
  <mergeCells count="6">
    <mergeCell ref="H6:AH6"/>
    <mergeCell ref="H7:AD7"/>
    <mergeCell ref="N10:R10"/>
    <mergeCell ref="T8:AB8"/>
    <mergeCell ref="N11:P11"/>
    <mergeCell ref="T9:Z9"/>
  </mergeCells>
  <printOptions horizontalCentered="1"/>
  <pageMargins left="0.1968503937007874" right="0.1968503937007874" top="0.984251968503937" bottom="0.1968503937007874" header="0.1968503937007874" footer="0.1968503937007874"/>
  <pageSetup cellComments="asDisplayed" fitToHeight="2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7"/>
  <sheetViews>
    <sheetView showGridLines="0" view="pageBreakPreview" zoomScale="85" zoomScaleNormal="85" zoomScaleSheetLayoutView="85" workbookViewId="0" topLeftCell="A1">
      <selection activeCell="M5" sqref="M5"/>
    </sheetView>
  </sheetViews>
  <sheetFormatPr defaultColWidth="9.00390625" defaultRowHeight="12.75"/>
  <cols>
    <col min="1" max="1" width="24.00390625" style="95" customWidth="1"/>
    <col min="2" max="2" width="6.75390625" style="95" customWidth="1"/>
    <col min="3" max="3" width="4.625" style="95" customWidth="1"/>
    <col min="4" max="4" width="1.25" style="95" hidden="1" customWidth="1"/>
    <col min="5" max="5" width="12.75390625" style="95" customWidth="1"/>
    <col min="6" max="6" width="0.875" style="95" customWidth="1"/>
    <col min="7" max="7" width="12.75390625" style="95" customWidth="1"/>
    <col min="8" max="8" width="0.875" style="95" customWidth="1"/>
    <col min="9" max="9" width="12.75390625" style="95" customWidth="1"/>
    <col min="10" max="10" width="0.875" style="95" customWidth="1"/>
    <col min="11" max="11" width="12.75390625" style="95" customWidth="1"/>
    <col min="12" max="12" width="0.875" style="95" customWidth="1"/>
    <col min="13" max="13" width="12.75390625" style="95" customWidth="1"/>
    <col min="14" max="14" width="0.875" style="95" customWidth="1"/>
    <col min="15" max="15" width="14.375" style="95" customWidth="1"/>
    <col min="16" max="16" width="0.875" style="95" customWidth="1"/>
    <col min="17" max="17" width="12.75390625" style="95" customWidth="1"/>
    <col min="18" max="18" width="0.875" style="95" customWidth="1"/>
    <col min="19" max="19" width="12.75390625" style="95" customWidth="1"/>
    <col min="20" max="20" width="0.875" style="103" customWidth="1"/>
    <col min="21" max="21" width="12.75390625" style="95" customWidth="1"/>
    <col min="22" max="22" width="0.2421875" style="95" hidden="1" customWidth="1"/>
    <col min="23" max="23" width="9.125" style="95" customWidth="1"/>
    <col min="24" max="24" width="9.875" style="95" bestFit="1" customWidth="1"/>
    <col min="25" max="16384" width="9.125" style="95" customWidth="1"/>
  </cols>
  <sheetData>
    <row r="1" spans="2:22" ht="21"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4"/>
      <c r="U1" s="139" t="s">
        <v>60</v>
      </c>
      <c r="V1" s="93"/>
    </row>
    <row r="2" spans="1:22" ht="21">
      <c r="A2" s="92" t="s">
        <v>258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4"/>
      <c r="U2" s="93"/>
      <c r="V2" s="93"/>
    </row>
    <row r="3" spans="1:22" ht="21">
      <c r="A3" s="96" t="s">
        <v>173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U3" s="97"/>
      <c r="V3" s="97"/>
    </row>
    <row r="4" spans="1:24" ht="21">
      <c r="A4" s="140" t="s">
        <v>226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8"/>
      <c r="U4" s="97"/>
      <c r="V4" s="97"/>
      <c r="W4" s="97"/>
      <c r="X4" s="97"/>
    </row>
    <row r="5" spans="2:22" ht="21"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100"/>
      <c r="U5" s="139" t="s">
        <v>125</v>
      </c>
      <c r="V5" s="99"/>
    </row>
    <row r="6" spans="5:21" s="101" customFormat="1" ht="21">
      <c r="E6" s="187" t="s">
        <v>116</v>
      </c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</row>
    <row r="7" spans="5:22" s="101" customFormat="1" ht="21">
      <c r="E7" s="103"/>
      <c r="F7" s="103"/>
      <c r="G7" s="103"/>
      <c r="H7" s="103"/>
      <c r="I7" s="187" t="s">
        <v>27</v>
      </c>
      <c r="J7" s="187"/>
      <c r="K7" s="187"/>
      <c r="L7" s="187"/>
      <c r="M7" s="187"/>
      <c r="N7" s="103"/>
      <c r="O7" s="104"/>
      <c r="P7" s="104"/>
      <c r="Q7" s="104" t="s">
        <v>66</v>
      </c>
      <c r="R7" s="104"/>
      <c r="S7" s="104"/>
      <c r="T7" s="102"/>
      <c r="U7" s="103"/>
      <c r="V7" s="102"/>
    </row>
    <row r="8" spans="5:22" s="101" customFormat="1" ht="21">
      <c r="E8" s="102" t="s">
        <v>37</v>
      </c>
      <c r="I8" s="188" t="s">
        <v>139</v>
      </c>
      <c r="J8" s="188"/>
      <c r="K8" s="188"/>
      <c r="O8" s="134" t="s">
        <v>206</v>
      </c>
      <c r="P8" s="134"/>
      <c r="Q8" s="134" t="s">
        <v>112</v>
      </c>
      <c r="R8" s="134"/>
      <c r="S8" s="133" t="s">
        <v>51</v>
      </c>
      <c r="T8" s="102"/>
      <c r="V8" s="102"/>
    </row>
    <row r="9" spans="5:22" s="101" customFormat="1" ht="21">
      <c r="E9" s="101" t="s">
        <v>87</v>
      </c>
      <c r="G9" s="101" t="s">
        <v>54</v>
      </c>
      <c r="I9" s="135" t="s">
        <v>63</v>
      </c>
      <c r="J9" s="135"/>
      <c r="K9" s="135" t="s">
        <v>63</v>
      </c>
      <c r="L9" s="103"/>
      <c r="M9" s="103"/>
      <c r="O9" s="134" t="s">
        <v>175</v>
      </c>
      <c r="P9" s="134"/>
      <c r="Q9" s="134" t="s">
        <v>111</v>
      </c>
      <c r="R9" s="134"/>
      <c r="S9" s="133" t="s">
        <v>52</v>
      </c>
      <c r="T9" s="105"/>
      <c r="U9" s="117" t="s">
        <v>51</v>
      </c>
      <c r="V9" s="105"/>
    </row>
    <row r="10" spans="5:22" s="101" customFormat="1" ht="21">
      <c r="E10" s="104" t="s">
        <v>88</v>
      </c>
      <c r="G10" s="104" t="s">
        <v>55</v>
      </c>
      <c r="I10" s="106" t="s">
        <v>85</v>
      </c>
      <c r="J10" s="113"/>
      <c r="K10" s="106" t="s">
        <v>138</v>
      </c>
      <c r="L10" s="102"/>
      <c r="M10" s="104" t="s">
        <v>20</v>
      </c>
      <c r="O10" s="132" t="s">
        <v>174</v>
      </c>
      <c r="P10" s="134"/>
      <c r="Q10" s="132" t="s">
        <v>109</v>
      </c>
      <c r="R10" s="134"/>
      <c r="S10" s="106" t="s">
        <v>64</v>
      </c>
      <c r="T10" s="105"/>
      <c r="U10" s="121" t="s">
        <v>52</v>
      </c>
      <c r="V10" s="105"/>
    </row>
    <row r="11" spans="1:21" ht="21">
      <c r="A11" s="140" t="s">
        <v>144</v>
      </c>
      <c r="E11" s="128">
        <v>494034</v>
      </c>
      <c r="F11" s="131"/>
      <c r="G11" s="128">
        <v>1041358</v>
      </c>
      <c r="H11" s="131"/>
      <c r="I11" s="128">
        <v>80000</v>
      </c>
      <c r="J11" s="128"/>
      <c r="K11" s="128">
        <v>280000</v>
      </c>
      <c r="L11" s="128"/>
      <c r="M11" s="128">
        <v>7350642</v>
      </c>
      <c r="N11" s="131"/>
      <c r="O11" s="128">
        <v>1144823</v>
      </c>
      <c r="P11" s="131"/>
      <c r="Q11" s="128">
        <v>501536</v>
      </c>
      <c r="R11" s="131"/>
      <c r="S11" s="128">
        <f>SUM(O11:Q11)</f>
        <v>1646359</v>
      </c>
      <c r="T11" s="130"/>
      <c r="U11" s="128">
        <f>SUM(E11:Q11)</f>
        <v>10892393</v>
      </c>
    </row>
    <row r="12" spans="1:21" s="103" customFormat="1" ht="21">
      <c r="A12" s="138" t="s">
        <v>92</v>
      </c>
      <c r="E12" s="107">
        <v>0</v>
      </c>
      <c r="F12" s="107"/>
      <c r="G12" s="107">
        <v>0</v>
      </c>
      <c r="H12" s="107"/>
      <c r="I12" s="107">
        <v>0</v>
      </c>
      <c r="J12" s="107"/>
      <c r="K12" s="107">
        <v>0</v>
      </c>
      <c r="L12" s="107"/>
      <c r="M12" s="107">
        <f>'PL&amp;CF (2)'!K129</f>
        <v>642999</v>
      </c>
      <c r="N12" s="107"/>
      <c r="O12" s="107">
        <v>0</v>
      </c>
      <c r="P12" s="107"/>
      <c r="Q12" s="107">
        <v>0</v>
      </c>
      <c r="R12" s="107"/>
      <c r="S12" s="128">
        <f>SUM(O12:Q12)</f>
        <v>0</v>
      </c>
      <c r="T12" s="107">
        <v>0</v>
      </c>
      <c r="U12" s="128">
        <f>SUM(E12:Q12)</f>
        <v>642999</v>
      </c>
    </row>
    <row r="13" spans="1:21" ht="21">
      <c r="A13" s="110" t="s">
        <v>124</v>
      </c>
      <c r="E13" s="111">
        <v>0</v>
      </c>
      <c r="F13" s="107"/>
      <c r="G13" s="111">
        <v>0</v>
      </c>
      <c r="H13" s="107"/>
      <c r="I13" s="111">
        <v>0</v>
      </c>
      <c r="J13" s="107"/>
      <c r="K13" s="111">
        <v>0</v>
      </c>
      <c r="L13" s="107"/>
      <c r="M13" s="111">
        <v>0</v>
      </c>
      <c r="N13" s="107"/>
      <c r="O13" s="111">
        <v>-190840</v>
      </c>
      <c r="P13" s="107"/>
      <c r="Q13" s="111">
        <v>0</v>
      </c>
      <c r="R13" s="107"/>
      <c r="S13" s="129">
        <f>SUM(O13:Q13)</f>
        <v>-190840</v>
      </c>
      <c r="T13" s="130"/>
      <c r="U13" s="129">
        <f>SUM(E13:Q13)</f>
        <v>-190840</v>
      </c>
    </row>
    <row r="14" spans="1:21" ht="21">
      <c r="A14" s="110" t="s">
        <v>72</v>
      </c>
      <c r="E14" s="107">
        <f>SUM(E12:E13)</f>
        <v>0</v>
      </c>
      <c r="F14" s="108"/>
      <c r="G14" s="107">
        <f>SUM(G12:G13)</f>
        <v>0</v>
      </c>
      <c r="H14" s="108"/>
      <c r="I14" s="107">
        <f>SUM(I12:I13)</f>
        <v>0</v>
      </c>
      <c r="J14" s="107"/>
      <c r="K14" s="107">
        <f>SUM(K12:K13)</f>
        <v>0</v>
      </c>
      <c r="L14" s="108"/>
      <c r="M14" s="107">
        <f>SUM(M12:M13)</f>
        <v>642999</v>
      </c>
      <c r="N14" s="108"/>
      <c r="O14" s="107">
        <f>SUM(O12:O13)</f>
        <v>-190840</v>
      </c>
      <c r="P14" s="108"/>
      <c r="Q14" s="107">
        <f>SUM(Q12:Q13)</f>
        <v>0</v>
      </c>
      <c r="R14" s="108"/>
      <c r="S14" s="107">
        <f>SUM(S12:S13)</f>
        <v>-190840</v>
      </c>
      <c r="T14" s="108"/>
      <c r="U14" s="107">
        <f>SUM(U12:U13)</f>
        <v>452159</v>
      </c>
    </row>
    <row r="15" spans="1:21" s="103" customFormat="1" ht="21">
      <c r="A15" s="110" t="s">
        <v>242</v>
      </c>
      <c r="E15" s="107">
        <v>0</v>
      </c>
      <c r="F15" s="107"/>
      <c r="G15" s="107">
        <v>0</v>
      </c>
      <c r="H15" s="107"/>
      <c r="I15" s="107">
        <v>0</v>
      </c>
      <c r="J15" s="107"/>
      <c r="K15" s="107">
        <v>0</v>
      </c>
      <c r="L15" s="107"/>
      <c r="M15" s="107">
        <v>-271719</v>
      </c>
      <c r="N15" s="107"/>
      <c r="O15" s="107">
        <v>0</v>
      </c>
      <c r="P15" s="107"/>
      <c r="Q15" s="107">
        <v>0</v>
      </c>
      <c r="R15" s="107"/>
      <c r="S15" s="128">
        <f>SUM(O15:Q15)</f>
        <v>0</v>
      </c>
      <c r="T15" s="107">
        <v>0</v>
      </c>
      <c r="U15" s="128">
        <f>SUM(E15:Q15)</f>
        <v>-271719</v>
      </c>
    </row>
    <row r="16" spans="1:21" ht="21">
      <c r="A16" s="110" t="s">
        <v>243</v>
      </c>
      <c r="E16" s="111">
        <v>73937</v>
      </c>
      <c r="F16" s="107"/>
      <c r="G16" s="111">
        <v>3315287</v>
      </c>
      <c r="H16" s="107"/>
      <c r="I16" s="111">
        <v>0</v>
      </c>
      <c r="J16" s="107"/>
      <c r="K16" s="111">
        <v>0</v>
      </c>
      <c r="L16" s="107"/>
      <c r="M16" s="111">
        <v>0</v>
      </c>
      <c r="N16" s="107"/>
      <c r="O16" s="111">
        <v>0</v>
      </c>
      <c r="P16" s="107"/>
      <c r="Q16" s="111">
        <v>-476028</v>
      </c>
      <c r="R16" s="107"/>
      <c r="S16" s="129">
        <f>SUM(O16:Q16)</f>
        <v>-476028</v>
      </c>
      <c r="T16" s="130"/>
      <c r="U16" s="129">
        <f>SUM(E16:Q16)</f>
        <v>2913196</v>
      </c>
    </row>
    <row r="17" spans="1:21" ht="21.75" thickBot="1">
      <c r="A17" s="92" t="s">
        <v>211</v>
      </c>
      <c r="E17" s="112">
        <f>SUM(E11:E16)-E14</f>
        <v>567971</v>
      </c>
      <c r="F17" s="108"/>
      <c r="G17" s="112">
        <f>SUM(G11:G16)-G14</f>
        <v>4356645</v>
      </c>
      <c r="H17" s="107"/>
      <c r="I17" s="112">
        <f>SUM(I11:I16)-I14</f>
        <v>80000</v>
      </c>
      <c r="J17" s="107"/>
      <c r="K17" s="112">
        <f>SUM(K11:K16)-K14</f>
        <v>280000</v>
      </c>
      <c r="L17" s="107"/>
      <c r="M17" s="112">
        <f>SUM(M11:M16)-M14</f>
        <v>7721922</v>
      </c>
      <c r="N17" s="107"/>
      <c r="O17" s="112">
        <f>SUM(O11:O16)-O14</f>
        <v>953983</v>
      </c>
      <c r="P17" s="107"/>
      <c r="Q17" s="112">
        <f>SUM(Q11:Q16)-Q14</f>
        <v>25508</v>
      </c>
      <c r="R17" s="107"/>
      <c r="S17" s="112">
        <f>SUM(S11:S16)-S14</f>
        <v>979491</v>
      </c>
      <c r="T17" s="107"/>
      <c r="U17" s="112">
        <f>SUM(U11:U16)-U14</f>
        <v>13986029</v>
      </c>
    </row>
    <row r="18" spans="1:21" ht="21.75" thickTop="1">
      <c r="A18" s="92"/>
      <c r="E18" s="107"/>
      <c r="F18" s="108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</row>
    <row r="19" spans="1:21" ht="21">
      <c r="A19" s="140" t="s">
        <v>192</v>
      </c>
      <c r="E19" s="128">
        <v>571515</v>
      </c>
      <c r="F19" s="131"/>
      <c r="G19" s="128">
        <v>4516313</v>
      </c>
      <c r="H19" s="131"/>
      <c r="I19" s="128">
        <v>80000</v>
      </c>
      <c r="J19" s="128"/>
      <c r="K19" s="128">
        <v>280000</v>
      </c>
      <c r="L19" s="128"/>
      <c r="M19" s="128">
        <v>8368193</v>
      </c>
      <c r="N19" s="131"/>
      <c r="O19" s="128">
        <v>612507</v>
      </c>
      <c r="P19" s="131"/>
      <c r="Q19" s="128">
        <v>2692</v>
      </c>
      <c r="R19" s="131"/>
      <c r="S19" s="128">
        <f>SUM(O19:Q19)</f>
        <v>615199</v>
      </c>
      <c r="T19" s="130"/>
      <c r="U19" s="128">
        <f>SUM(E19:Q19)</f>
        <v>14431220</v>
      </c>
    </row>
    <row r="20" spans="1:21" s="103" customFormat="1" ht="21">
      <c r="A20" s="138" t="s">
        <v>92</v>
      </c>
      <c r="E20" s="107">
        <v>0</v>
      </c>
      <c r="F20" s="107"/>
      <c r="G20" s="107">
        <v>0</v>
      </c>
      <c r="H20" s="107"/>
      <c r="I20" s="107">
        <v>0</v>
      </c>
      <c r="J20" s="107"/>
      <c r="K20" s="107">
        <v>0</v>
      </c>
      <c r="L20" s="107"/>
      <c r="M20" s="107">
        <f>'PL&amp;CF (2)'!I129</f>
        <v>774481</v>
      </c>
      <c r="N20" s="107"/>
      <c r="O20" s="107">
        <v>0</v>
      </c>
      <c r="P20" s="107"/>
      <c r="Q20" s="107">
        <v>0</v>
      </c>
      <c r="R20" s="107"/>
      <c r="S20" s="128">
        <f>SUM(O20:Q20)</f>
        <v>0</v>
      </c>
      <c r="T20" s="107">
        <v>0</v>
      </c>
      <c r="U20" s="128">
        <f>SUM(E20:Q20)</f>
        <v>774481</v>
      </c>
    </row>
    <row r="21" spans="1:21" ht="21">
      <c r="A21" s="110" t="s">
        <v>124</v>
      </c>
      <c r="E21" s="111">
        <v>0</v>
      </c>
      <c r="F21" s="107"/>
      <c r="G21" s="111">
        <v>0</v>
      </c>
      <c r="H21" s="107"/>
      <c r="I21" s="111">
        <v>0</v>
      </c>
      <c r="J21" s="107"/>
      <c r="K21" s="111">
        <v>0</v>
      </c>
      <c r="L21" s="107"/>
      <c r="M21" s="111">
        <v>0</v>
      </c>
      <c r="N21" s="107"/>
      <c r="O21" s="111">
        <v>-130833</v>
      </c>
      <c r="P21" s="107"/>
      <c r="Q21" s="111">
        <v>0</v>
      </c>
      <c r="R21" s="107"/>
      <c r="S21" s="129">
        <f>SUM(O21:Q21)</f>
        <v>-130833</v>
      </c>
      <c r="T21" s="130"/>
      <c r="U21" s="129">
        <f>SUM(E21:Q21)</f>
        <v>-130833</v>
      </c>
    </row>
    <row r="22" spans="1:21" ht="21">
      <c r="A22" s="110" t="s">
        <v>72</v>
      </c>
      <c r="E22" s="107">
        <f>SUM(E20:E21)</f>
        <v>0</v>
      </c>
      <c r="F22" s="108"/>
      <c r="G22" s="107">
        <f>SUM(G20:G21)</f>
        <v>0</v>
      </c>
      <c r="H22" s="108"/>
      <c r="I22" s="107">
        <f>SUM(I20:I21)</f>
        <v>0</v>
      </c>
      <c r="J22" s="107"/>
      <c r="K22" s="107">
        <f>SUM(K20:K21)</f>
        <v>0</v>
      </c>
      <c r="L22" s="108"/>
      <c r="M22" s="107">
        <f>SUM(M20:M21)</f>
        <v>774481</v>
      </c>
      <c r="N22" s="108"/>
      <c r="O22" s="107">
        <f>SUM(O20:O21)</f>
        <v>-130833</v>
      </c>
      <c r="P22" s="108"/>
      <c r="Q22" s="107">
        <f>SUM(Q20:Q21)</f>
        <v>0</v>
      </c>
      <c r="R22" s="108"/>
      <c r="S22" s="107">
        <f>SUM(S20:S21)</f>
        <v>-130833</v>
      </c>
      <c r="T22" s="108"/>
      <c r="U22" s="107">
        <f>SUM(U20:U21)</f>
        <v>643648</v>
      </c>
    </row>
    <row r="23" spans="1:21" s="103" customFormat="1" ht="21">
      <c r="A23" s="110" t="s">
        <v>242</v>
      </c>
      <c r="E23" s="107">
        <v>0</v>
      </c>
      <c r="F23" s="107"/>
      <c r="G23" s="107">
        <v>0</v>
      </c>
      <c r="H23" s="107"/>
      <c r="I23" s="107">
        <v>0</v>
      </c>
      <c r="J23" s="107"/>
      <c r="K23" s="107">
        <v>0</v>
      </c>
      <c r="L23" s="107"/>
      <c r="M23" s="107">
        <v>-285939</v>
      </c>
      <c r="N23" s="107"/>
      <c r="O23" s="107">
        <v>0</v>
      </c>
      <c r="P23" s="107"/>
      <c r="Q23" s="107">
        <v>0</v>
      </c>
      <c r="R23" s="107"/>
      <c r="S23" s="128">
        <f>SUM(O23:Q23)</f>
        <v>0</v>
      </c>
      <c r="T23" s="107">
        <v>0</v>
      </c>
      <c r="U23" s="128">
        <f>SUM(E23:Q23)</f>
        <v>-285939</v>
      </c>
    </row>
    <row r="24" spans="1:21" ht="21">
      <c r="A24" s="110" t="s">
        <v>243</v>
      </c>
      <c r="E24" s="129">
        <v>364</v>
      </c>
      <c r="F24" s="175"/>
      <c r="G24" s="129">
        <v>16472</v>
      </c>
      <c r="H24" s="175"/>
      <c r="I24" s="129">
        <v>0</v>
      </c>
      <c r="J24" s="128"/>
      <c r="K24" s="129">
        <v>0</v>
      </c>
      <c r="L24" s="128"/>
      <c r="M24" s="129">
        <v>0</v>
      </c>
      <c r="N24" s="175"/>
      <c r="O24" s="129">
        <v>0</v>
      </c>
      <c r="P24" s="175"/>
      <c r="Q24" s="129">
        <v>-2342</v>
      </c>
      <c r="R24" s="108"/>
      <c r="S24" s="129">
        <f>SUM(O24:Q24)</f>
        <v>-2342</v>
      </c>
      <c r="T24" s="130"/>
      <c r="U24" s="129">
        <f>SUM(E24:Q24)</f>
        <v>14494</v>
      </c>
    </row>
    <row r="25" spans="1:21" ht="21.75" thickBot="1">
      <c r="A25" s="92" t="s">
        <v>212</v>
      </c>
      <c r="E25" s="112">
        <f>SUM(E19:E24)-E22</f>
        <v>571879</v>
      </c>
      <c r="F25" s="108"/>
      <c r="G25" s="112">
        <f>SUM(G19:G24)-G22</f>
        <v>4532785</v>
      </c>
      <c r="H25" s="107"/>
      <c r="I25" s="112">
        <f>SUM(I19:I24)-I22</f>
        <v>80000</v>
      </c>
      <c r="J25" s="107"/>
      <c r="K25" s="112">
        <f>SUM(K19:K24)-K22</f>
        <v>280000</v>
      </c>
      <c r="L25" s="107"/>
      <c r="M25" s="112">
        <f>SUM(M19:M24)-M22</f>
        <v>8856735</v>
      </c>
      <c r="N25" s="107"/>
      <c r="O25" s="112">
        <f>SUM(O19:O24)-O22</f>
        <v>481674</v>
      </c>
      <c r="P25" s="107"/>
      <c r="Q25" s="112">
        <f>SUM(Q19:Q24)-Q22</f>
        <v>350</v>
      </c>
      <c r="R25" s="107"/>
      <c r="S25" s="112">
        <f>SUM(S19:S24)-S22</f>
        <v>482024</v>
      </c>
      <c r="T25" s="107"/>
      <c r="U25" s="112">
        <f>SUM(U19:U24)-U22</f>
        <v>14803423</v>
      </c>
    </row>
    <row r="26" ht="21.75" thickTop="1">
      <c r="A26" s="109"/>
    </row>
    <row r="27" ht="21">
      <c r="A27" s="109" t="s">
        <v>4</v>
      </c>
    </row>
  </sheetData>
  <sheetProtection/>
  <mergeCells count="3">
    <mergeCell ref="I7:M7"/>
    <mergeCell ref="E6:U6"/>
    <mergeCell ref="I8:K8"/>
  </mergeCells>
  <printOptions horizontalCentered="1"/>
  <pageMargins left="0.5905511811023623" right="0.7874015748031497" top="0.984251968503937" bottom="0.1968503937007874" header="0.1968503937007874" footer="0.1968503937007874"/>
  <pageSetup cellComments="asDisplayed" fitToHeight="0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ERNST&amp;YOUNG</dc:creator>
  <cp:keywords/>
  <dc:description/>
  <cp:lastModifiedBy>Windows User</cp:lastModifiedBy>
  <cp:lastPrinted>2019-08-13T09:05:58Z</cp:lastPrinted>
  <dcterms:created xsi:type="dcterms:W3CDTF">1997-08-09T04:30:16Z</dcterms:created>
  <dcterms:modified xsi:type="dcterms:W3CDTF">2019-08-14T02:13:01Z</dcterms:modified>
  <cp:category/>
  <cp:version/>
  <cp:contentType/>
  <cp:contentStatus/>
</cp:coreProperties>
</file>