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32760" windowWidth="10836" windowHeight="10152" activeTab="0"/>
  </bookViews>
  <sheets>
    <sheet name="BS" sheetId="1" r:id="rId1"/>
    <sheet name="PL&amp;CF" sheetId="2" r:id="rId2"/>
    <sheet name="Consolidated" sheetId="3" r:id="rId3"/>
    <sheet name="The Company only" sheetId="4" r:id="rId4"/>
    <sheet name="000" sheetId="5" state="veryHidden" r:id="rId5"/>
  </sheets>
  <definedNames>
    <definedName name="_xlnm.Print_Area" localSheetId="0">'BS'!$A$1:$L$110</definedName>
    <definedName name="_xlnm.Print_Area" localSheetId="2">'Consolidated'!$A$1:$AJ$38</definedName>
    <definedName name="_xlnm.Print_Area" localSheetId="3">'The Company only'!$A$1:$W$34</definedName>
  </definedNames>
  <calcPr fullCalcOnLoad="1"/>
</workbook>
</file>

<file path=xl/sharedStrings.xml><?xml version="1.0" encoding="utf-8"?>
<sst xmlns="http://schemas.openxmlformats.org/spreadsheetml/2006/main" count="520" uniqueCount="290">
  <si>
    <t>งบการเงินรวม</t>
  </si>
  <si>
    <t>หมายเหตุ</t>
  </si>
  <si>
    <t>สินทรัพย์หมุนเวียน</t>
  </si>
  <si>
    <t>รวมสินทรัพย์หมุนเวียน</t>
  </si>
  <si>
    <t>หมายเหตุประกอบงบการเงินเป็นส่วนหนึ่งของงบการเงินนี้</t>
  </si>
  <si>
    <t>รวมสินทรัพย์</t>
  </si>
  <si>
    <t>หนี้สินหมุนเวียน</t>
  </si>
  <si>
    <t>รวมหนี้สินหมุนเวียน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</si>
  <si>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</si>
  <si>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</si>
  <si>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</si>
  <si>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กรรมการ</t>
  </si>
  <si>
    <t>งบกระแสเงินสด</t>
  </si>
  <si>
    <t>งบกระแสเงินสด (ต่อ)</t>
  </si>
  <si>
    <t>ข้อมูลกระแสเงินสดเปิดเผยเพิ่มเติม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</si>
  <si>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</si>
  <si>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</si>
  <si>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</si>
  <si>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รวมหนี้สินไม่หมุนเวียน</t>
  </si>
  <si>
    <t>รวม</t>
  </si>
  <si>
    <t>ยังไม่ได้จัดสรร</t>
  </si>
  <si>
    <t>ของบริษัทย่อย</t>
  </si>
  <si>
    <t>ส่วนเกิน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</si>
  <si>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</si>
  <si>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</si>
  <si>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</si>
  <si>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รวมส่วนของผู้ถือหุ้น</t>
  </si>
  <si>
    <t>กำไรสะสม</t>
  </si>
  <si>
    <t>งบการเงินเฉพาะกิจการ</t>
  </si>
  <si>
    <t>สินทรัพย์</t>
  </si>
  <si>
    <t>เงินสดและรายการเทียบเท่าเงินสด</t>
  </si>
  <si>
    <t>หนี้สินและส่วนของผู้ถือหุ้น</t>
  </si>
  <si>
    <t>หนี้สินและส่วนของผู้ถือหุ้น (ต่อ)</t>
  </si>
  <si>
    <t>รายได้อื่น</t>
  </si>
  <si>
    <t xml:space="preserve"> หมายเหตุประกอบงบการเงินเป็นส่วนหนึ่งของงบการเงินนี้</t>
  </si>
  <si>
    <t>สินทรัพย์ไม่หมุนเวียนอื่น</t>
  </si>
  <si>
    <t>หนี้สินไม่หมุนเวียนอื่น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</si>
  <si>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</si>
  <si>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</si>
  <si>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 </t>
  </si>
  <si>
    <t xml:space="preserve">กำไรสะสม </t>
  </si>
  <si>
    <t>รายได้</t>
  </si>
  <si>
    <t>รวมรายได้</t>
  </si>
  <si>
    <t>ค่าใช้จ่าย</t>
  </si>
  <si>
    <t>รวมค่าใช้จ่าย</t>
  </si>
  <si>
    <t xml:space="preserve">   สินค้าคงเหลือ</t>
  </si>
  <si>
    <t xml:space="preserve">   สินทรัพย์ไม่หมุนเวียนอื่น</t>
  </si>
  <si>
    <t>หนี้สินดำเนินงานเพิ่มขึ้น(ลดลง)</t>
  </si>
  <si>
    <t>ค่าใช้จ่ายในการบริหาร</t>
  </si>
  <si>
    <t xml:space="preserve">   จากกิจกรรมดำเนินงาน</t>
  </si>
  <si>
    <t>รวมส่วนของ</t>
  </si>
  <si>
    <t>ผู้ถือหุ้น</t>
  </si>
  <si>
    <t xml:space="preserve">   ยังไม่ได้จัดสรร</t>
  </si>
  <si>
    <t>ส่วนเกินมูลค่า</t>
  </si>
  <si>
    <t>หุ้นสามัญ</t>
  </si>
  <si>
    <t xml:space="preserve">   เงินสดจ่ายภาษีเงินได้</t>
  </si>
  <si>
    <t>รายการที่ไม่ใช่เงินสด</t>
  </si>
  <si>
    <t>ส่วนเกินมูลค่าหุ้นสามัญ</t>
  </si>
  <si>
    <t>มูลค่าหุ้นสามัญ</t>
  </si>
  <si>
    <t>(ยังไม่ได้ตรวจสอบ แต่สอบทานแล้ว)</t>
  </si>
  <si>
    <t>เงินสดและรายการเทียบเท่าเงินสด ณ วันต้นงวด</t>
  </si>
  <si>
    <t xml:space="preserve">เงินสดและรายการเทียบเท่าเงินสด ณ วันสิ้นงวด  </t>
  </si>
  <si>
    <t>สำรอง</t>
  </si>
  <si>
    <t>ของบริษัทฯ</t>
  </si>
  <si>
    <t>งบแสดงฐานะการเงิน</t>
  </si>
  <si>
    <t>องค์ประกอบอื่นของส่วนของผู้ถือหุ้น</t>
  </si>
  <si>
    <t>การแบ่งปันกำไร</t>
  </si>
  <si>
    <t>ส่วนที่เป็นของผู้มีส่วนได้เสียที่ไม่มีอำนาจควบคุมของบริษัทย่อย</t>
  </si>
  <si>
    <t>งบกำไรขาดทุนเบ็ดเสร็จ</t>
  </si>
  <si>
    <t>กำไรขาดทุนเบ็ดเสร็จรวมสำหรับงวด</t>
  </si>
  <si>
    <t>การแบ่งปันกำไรขาดทุนเบ็ดเสร็จรวม</t>
  </si>
  <si>
    <t xml:space="preserve">กำไรขาดทุนเบ็ดเสร็จรวมสำหรับงวด </t>
  </si>
  <si>
    <t>ส่วนของผู้มีส่วน</t>
  </si>
  <si>
    <t>ได้เสียที่ไม่มี</t>
  </si>
  <si>
    <t>อำนาจควบคุม</t>
  </si>
  <si>
    <t>ส่วนที่เป็นของผู้ถือหุ้นของบริษัทฯ</t>
  </si>
  <si>
    <t>สินค้าคงเหลือ</t>
  </si>
  <si>
    <t>ที่ดิน อาคารและอุปกรณ์</t>
  </si>
  <si>
    <t>สินทรัพย์ไม่มีตัวตน</t>
  </si>
  <si>
    <t>งบแสดงฐานะการเงิน (ต่อ)</t>
  </si>
  <si>
    <t>เจ้าหนี้การค้าและเจ้าหนี้อื่น</t>
  </si>
  <si>
    <t>กำไรขาดทุนเบ็ดเสร็จอื่น</t>
  </si>
  <si>
    <t>ตามกฎหมาย</t>
  </si>
  <si>
    <t>และชำระแล้ว</t>
  </si>
  <si>
    <t>ที่ออกและ</t>
  </si>
  <si>
    <t>ชำระแล้ว</t>
  </si>
  <si>
    <t>ผลต่างของอัตราแลกเปลี่ยนจากการแปลงค่างบการเงิน</t>
  </si>
  <si>
    <t xml:space="preserve">   ที่เป็นเงินตราต่างประเทศ</t>
  </si>
  <si>
    <t>สินทรัพย์ดำเนินงาน(เพิ่มขึ้น)ลดลง</t>
  </si>
  <si>
    <t>กำไรสำหรับงวด</t>
  </si>
  <si>
    <t>เงินลงทุนในหลักทรัพย์เผื่อขาย</t>
  </si>
  <si>
    <t>ส่วนของผู้ถือหุ้นของบริษัทฯ</t>
  </si>
  <si>
    <t>ที่ออก</t>
  </si>
  <si>
    <t>องค์ประกอบอื่น</t>
  </si>
  <si>
    <t>ของส่วนของ</t>
  </si>
  <si>
    <t>เงินลงทุนในบริษัทร่วม</t>
  </si>
  <si>
    <t>อสังหาริมทรัพย์เพื่อการลงทุน</t>
  </si>
  <si>
    <t xml:space="preserve">(ยังไม่ได้ตรวจสอบ </t>
  </si>
  <si>
    <t>แต่สอบทานแล้ว)</t>
  </si>
  <si>
    <t>รายการที่จะไม่ถูกบันทึกในส่วนของกำไรหรือขาดทุนในภายหลัง</t>
  </si>
  <si>
    <t>รายการที่จะถูกบันทึกในส่วนของกำไรหรือขาดทุนในภายหลัง</t>
  </si>
  <si>
    <t>ลูกหนี้ตามสัญญาเช่าการเงิน - สุทธิจาก</t>
  </si>
  <si>
    <t xml:space="preserve">   ส่วนที่ถึงกำหนดรับชำระภายในหนึ่งปี</t>
  </si>
  <si>
    <t>เงินลงทุนระยะยาวอื่น</t>
  </si>
  <si>
    <t>ที่เป็นทุน</t>
  </si>
  <si>
    <t>ของบริษัทร่วม</t>
  </si>
  <si>
    <t>องค์ประกอบ</t>
  </si>
  <si>
    <t>หุ้นกู้แปลงสภาพ -</t>
  </si>
  <si>
    <t>จากการวัดมูลค่า</t>
  </si>
  <si>
    <t>ผลต่างจากการ</t>
  </si>
  <si>
    <t xml:space="preserve">งบแสดงการเปลี่ยนแปลงส่วนของผู้ถือหุ้น </t>
  </si>
  <si>
    <t xml:space="preserve">งบการเงินเฉพาะกิจการ </t>
  </si>
  <si>
    <t>รายได้ค่าสาธารณูปโภครับ</t>
  </si>
  <si>
    <t>รายได้เงินปันผลรับ</t>
  </si>
  <si>
    <t>ส่วนแบ่งกำไรจากเงินลงทุนในบริษัทร่วม</t>
  </si>
  <si>
    <t xml:space="preserve">   ค่าใช้จ่ายภาระผูกพันผลประโยชน์พนักงาน</t>
  </si>
  <si>
    <t xml:space="preserve">   เจ้าหนี้การค้าและเจ้าหนี้อื่น</t>
  </si>
  <si>
    <t>ต้นทุนค่าสาธารณูปโภค</t>
  </si>
  <si>
    <t xml:space="preserve">กำไรขาดทุนเบ็ดเสร็จอื่นสำหรับงวด </t>
  </si>
  <si>
    <t>(หน่วย: พันบาท)</t>
  </si>
  <si>
    <t>หุ้นกู้แปลงสภาพ - องค์ประกอบที่เป็นหนี้สิน</t>
  </si>
  <si>
    <t xml:space="preserve">      หุ้นสามัญ 582,923,188 หุ้น มูลค่าหุ้นละ 1 บาท</t>
  </si>
  <si>
    <t xml:space="preserve">   ถึงกำหนดชำระภายในหนึ่งปี</t>
  </si>
  <si>
    <t>สำรองผลประโยชน์ระยะยาวของพนักงาน - สุทธิ</t>
  </si>
  <si>
    <t xml:space="preserve">   จากส่วนที่ถึงกำหนดชำระภายในหนึ่งปี</t>
  </si>
  <si>
    <t xml:space="preserve">      สำรองตามกฎหมาย</t>
  </si>
  <si>
    <t xml:space="preserve">      สำรองทั่วไป</t>
  </si>
  <si>
    <t xml:space="preserve">   จัดสรรแล้ว</t>
  </si>
  <si>
    <t>ส่วนเกินทุน</t>
  </si>
  <si>
    <t>หุ้นทุนซื้อคืน</t>
  </si>
  <si>
    <t>ทั่วไป</t>
  </si>
  <si>
    <t>จัดสรรแล้ว</t>
  </si>
  <si>
    <t>สินทรัพย์หมุนเวียนอื่น</t>
  </si>
  <si>
    <t>หนี้สินหมุนเวียนอื่น</t>
  </si>
  <si>
    <t xml:space="preserve">   ค่าเสื่อมราคาและค่าตัดจำหน่าย</t>
  </si>
  <si>
    <t xml:space="preserve">   ดอกเบี้ยจ่าย</t>
  </si>
  <si>
    <t xml:space="preserve">   หนี้สินหมุนเวียนอื่น</t>
  </si>
  <si>
    <t xml:space="preserve">   หนี้สินไม่หมุนเวียนอื่น</t>
  </si>
  <si>
    <t>เงินสดจ่ายซื้อที่ดิน อาคารและอุปกรณ์</t>
  </si>
  <si>
    <t>เงินสดจ่ายซื้ออสังหาริมทรัพย์เพื่อการลงทุน</t>
  </si>
  <si>
    <t xml:space="preserve">   สินทรัพย์หมุนเวียนอื่น</t>
  </si>
  <si>
    <t xml:space="preserve">   เงินปันผลรับจากบริษัทร่วม</t>
  </si>
  <si>
    <t xml:space="preserve">   ลูกหนี้ตามสัญญาเช่าการเงิน</t>
  </si>
  <si>
    <t>เงินสดจ่ายซื้อสินทรัพย์ไม่มีตัวตน</t>
  </si>
  <si>
    <t xml:space="preserve">   รับชำระภายในหนึ่งปี</t>
  </si>
  <si>
    <t>ส่วนของลูกหนี้ตามสัญญาเช่าการเงินที่ถึงกำหนด</t>
  </si>
  <si>
    <t>ส่วนเกินทุนหุ้นทุนซื้อคืนของบริษัทร่วม</t>
  </si>
  <si>
    <t>กำไรขาดทุนเบ็ดเสร็จอื่น:</t>
  </si>
  <si>
    <t xml:space="preserve">   - สุทธิภาษีเงินได้</t>
  </si>
  <si>
    <t>ส่วนของสำรองผลประโยชน์ระยะยาวของพนักงานที่</t>
  </si>
  <si>
    <t>กำไรขาดทุน:</t>
  </si>
  <si>
    <t>(หน่วย: พันบาท ยกเว้นกำไรต่อหุ้นแสดงเป็นบาท)</t>
  </si>
  <si>
    <t>งบกำไรขาดทุนเบ็ดเสร็จ (ต่อ)</t>
  </si>
  <si>
    <t>เงินลงทุนใน</t>
  </si>
  <si>
    <t>หลักทรัพย์เผื่อขาย</t>
  </si>
  <si>
    <t>แปลงค่างบการเงิน</t>
  </si>
  <si>
    <t>ต่างประเทศ</t>
  </si>
  <si>
    <t>ที่เป็นเงินตรา</t>
  </si>
  <si>
    <t>งบแสดงการเปลี่ยนแปลงส่วนของผู้ถือหุ้น (ต่อ)</t>
  </si>
  <si>
    <t>ในหลักทรัพย์เผื่อขาย</t>
  </si>
  <si>
    <t>วัดมูลค่าเงินลงทุน</t>
  </si>
  <si>
    <t xml:space="preserve">   ส่วนแบ่งกำไรจากเงินลงทุนในบริษัทร่วม</t>
  </si>
  <si>
    <t>เงินสดจ่ายซื้อเงินลงทุนในบริษัทร่วม</t>
  </si>
  <si>
    <t>เงินสดจ่ายซื้อเงินลงทุนในหลักทรัพย์เผื่อขาย</t>
  </si>
  <si>
    <t>เงินสดจ่ายซื้อเงินลงทุนระยะยาวอื่น</t>
  </si>
  <si>
    <t>สินทรัพย์ภาษีเงินได้รอการตัดบัญชี</t>
  </si>
  <si>
    <t xml:space="preserve">   จำนวนหุ้นสามัญถัวเฉลี่ยถ่วงน้ำหนัก (พันหุ้น)</t>
  </si>
  <si>
    <t xml:space="preserve">   ลูกหนี้การค้า</t>
  </si>
  <si>
    <t xml:space="preserve">   เจ้าหนี้จากการซื้อที่ดิน อาคารและอุปกรณ์</t>
  </si>
  <si>
    <t>ยอดคงเหลือ ณ วันที่ 1 มกราคม 2562</t>
  </si>
  <si>
    <t>เงินลงทุนในหลักทรัพย์เพื่อค้า</t>
  </si>
  <si>
    <t>ลูกหนี้การค้าและลูกหนี้อื่น</t>
  </si>
  <si>
    <t>ส่วนของเงินกู้ยืมระยะยาวจากสถาบันการเงิน</t>
  </si>
  <si>
    <t xml:space="preserve">   ที่ถึงกำหนดชำระภายในหนึ่งปี</t>
  </si>
  <si>
    <t>เงินกู้ยืมระยะยาวจากสถาบันการเงิน - สุทธิ</t>
  </si>
  <si>
    <t>(ตรวจสอบแล้ว)</t>
  </si>
  <si>
    <t>ส่วนแบ่ง</t>
  </si>
  <si>
    <t xml:space="preserve">   เงินปันผลค้างรับ</t>
  </si>
  <si>
    <t>ส่วนเกินทุนจากการ</t>
  </si>
  <si>
    <t>ยอดคงเหลือ ณ วันที่ 30 มิถุนายน 2562</t>
  </si>
  <si>
    <t>เงินปันผลจ่าย</t>
  </si>
  <si>
    <t>เงินปันผลรับจากบริษัทร่วม</t>
  </si>
  <si>
    <t>งบการเงินที่แสดง</t>
  </si>
  <si>
    <t>เงินลงทุนตาม</t>
  </si>
  <si>
    <t>วิธีส่วนได้เสีย</t>
  </si>
  <si>
    <t>เงินสดจ่ายดอกเบี้ย</t>
  </si>
  <si>
    <t>เงินสดรับจากการขายเงินลงทุนในหลักทรัพย์เพื่อค้า</t>
  </si>
  <si>
    <t>เงินสดสุทธิจากกิจกรรมลงทุน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</si>
  <si>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</si>
  <si>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</si>
  <si>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</si>
  <si>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 xml:space="preserve">   เจ้าหนี้จากการซื้ออสังหาริมทรัพย์เพื่อการลงทุน</t>
  </si>
  <si>
    <t>เงินสดรับจากการขายเงินลงทุนในบริษัทย่อย</t>
  </si>
  <si>
    <t>การเปลี่ยนแปลงสัดส่วนการถือหุ้นในบริษัทย่อย</t>
  </si>
  <si>
    <t>หุ้นกู้ - สุทธิจากส่วนที่ถึงกำหนดชำระภายในหนึ่งปี</t>
  </si>
  <si>
    <t>เงินให้กู้ยืมระยะสั้นแก่กิจการที่เกี่ยวข้องกันเพิ่มขึ้น</t>
  </si>
  <si>
    <t>ผลกระทบจากการขายเงินลงทุนในบริษัทย่อย</t>
  </si>
  <si>
    <t>ส่วนของหุ้นกู้ที่ถึงกำหนดชำระภายในหนึ่งปี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</si>
  <si>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</si>
  <si>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</si>
  <si>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รายได้ค่าเช่าและค่าบริการ</t>
  </si>
  <si>
    <t>ต้นทุนค่าเช่าและค่าบริการ</t>
  </si>
  <si>
    <t>สำหรับงวดหกเดือนสิ้นสุดวันที่ 30 มิถุนายน 2563</t>
  </si>
  <si>
    <t>ยอดคงเหลือ ณ วันที่ 1 มกราคม 2563</t>
  </si>
  <si>
    <t>ยอดคงเหลือ ณ วันที่ 30 มิถุนายน 2563</t>
  </si>
  <si>
    <t>ณ วันที่ 30 มิถุนายน 2563</t>
  </si>
  <si>
    <t xml:space="preserve">สำหรับงวดสามเดือนสิ้นสุดวันที่ 30 มิถุนายน 2563 </t>
  </si>
  <si>
    <t xml:space="preserve">สำหรับงวดหกเดือนสิ้นสุดวันที่ 30 มิถุนายน 2563 </t>
  </si>
  <si>
    <t>สินทรัพย์สิทธิการใช้</t>
  </si>
  <si>
    <t>สินทรัพย์ทางการเงินไม่หมุนเวียนอื่น</t>
  </si>
  <si>
    <t>เงินกู้ยืมระยะสั้นจากสถาบันการเงิน</t>
  </si>
  <si>
    <t>ส่วนของหนี้สินตามสัญญาเช่าที่ถึงกำหนดชำระ</t>
  </si>
  <si>
    <t xml:space="preserve">   ภายในหนึ่งปี</t>
  </si>
  <si>
    <t>หนี้สินตามสัญญาเช่า - สุทธิจากส่วนที่</t>
  </si>
  <si>
    <t>หนี้สินภาษีเงินได้รอตัดบัญชี</t>
  </si>
  <si>
    <t>หนี้สินทางการเงินไม่หมุนเวียนอื่น</t>
  </si>
  <si>
    <t>สำรองการเปลี่ยนแปลง</t>
  </si>
  <si>
    <t>ของสินทรัพย์</t>
  </si>
  <si>
    <t>ทางการเงินที่</t>
  </si>
  <si>
    <t>วัดมูลค่ายุติธรรม</t>
  </si>
  <si>
    <t>ผ่านกำไรขาดทุน</t>
  </si>
  <si>
    <t>เบ็ดเสร็จอื่น</t>
  </si>
  <si>
    <t>เงินลงทุนตามวิธีส่วนได้เสีย</t>
  </si>
  <si>
    <t>บริษัท สหพัฒนาอินเตอร์โฮลดิ้ง จำกัด (มหาชน)</t>
  </si>
  <si>
    <t>กำไรจากกิจกรรมดำเนินงาน</t>
  </si>
  <si>
    <t>ต้นทุนทางการเงิน</t>
  </si>
  <si>
    <t>ยอดคงเหลือ ณ วันที่ 1 มกราคม 2563 - หลังการปรับปรุง</t>
  </si>
  <si>
    <t xml:space="preserve">   (หมายเหตุ 2)</t>
  </si>
  <si>
    <t xml:space="preserve">ผลสะสมจากการเปลี่ยนแปลงนโยบายการบัญชี </t>
  </si>
  <si>
    <t xml:space="preserve">   หลังการปรับปรุง</t>
  </si>
  <si>
    <t xml:space="preserve">ยอดคงเหลือ ณ วันที่ 1 มกราคม 2563 - </t>
  </si>
  <si>
    <t>งบการเงินที่แสดงเงินลงทุนตามวิธีส่วนได้เสีย</t>
  </si>
  <si>
    <t xml:space="preserve">      หุ้นสามัญ 571,890,666 หุ้น มูลค่าหุ้นละ 1 บาท</t>
  </si>
  <si>
    <t>4, 5</t>
  </si>
  <si>
    <t>4, 6</t>
  </si>
  <si>
    <t>4, 11</t>
  </si>
  <si>
    <t>4, 13</t>
  </si>
  <si>
    <t>ขาดทุนจากเงินลงทุนในตราสารทุนที่วัดมูลค่าด้วยมูลค่ายุติธรรม</t>
  </si>
  <si>
    <t xml:space="preserve">   ผ่านกำไรขาดทุนเบ็ดเสร็จอื่น - สุทธิภาษีเงินได้</t>
  </si>
  <si>
    <t>(หน่วย: พันบาท ยกเว้นกำไรต่อหุ้นขั้นพื้นฐานแสดงเป็นบาท)</t>
  </si>
  <si>
    <t>กำไรขาดทุน</t>
  </si>
  <si>
    <t>จากบริษัทร่วม</t>
  </si>
  <si>
    <t>โอนสำรองการเปลี่ยนแปลงของตราสารทุนที่วัดมูลค่า</t>
  </si>
  <si>
    <t xml:space="preserve">   ยุติธรรมผ่านกำไรขาดทุนเบ็ดเสร็จอื่นไปกำไรสะสม</t>
  </si>
  <si>
    <t xml:space="preserve">   กำไรจากการขายสินทรัพย์ทางการเงินหมุนเวียนอื่น</t>
  </si>
  <si>
    <t xml:space="preserve">   เงินปันผลรับจากบริษัทอื่น</t>
  </si>
  <si>
    <t xml:space="preserve">   สำรองผลประโยชน์ระยะยาวของพนักงาน</t>
  </si>
  <si>
    <t xml:space="preserve">   หนี้สินทางการเงินไม่หมุนเวียนอื่น</t>
  </si>
  <si>
    <t xml:space="preserve">   เงินสดรับคืนจากการคืนเงินภาษี</t>
  </si>
  <si>
    <t>เงินสดจ่ายซื้อสินทรัพย์ทางการเงินหมุนเวียนอื่น</t>
  </si>
  <si>
    <t>เงินสดรับจากการขายสินทรัพย์ทางการเงินหมุนเวียนอื่น</t>
  </si>
  <si>
    <t>เงินสดจ่ายซื้อสินทรัพย์ทางการเงินไม่หมุนเวียนอื่น</t>
  </si>
  <si>
    <t>เงินสดรับจากการขายสินทรัพย์ทางการเงินไม่หมุนเวียนอื่น</t>
  </si>
  <si>
    <t>เงินสดรับจากการคืนทุนของเงินลงทุน</t>
  </si>
  <si>
    <t>เงินสดจ่ายหนี้สินตามสัญญาเช่า</t>
  </si>
  <si>
    <t xml:space="preserve">   โอนที่ดิน อาคารและอุปกรณ์เป็นอสังหาริมทรัพย์เพื่อการลงทุน</t>
  </si>
  <si>
    <t>4, 18</t>
  </si>
  <si>
    <t>เงินปันผลจ่าย (หมายเหตุ 20)</t>
  </si>
  <si>
    <t xml:space="preserve">แปลงสภาพหุ้นกู้เป็นหุ้นสามัญ </t>
  </si>
  <si>
    <t>กำไรก่อนภาษีเงินได้</t>
  </si>
  <si>
    <t>ขาดทุนจากการเปลี่ยนประเภทเงินลงทุน</t>
  </si>
  <si>
    <t>รายได้ภาษีเงินได้</t>
  </si>
  <si>
    <t>กำไรต่อหุ้น (บาท)</t>
  </si>
  <si>
    <t>กำไรต่อหุ้นขั้นพื้นฐาน</t>
  </si>
  <si>
    <t xml:space="preserve">   กำไรส่วนที่เป็นของผู้ถือหุ้นของบริษัทฯ</t>
  </si>
  <si>
    <t>กำไรต่อหุ้นปรับลด</t>
  </si>
  <si>
    <t>กำไรก่อนภาษี</t>
  </si>
  <si>
    <t>รายการปรับกระทบกำไรก่อนภาษีเป็นเงินสดรับ(จ่าย)</t>
  </si>
  <si>
    <t>กำไรจากการเปลี่ยนประเภทเงินลงทุน</t>
  </si>
  <si>
    <t>กำไรจากเงินลงทุนในตราสารทุนที่วัดมูลค่าด้วยมูลค่ายุติธรรม</t>
  </si>
  <si>
    <t>ขาดทุนจากการประมาณการตามหลักคณิตศาสตร์ประกันภัย</t>
  </si>
  <si>
    <t xml:space="preserve">   ตัดจำหน่ายต้นทุนในการออกหุ้นกู้</t>
  </si>
  <si>
    <t xml:space="preserve">   ขาดทุน(กำไร)จากการเปลี่ยนประเภทเงินลงทุน</t>
  </si>
  <si>
    <t>เงินสดรับจากการขายเงินลงทุนในบริษัทร่วม</t>
  </si>
  <si>
    <t>-</t>
  </si>
  <si>
    <t>เงินสดรับจากการขายที่ดิน อาคารและอุปกรณ์</t>
  </si>
  <si>
    <t xml:space="preserve">   โอนเปลี่ยนประเภทเงินลงทุนจากเงินลงทุนในบริษัทร่วมเป็น</t>
  </si>
  <si>
    <t>ขาดทุนจากการวัดมูลค่าเงินลงทุนในหลักทรัพย์เผื่อขาย</t>
  </si>
  <si>
    <t xml:space="preserve">   กำไรจากการขายที่ดิน อาคารและอุปกรณ์</t>
  </si>
  <si>
    <t>เงินสดใช้ไปในกิจกรรมดำเนินงาน</t>
  </si>
  <si>
    <t>เงินปันผลรับจากบริษัทอื่น</t>
  </si>
  <si>
    <t>เงินสดรับจากการออกหุ้นกู้</t>
  </si>
  <si>
    <t>ไถ่ถอนหุ้นกู้</t>
  </si>
  <si>
    <t>เงินสดสุทธิจาก(ใช้ไปใน)กิจกรรมจัดหาเงิน</t>
  </si>
  <si>
    <t>เงินสดและรายการเทียบเท่าเงินสดเพิ่มขึ้น(ลดลง)สุทธิ</t>
  </si>
  <si>
    <t xml:space="preserve">      สินทรัพย์ทางการเงินอื่น</t>
  </si>
  <si>
    <t xml:space="preserve">   ขาดทุน(กำไร)จากการขายเงินลงทุนอื่น</t>
  </si>
  <si>
    <t xml:space="preserve">   ขาดทุน(กำไร)จากการขายเงินลงทุนในบริษัทร่วม</t>
  </si>
  <si>
    <t xml:space="preserve"> เงินสดสุทธิจาก(ใช้ไปใน)กิจกรรมดำเนินงาน</t>
  </si>
  <si>
    <t>ขาดทุนจากการป้องกันความเสี่ยงกระแสเงินสด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</si>
</sst>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&quot;฿&quot;* #,##0_);_(&quot;฿&quot;* \(#,##0\);_(&quot;฿&quot;* &quot;-&quot;_);_(@_)"/>
    <numFmt numFmtId="181" formatCode="&quot;ผ&quot;#,##0.00_);[Red]\(&quot;ผ&quot;#,##0.00\)"/>
    <numFmt numFmtId="182" formatCode="#,##0.0_);\(#,##0.0\)"/>
    <numFmt numFmtId="183" formatCode="#,##0.0_);[Red]\(#,##0.0\)"/>
    <numFmt numFmtId="184" formatCode="00000"/>
    <numFmt numFmtId="185" formatCode="_-&quot;$&quot;* #,##0.00_-;\-&quot;$&quot;* #,##0.00_-;_-&quot;$&quot;* &quot;-&quot;??_-;_-@_-"/>
    <numFmt numFmtId="186" formatCode="#,##0;\(#,##0\)"/>
    <numFmt numFmtId="187" formatCode="\$#,##0.00;\(\$#,##0.00\)"/>
    <numFmt numFmtId="188" formatCode="\$#,##0;\(\$#,##0\)"/>
    <numFmt numFmtId="189" formatCode="_(* #,##0_);_(* \(#,##0\);_(* &quot;-&quot;??_);_(@_)"/>
    <numFmt numFmtId="190" formatCode="0.0%"/>
    <numFmt numFmtId="191" formatCode="dd\-mmm\-yy_)"/>
    <numFmt numFmtId="192" formatCode="0.00_)"/>
    <numFmt numFmtId="193" formatCode="#,##0.00\ &quot;F&quot;;\-#,##0.00\ &quot;F&quot;"/>
    <numFmt numFmtId="194" formatCode="_(* #,##0.0_);_(* \(#,##0.0\);_(* &quot;-&quot;??_);_(@_)"/>
    <numFmt numFmtId="195" formatCode="#,##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</numFmts>
  <fonts count="58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u val="single"/>
      <sz val="9"/>
      <color indexed="12"/>
      <name val="ApFont"/>
      <family val="0"/>
    </font>
    <font>
      <u val="single"/>
      <sz val="9"/>
      <color indexed="36"/>
      <name val="ApFont"/>
      <family val="0"/>
    </font>
    <font>
      <sz val="10"/>
      <name val="Times New Roman"/>
      <family val="1"/>
    </font>
    <font>
      <sz val="8"/>
      <name val="Arial"/>
      <family val="2"/>
    </font>
    <font>
      <sz val="7"/>
      <name val="Small Fonts"/>
      <family val="2"/>
    </font>
    <font>
      <sz val="15"/>
      <name val="CordiaUPC"/>
      <family val="1"/>
    </font>
    <font>
      <sz val="10"/>
      <name val="Arial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i/>
      <sz val="13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u val="single"/>
      <sz val="12"/>
      <name val="Angsana New"/>
      <family val="1"/>
    </font>
    <font>
      <sz val="12"/>
      <name val="Helv"/>
      <family val="0"/>
    </font>
    <font>
      <b/>
      <i/>
      <sz val="13"/>
      <name val="Angsana New"/>
      <family val="1"/>
    </font>
    <font>
      <b/>
      <i/>
      <u val="single"/>
      <sz val="13"/>
      <name val="Angsana New"/>
      <family val="1"/>
    </font>
    <font>
      <i/>
      <u val="single"/>
      <sz val="13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86" fontId="7" fillId="0" borderId="0">
      <alignment/>
      <protection/>
    </xf>
    <xf numFmtId="171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7" fillId="0" borderId="0">
      <alignment/>
      <protection/>
    </xf>
    <xf numFmtId="188" fontId="7" fillId="0" borderId="0">
      <alignment/>
      <protection/>
    </xf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38" fontId="8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1" borderId="1" applyNumberFormat="0" applyAlignment="0" applyProtection="0"/>
    <xf numFmtId="10" fontId="8" fillId="32" borderId="6" applyNumberFormat="0" applyBorder="0" applyAlignment="0" applyProtection="0"/>
    <xf numFmtId="0" fontId="52" fillId="0" borderId="7" applyNumberFormat="0" applyFill="0" applyAlignment="0" applyProtection="0"/>
    <xf numFmtId="0" fontId="53" fillId="33" borderId="0" applyNumberFormat="0" applyBorder="0" applyAlignment="0" applyProtection="0"/>
    <xf numFmtId="37" fontId="9" fillId="0" borderId="0">
      <alignment/>
      <protection/>
    </xf>
    <xf numFmtId="183" fontId="10" fillId="0" borderId="0">
      <alignment/>
      <protection/>
    </xf>
    <xf numFmtId="0" fontId="4" fillId="0" borderId="0">
      <alignment/>
      <protection/>
    </xf>
    <xf numFmtId="0" fontId="0" fillId="34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1" fontId="11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39" fontId="21" fillId="0" borderId="0">
      <alignment/>
      <protection/>
    </xf>
  </cellStyleXfs>
  <cellXfs count="217">
    <xf numFmtId="0" fontId="0" fillId="0" borderId="0" xfId="0" applyAlignment="1">
      <alignment/>
    </xf>
    <xf numFmtId="37" fontId="13" fillId="0" borderId="0" xfId="65" applyNumberFormat="1" applyFont="1" applyFill="1" applyAlignment="1">
      <alignment horizontal="centerContinuous"/>
      <protection/>
    </xf>
    <xf numFmtId="37" fontId="15" fillId="0" borderId="0" xfId="65" applyNumberFormat="1" applyFont="1" applyFill="1" applyAlignment="1">
      <alignment horizontal="centerContinuous"/>
      <protection/>
    </xf>
    <xf numFmtId="38" fontId="13" fillId="0" borderId="0" xfId="65" applyNumberFormat="1" applyFont="1" applyFill="1" applyAlignment="1">
      <alignment horizontal="centerContinuous"/>
      <protection/>
    </xf>
    <xf numFmtId="37" fontId="13" fillId="0" borderId="0" xfId="65" applyNumberFormat="1" applyFont="1" applyFill="1" applyAlignment="1">
      <alignment/>
      <protection/>
    </xf>
    <xf numFmtId="38" fontId="13" fillId="0" borderId="0" xfId="65" applyNumberFormat="1" applyFont="1" applyFill="1" applyAlignment="1">
      <alignment/>
      <protection/>
    </xf>
    <xf numFmtId="37" fontId="15" fillId="0" borderId="0" xfId="65" applyNumberFormat="1" applyFont="1" applyFill="1" applyAlignment="1">
      <alignment horizontal="center"/>
      <protection/>
    </xf>
    <xf numFmtId="37" fontId="13" fillId="0" borderId="0" xfId="65" applyNumberFormat="1" applyFont="1" applyFill="1" applyBorder="1" applyAlignment="1">
      <alignment horizontal="center"/>
      <protection/>
    </xf>
    <xf numFmtId="37" fontId="14" fillId="0" borderId="0" xfId="65" applyNumberFormat="1" applyFont="1" applyFill="1" applyAlignment="1">
      <alignment horizontal="center"/>
      <protection/>
    </xf>
    <xf numFmtId="0" fontId="14" fillId="0" borderId="0" xfId="65" applyNumberFormat="1" applyFont="1" applyFill="1" applyAlignment="1">
      <alignment horizontal="center"/>
      <protection/>
    </xf>
    <xf numFmtId="37" fontId="12" fillId="0" borderId="0" xfId="65" applyNumberFormat="1" applyFont="1" applyFill="1" applyAlignment="1">
      <alignment/>
      <protection/>
    </xf>
    <xf numFmtId="38" fontId="13" fillId="0" borderId="0" xfId="65" applyNumberFormat="1" applyFont="1" applyFill="1" applyBorder="1" applyAlignment="1">
      <alignment horizontal="center"/>
      <protection/>
    </xf>
    <xf numFmtId="41" fontId="13" fillId="0" borderId="0" xfId="65" applyNumberFormat="1" applyFont="1" applyFill="1" applyBorder="1" applyAlignment="1">
      <alignment horizontal="right"/>
      <protection/>
    </xf>
    <xf numFmtId="41" fontId="13" fillId="0" borderId="0" xfId="65" applyNumberFormat="1" applyFont="1" applyFill="1" applyAlignment="1">
      <alignment/>
      <protection/>
    </xf>
    <xf numFmtId="41" fontId="13" fillId="0" borderId="12" xfId="65" applyNumberFormat="1" applyFont="1" applyFill="1" applyBorder="1" applyAlignment="1">
      <alignment horizontal="right"/>
      <protection/>
    </xf>
    <xf numFmtId="41" fontId="13" fillId="0" borderId="12" xfId="65" applyNumberFormat="1" applyFont="1" applyFill="1" applyBorder="1" applyAlignment="1">
      <alignment/>
      <protection/>
    </xf>
    <xf numFmtId="41" fontId="13" fillId="0" borderId="0" xfId="65" applyNumberFormat="1" applyFont="1" applyFill="1" applyBorder="1" applyAlignment="1">
      <alignment/>
      <protection/>
    </xf>
    <xf numFmtId="41" fontId="13" fillId="0" borderId="0" xfId="65" applyNumberFormat="1" applyFont="1" applyFill="1" applyBorder="1" applyAlignment="1">
      <alignment horizontal="center"/>
      <protection/>
    </xf>
    <xf numFmtId="182" fontId="15" fillId="0" borderId="0" xfId="65" applyNumberFormat="1" applyFont="1" applyFill="1" applyAlignment="1">
      <alignment horizontal="center"/>
      <protection/>
    </xf>
    <xf numFmtId="37" fontId="12" fillId="0" borderId="0" xfId="65" applyNumberFormat="1" applyFont="1" applyFill="1" applyAlignment="1">
      <alignment horizontal="left"/>
      <protection/>
    </xf>
    <xf numFmtId="37" fontId="13" fillId="0" borderId="0" xfId="65" applyNumberFormat="1" applyFont="1" applyFill="1" applyAlignment="1">
      <alignment horizontal="left"/>
      <protection/>
    </xf>
    <xf numFmtId="37" fontId="13" fillId="0" borderId="0" xfId="65" applyNumberFormat="1" applyFont="1" applyFill="1" applyBorder="1" applyAlignment="1">
      <alignment/>
      <protection/>
    </xf>
    <xf numFmtId="38" fontId="13" fillId="0" borderId="0" xfId="65" applyNumberFormat="1" applyFont="1" applyFill="1" applyBorder="1" applyAlignment="1">
      <alignment/>
      <protection/>
    </xf>
    <xf numFmtId="0" fontId="13" fillId="0" borderId="0" xfId="65" applyNumberFormat="1" applyFont="1" applyFill="1" applyAlignment="1">
      <alignment horizontal="center"/>
      <protection/>
    </xf>
    <xf numFmtId="41" fontId="13" fillId="0" borderId="0" xfId="65" applyNumberFormat="1" applyFont="1" applyFill="1" applyAlignment="1">
      <alignment horizontal="center"/>
      <protection/>
    </xf>
    <xf numFmtId="41" fontId="13" fillId="0" borderId="13" xfId="65" applyNumberFormat="1" applyFont="1" applyFill="1" applyBorder="1" applyAlignment="1">
      <alignment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1" fontId="19" fillId="0" borderId="0" xfId="0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center"/>
    </xf>
    <xf numFmtId="41" fontId="19" fillId="0" borderId="12" xfId="0" applyNumberFormat="1" applyFont="1" applyFill="1" applyBorder="1" applyAlignment="1">
      <alignment horizontal="center"/>
    </xf>
    <xf numFmtId="41" fontId="19" fillId="0" borderId="12" xfId="0" applyNumberFormat="1" applyFont="1" applyFill="1" applyBorder="1" applyAlignment="1">
      <alignment horizontal="right"/>
    </xf>
    <xf numFmtId="9" fontId="19" fillId="0" borderId="0" xfId="68" applyFont="1" applyFill="1" applyAlignment="1">
      <alignment/>
    </xf>
    <xf numFmtId="189" fontId="19" fillId="0" borderId="0" xfId="0" applyNumberFormat="1" applyFont="1" applyFill="1" applyAlignment="1">
      <alignment/>
    </xf>
    <xf numFmtId="41" fontId="19" fillId="0" borderId="0" xfId="0" applyNumberFormat="1" applyFont="1" applyFill="1" applyBorder="1" applyAlignment="1">
      <alignment/>
    </xf>
    <xf numFmtId="41" fontId="19" fillId="0" borderId="0" xfId="0" applyNumberFormat="1" applyFont="1" applyFill="1" applyAlignment="1">
      <alignment/>
    </xf>
    <xf numFmtId="41" fontId="19" fillId="0" borderId="14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/>
    </xf>
    <xf numFmtId="184" fontId="19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189" fontId="16" fillId="0" borderId="0" xfId="0" applyNumberFormat="1" applyFont="1" applyFill="1" applyAlignment="1" quotePrefix="1">
      <alignment/>
    </xf>
    <xf numFmtId="189" fontId="16" fillId="0" borderId="0" xfId="0" applyNumberFormat="1" applyFont="1" applyFill="1" applyBorder="1" applyAlignment="1" quotePrefix="1">
      <alignment/>
    </xf>
    <xf numFmtId="189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left"/>
    </xf>
    <xf numFmtId="37" fontId="16" fillId="0" borderId="0" xfId="0" applyNumberFormat="1" applyFont="1" applyFill="1" applyAlignment="1">
      <alignment horizontal="left"/>
    </xf>
    <xf numFmtId="37" fontId="16" fillId="0" borderId="0" xfId="0" applyNumberFormat="1" applyFont="1" applyFill="1" applyBorder="1" applyAlignment="1">
      <alignment horizontal="left"/>
    </xf>
    <xf numFmtId="38" fontId="17" fillId="0" borderId="0" xfId="0" applyNumberFormat="1" applyFont="1" applyFill="1" applyAlignment="1">
      <alignment horizontal="centerContinuous"/>
    </xf>
    <xf numFmtId="38" fontId="17" fillId="0" borderId="0" xfId="0" applyNumberFormat="1" applyFont="1" applyFill="1" applyBorder="1" applyAlignment="1">
      <alignment horizontal="centerContinuous"/>
    </xf>
    <xf numFmtId="189" fontId="17" fillId="0" borderId="0" xfId="0" applyNumberFormat="1" applyFont="1" applyFill="1" applyAlignment="1">
      <alignment horizontal="center"/>
    </xf>
    <xf numFmtId="189" fontId="17" fillId="0" borderId="0" xfId="0" applyNumberFormat="1" applyFont="1" applyFill="1" applyBorder="1" applyAlignment="1">
      <alignment horizontal="center"/>
    </xf>
    <xf numFmtId="189" fontId="17" fillId="0" borderId="0" xfId="0" applyNumberFormat="1" applyFont="1" applyFill="1" applyBorder="1" applyAlignment="1">
      <alignment/>
    </xf>
    <xf numFmtId="189" fontId="17" fillId="0" borderId="12" xfId="0" applyNumberFormat="1" applyFont="1" applyFill="1" applyBorder="1" applyAlignment="1">
      <alignment horizontal="center"/>
    </xf>
    <xf numFmtId="189" fontId="17" fillId="0" borderId="0" xfId="0" applyNumberFormat="1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/>
    </xf>
    <xf numFmtId="41" fontId="17" fillId="0" borderId="0" xfId="0" applyNumberFormat="1" applyFont="1" applyFill="1" applyBorder="1" applyAlignment="1">
      <alignment/>
    </xf>
    <xf numFmtId="41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9" fontId="17" fillId="0" borderId="0" xfId="68" applyFont="1" applyFill="1" applyAlignment="1">
      <alignment/>
    </xf>
    <xf numFmtId="41" fontId="17" fillId="0" borderId="12" xfId="0" applyNumberFormat="1" applyFont="1" applyFill="1" applyBorder="1" applyAlignment="1">
      <alignment/>
    </xf>
    <xf numFmtId="41" fontId="17" fillId="0" borderId="14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38" fontId="13" fillId="0" borderId="0" xfId="65" applyNumberFormat="1" applyFont="1" applyFill="1" applyAlignment="1">
      <alignment horizontal="center"/>
      <protection/>
    </xf>
    <xf numFmtId="39" fontId="19" fillId="0" borderId="12" xfId="74" applyNumberFormat="1" applyFont="1" applyFill="1" applyBorder="1" applyAlignment="1" applyProtection="1">
      <alignment horizontal="center"/>
      <protection/>
    </xf>
    <xf numFmtId="39" fontId="19" fillId="0" borderId="0" xfId="74" applyNumberFormat="1" applyFont="1" applyFill="1" applyBorder="1" applyAlignment="1" applyProtection="1">
      <alignment horizontal="center"/>
      <protection/>
    </xf>
    <xf numFmtId="39" fontId="19" fillId="0" borderId="0" xfId="74" applyNumberFormat="1" applyFont="1" applyFill="1" applyBorder="1" applyAlignment="1" applyProtection="1">
      <alignment horizontal="centerContinuous"/>
      <protection/>
    </xf>
    <xf numFmtId="0" fontId="19" fillId="0" borderId="15" xfId="0" applyFont="1" applyFill="1" applyBorder="1" applyAlignment="1">
      <alignment/>
    </xf>
    <xf numFmtId="41" fontId="17" fillId="0" borderId="0" xfId="0" applyNumberFormat="1" applyFont="1" applyFill="1" applyBorder="1" applyAlignment="1">
      <alignment horizontal="center"/>
    </xf>
    <xf numFmtId="41" fontId="17" fillId="0" borderId="12" xfId="0" applyNumberFormat="1" applyFont="1" applyFill="1" applyBorder="1" applyAlignment="1">
      <alignment horizontal="center"/>
    </xf>
    <xf numFmtId="41" fontId="17" fillId="0" borderId="0" xfId="0" applyNumberFormat="1" applyFont="1" applyFill="1" applyBorder="1" applyAlignment="1">
      <alignment horizontal="center" wrapText="1"/>
    </xf>
    <xf numFmtId="41" fontId="17" fillId="0" borderId="0" xfId="0" applyNumberFormat="1" applyFont="1" applyFill="1" applyAlignment="1">
      <alignment horizontal="center"/>
    </xf>
    <xf numFmtId="39" fontId="17" fillId="0" borderId="12" xfId="74" applyNumberFormat="1" applyFont="1" applyFill="1" applyBorder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39" fontId="17" fillId="0" borderId="0" xfId="74" applyNumberFormat="1" applyFont="1" applyFill="1" applyBorder="1" applyAlignment="1" applyProtection="1">
      <alignment horizontal="center"/>
      <protection/>
    </xf>
    <xf numFmtId="189" fontId="17" fillId="0" borderId="0" xfId="0" applyNumberFormat="1" applyFont="1" applyFill="1" applyAlignment="1" quotePrefix="1">
      <alignment horizontal="center"/>
    </xf>
    <xf numFmtId="37" fontId="15" fillId="0" borderId="0" xfId="65" applyNumberFormat="1" applyFont="1" applyFill="1" applyBorder="1" applyAlignment="1">
      <alignment horizontal="center"/>
      <protection/>
    </xf>
    <xf numFmtId="9" fontId="17" fillId="0" borderId="0" xfId="68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37" fontId="13" fillId="0" borderId="0" xfId="65" applyNumberFormat="1" applyFont="1" applyFill="1" applyBorder="1" applyAlignment="1">
      <alignment horizontal="centerContinuous"/>
      <protection/>
    </xf>
    <xf numFmtId="0" fontId="14" fillId="0" borderId="0" xfId="65" applyNumberFormat="1" applyFont="1" applyFill="1" applyBorder="1" applyAlignment="1">
      <alignment horizontal="center"/>
      <protection/>
    </xf>
    <xf numFmtId="0" fontId="13" fillId="0" borderId="0" xfId="65" applyNumberFormat="1" applyFont="1" applyFill="1" applyBorder="1" applyAlignment="1">
      <alignment horizontal="center"/>
      <protection/>
    </xf>
    <xf numFmtId="37" fontId="13" fillId="0" borderId="0" xfId="65" applyNumberFormat="1" applyFont="1" applyFill="1" applyAlignment="1">
      <alignment horizontal="center"/>
      <protection/>
    </xf>
    <xf numFmtId="37" fontId="13" fillId="0" borderId="12" xfId="65" applyNumberFormat="1" applyFont="1" applyFill="1" applyBorder="1" applyAlignment="1">
      <alignment/>
      <protection/>
    </xf>
    <xf numFmtId="0" fontId="14" fillId="0" borderId="0" xfId="65" applyNumberFormat="1" applyFont="1" applyFill="1" applyBorder="1" applyAlignment="1">
      <alignment horizontal="right"/>
      <protection/>
    </xf>
    <xf numFmtId="0" fontId="13" fillId="0" borderId="0" xfId="65" applyNumberFormat="1" applyFont="1" applyFill="1" applyAlignment="1" quotePrefix="1">
      <alignment horizontal="left"/>
      <protection/>
    </xf>
    <xf numFmtId="37" fontId="13" fillId="0" borderId="0" xfId="65" applyNumberFormat="1" applyFont="1" applyFill="1" applyAlignment="1" quotePrefix="1">
      <alignment horizontal="left"/>
      <protection/>
    </xf>
    <xf numFmtId="41" fontId="13" fillId="0" borderId="0" xfId="65" applyNumberFormat="1" applyFont="1" applyFill="1" applyAlignment="1">
      <alignment horizontal="right"/>
      <protection/>
    </xf>
    <xf numFmtId="0" fontId="13" fillId="0" borderId="0" xfId="65" applyNumberFormat="1" applyFont="1" applyFill="1" applyAlignment="1">
      <alignment horizontal="left"/>
      <protection/>
    </xf>
    <xf numFmtId="41" fontId="13" fillId="0" borderId="16" xfId="65" applyNumberFormat="1" applyFont="1" applyFill="1" applyBorder="1" applyAlignment="1">
      <alignment horizontal="right"/>
      <protection/>
    </xf>
    <xf numFmtId="37" fontId="13" fillId="0" borderId="0" xfId="65" applyNumberFormat="1" applyFont="1" applyFill="1" applyBorder="1" applyAlignment="1">
      <alignment horizontal="left"/>
      <protection/>
    </xf>
    <xf numFmtId="0" fontId="13" fillId="0" borderId="0" xfId="65" applyNumberFormat="1" applyFont="1" applyFill="1" applyAlignment="1">
      <alignment/>
      <protection/>
    </xf>
    <xf numFmtId="41" fontId="13" fillId="0" borderId="13" xfId="65" applyNumberFormat="1" applyFont="1" applyFill="1" applyBorder="1" applyAlignment="1">
      <alignment horizontal="right"/>
      <protection/>
    </xf>
    <xf numFmtId="0" fontId="13" fillId="0" borderId="0" xfId="65" applyFont="1" applyFill="1" applyBorder="1" applyAlignment="1">
      <alignment/>
      <protection/>
    </xf>
    <xf numFmtId="0" fontId="13" fillId="0" borderId="0" xfId="65" applyFont="1" applyFill="1" applyAlignment="1">
      <alignment/>
      <protection/>
    </xf>
    <xf numFmtId="41" fontId="15" fillId="0" borderId="0" xfId="65" applyNumberFormat="1" applyFont="1" applyFill="1" applyAlignment="1">
      <alignment horizontal="center"/>
      <protection/>
    </xf>
    <xf numFmtId="171" fontId="13" fillId="0" borderId="0" xfId="45" applyFont="1" applyFill="1" applyAlignment="1">
      <alignment/>
    </xf>
    <xf numFmtId="37" fontId="13" fillId="0" borderId="17" xfId="65" applyNumberFormat="1" applyFont="1" applyFill="1" applyBorder="1" applyAlignment="1">
      <alignment/>
      <protection/>
    </xf>
    <xf numFmtId="41" fontId="17" fillId="0" borderId="0" xfId="0" applyNumberFormat="1" applyFont="1" applyFill="1" applyBorder="1" applyAlignment="1">
      <alignment horizontal="right"/>
    </xf>
    <xf numFmtId="38" fontId="13" fillId="0" borderId="0" xfId="65" applyNumberFormat="1" applyFont="1" applyFill="1" applyBorder="1" applyAlignment="1">
      <alignment horizontal="centerContinuous"/>
      <protection/>
    </xf>
    <xf numFmtId="39" fontId="19" fillId="0" borderId="0" xfId="74" applyFont="1" applyAlignment="1">
      <alignment horizontal="center"/>
      <protection/>
    </xf>
    <xf numFmtId="0" fontId="19" fillId="0" borderId="0" xfId="0" applyFont="1" applyAlignment="1">
      <alignment horizontal="center"/>
    </xf>
    <xf numFmtId="39" fontId="19" fillId="0" borderId="12" xfId="74" applyFont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0" xfId="0" applyFont="1" applyAlignment="1">
      <alignment vertical="top"/>
    </xf>
    <xf numFmtId="0" fontId="18" fillId="0" borderId="0" xfId="0" applyFont="1" applyAlignment="1">
      <alignment/>
    </xf>
    <xf numFmtId="41" fontId="19" fillId="0" borderId="12" xfId="0" applyNumberFormat="1" applyFont="1" applyBorder="1" applyAlignment="1">
      <alignment horizontal="center"/>
    </xf>
    <xf numFmtId="41" fontId="19" fillId="0" borderId="0" xfId="0" applyNumberFormat="1" applyFont="1" applyAlignment="1">
      <alignment horizontal="right"/>
    </xf>
    <xf numFmtId="41" fontId="19" fillId="0" borderId="0" xfId="0" applyNumberFormat="1" applyFont="1" applyAlignment="1">
      <alignment horizontal="center"/>
    </xf>
    <xf numFmtId="41" fontId="19" fillId="0" borderId="12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center"/>
    </xf>
    <xf numFmtId="41" fontId="19" fillId="0" borderId="0" xfId="0" applyNumberFormat="1" applyFont="1" applyBorder="1" applyAlignment="1">
      <alignment horizontal="right"/>
    </xf>
    <xf numFmtId="41" fontId="19" fillId="0" borderId="14" xfId="0" applyNumberFormat="1" applyFont="1" applyBorder="1" applyAlignment="1">
      <alignment horizontal="right"/>
    </xf>
    <xf numFmtId="41" fontId="17" fillId="0" borderId="12" xfId="0" applyNumberFormat="1" applyFont="1" applyBorder="1" applyAlignment="1">
      <alignment/>
    </xf>
    <xf numFmtId="41" fontId="17" fillId="0" borderId="0" xfId="0" applyNumberFormat="1" applyFont="1" applyAlignment="1">
      <alignment/>
    </xf>
    <xf numFmtId="41" fontId="17" fillId="0" borderId="0" xfId="0" applyNumberFormat="1" applyFont="1" applyAlignment="1">
      <alignment horizontal="center"/>
    </xf>
    <xf numFmtId="41" fontId="17" fillId="0" borderId="12" xfId="0" applyNumberFormat="1" applyFont="1" applyBorder="1" applyAlignment="1">
      <alignment horizontal="center"/>
    </xf>
    <xf numFmtId="41" fontId="17" fillId="0" borderId="0" xfId="0" applyNumberFormat="1" applyFont="1" applyAlignment="1">
      <alignment horizontal="center" wrapText="1"/>
    </xf>
    <xf numFmtId="41" fontId="17" fillId="0" borderId="14" xfId="0" applyNumberFormat="1" applyFont="1" applyBorder="1" applyAlignment="1">
      <alignment/>
    </xf>
    <xf numFmtId="39" fontId="17" fillId="0" borderId="0" xfId="74" applyFont="1" applyAlignment="1">
      <alignment horizontal="center"/>
      <protection/>
    </xf>
    <xf numFmtId="39" fontId="17" fillId="0" borderId="12" xfId="74" applyFont="1" applyBorder="1" applyAlignment="1">
      <alignment horizontal="center"/>
      <protection/>
    </xf>
    <xf numFmtId="0" fontId="17" fillId="0" borderId="0" xfId="0" applyFont="1" applyAlignment="1">
      <alignment vertical="top"/>
    </xf>
    <xf numFmtId="0" fontId="16" fillId="0" borderId="0" xfId="0" applyFont="1" applyAlignment="1">
      <alignment/>
    </xf>
    <xf numFmtId="37" fontId="13" fillId="0" borderId="12" xfId="65" applyNumberFormat="1" applyFont="1" applyFill="1" applyBorder="1" applyAlignment="1">
      <alignment horizontal="center"/>
      <protection/>
    </xf>
    <xf numFmtId="37" fontId="13" fillId="0" borderId="0" xfId="65" applyNumberFormat="1" applyFont="1" applyFill="1">
      <alignment/>
      <protection/>
    </xf>
    <xf numFmtId="0" fontId="13" fillId="0" borderId="0" xfId="65" applyFont="1" applyFill="1" applyAlignment="1">
      <alignment horizontal="left"/>
      <protection/>
    </xf>
    <xf numFmtId="0" fontId="14" fillId="0" borderId="0" xfId="65" applyFont="1" applyFill="1" applyAlignment="1">
      <alignment horizontal="center"/>
      <protection/>
    </xf>
    <xf numFmtId="0" fontId="14" fillId="0" borderId="0" xfId="65" applyFont="1" applyFill="1" applyAlignment="1">
      <alignment horizontal="right"/>
      <protection/>
    </xf>
    <xf numFmtId="41" fontId="13" fillId="0" borderId="0" xfId="65" applyNumberFormat="1" applyFont="1" applyFill="1">
      <alignment/>
      <protection/>
    </xf>
    <xf numFmtId="38" fontId="13" fillId="0" borderId="0" xfId="65" applyNumberFormat="1" applyFont="1" applyFill="1">
      <alignment/>
      <protection/>
    </xf>
    <xf numFmtId="0" fontId="13" fillId="0" borderId="0" xfId="0" applyFont="1" applyFill="1" applyAlignment="1" quotePrefix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vertical="top"/>
    </xf>
    <xf numFmtId="41" fontId="13" fillId="0" borderId="12" xfId="65" applyNumberFormat="1" applyFont="1" applyFill="1" applyBorder="1">
      <alignment/>
      <protection/>
    </xf>
    <xf numFmtId="37" fontId="13" fillId="0" borderId="0" xfId="0" applyNumberFormat="1" applyFont="1" applyFill="1" applyAlignment="1">
      <alignment horizontal="left"/>
    </xf>
    <xf numFmtId="37" fontId="15" fillId="0" borderId="0" xfId="0" applyNumberFormat="1" applyFont="1" applyFill="1" applyAlignment="1">
      <alignment horizontal="centerContinuous"/>
    </xf>
    <xf numFmtId="41" fontId="13" fillId="0" borderId="0" xfId="0" applyNumberFormat="1" applyFont="1" applyFill="1" applyAlignment="1">
      <alignment horizontal="centerContinuous"/>
    </xf>
    <xf numFmtId="37" fontId="13" fillId="0" borderId="0" xfId="0" applyNumberFormat="1" applyFont="1" applyFill="1" applyBorder="1" applyAlignment="1">
      <alignment horizontal="centerContinuous"/>
    </xf>
    <xf numFmtId="41" fontId="13" fillId="0" borderId="0" xfId="0" applyNumberFormat="1" applyFont="1" applyFill="1" applyBorder="1" applyAlignment="1">
      <alignment horizontal="centerContinuous"/>
    </xf>
    <xf numFmtId="41" fontId="13" fillId="0" borderId="0" xfId="0" applyNumberFormat="1" applyFont="1" applyFill="1" applyAlignment="1">
      <alignment horizontal="right"/>
    </xf>
    <xf numFmtId="37" fontId="14" fillId="0" borderId="0" xfId="0" applyNumberFormat="1" applyFont="1" applyFill="1" applyAlignment="1">
      <alignment horizontal="center"/>
    </xf>
    <xf numFmtId="37" fontId="15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Alignment="1">
      <alignment horizontal="left"/>
    </xf>
    <xf numFmtId="37" fontId="12" fillId="0" borderId="0" xfId="0" applyNumberFormat="1" applyFont="1" applyFill="1" applyAlignment="1">
      <alignment/>
    </xf>
    <xf numFmtId="37" fontId="22" fillId="0" borderId="0" xfId="0" applyNumberFormat="1" applyFont="1" applyFill="1" applyAlignment="1">
      <alignment horizontal="center"/>
    </xf>
    <xf numFmtId="37" fontId="12" fillId="0" borderId="0" xfId="0" applyNumberFormat="1" applyFont="1" applyFill="1" applyBorder="1" applyAlignment="1">
      <alignment/>
    </xf>
    <xf numFmtId="0" fontId="13" fillId="0" borderId="12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37" fontId="23" fillId="0" borderId="0" xfId="65" applyNumberFormat="1" applyFont="1" applyFill="1" applyBorder="1" applyAlignment="1">
      <alignment/>
      <protection/>
    </xf>
    <xf numFmtId="37" fontId="13" fillId="0" borderId="0" xfId="65" applyNumberFormat="1" applyFont="1" applyFill="1" applyAlignment="1">
      <alignment horizontal="right"/>
      <protection/>
    </xf>
    <xf numFmtId="38" fontId="13" fillId="0" borderId="12" xfId="65" applyNumberFormat="1" applyFont="1" applyFill="1" applyBorder="1" applyAlignment="1">
      <alignment horizontal="center"/>
      <protection/>
    </xf>
    <xf numFmtId="37" fontId="24" fillId="0" borderId="0" xfId="65" applyNumberFormat="1" applyFont="1" applyFill="1" applyAlignment="1">
      <alignment horizontal="center"/>
      <protection/>
    </xf>
    <xf numFmtId="0" fontId="14" fillId="0" borderId="0" xfId="65" applyNumberFormat="1" applyFont="1" applyFill="1" applyAlignment="1" quotePrefix="1">
      <alignment horizontal="center"/>
      <protection/>
    </xf>
    <xf numFmtId="0" fontId="14" fillId="0" borderId="0" xfId="65" applyNumberFormat="1" applyFont="1" applyFill="1" applyAlignment="1">
      <alignment horizontal="right"/>
      <protection/>
    </xf>
    <xf numFmtId="38" fontId="13" fillId="0" borderId="0" xfId="65" applyNumberFormat="1" applyFont="1" applyFill="1" applyBorder="1" applyAlignment="1">
      <alignment horizontal="right"/>
      <protection/>
    </xf>
    <xf numFmtId="3" fontId="15" fillId="0" borderId="0" xfId="42" applyNumberFormat="1" applyFont="1" applyFill="1" applyBorder="1" applyAlignment="1">
      <alignment horizontal="center"/>
    </xf>
    <xf numFmtId="3" fontId="15" fillId="0" borderId="0" xfId="42" applyNumberFormat="1" applyFont="1" applyFill="1" applyAlignment="1">
      <alignment horizontal="center"/>
    </xf>
    <xf numFmtId="37" fontId="15" fillId="0" borderId="0" xfId="65" applyNumberFormat="1" applyFont="1" applyFill="1" applyAlignment="1">
      <alignment horizontal="right"/>
      <protection/>
    </xf>
    <xf numFmtId="37" fontId="13" fillId="0" borderId="0" xfId="65" applyNumberFormat="1" applyFont="1" applyFill="1" applyBorder="1" applyAlignment="1">
      <alignment horizontal="right"/>
      <protection/>
    </xf>
    <xf numFmtId="41" fontId="13" fillId="0" borderId="14" xfId="65" applyNumberFormat="1" applyFont="1" applyFill="1" applyBorder="1" applyAlignment="1">
      <alignment/>
      <protection/>
    </xf>
    <xf numFmtId="43" fontId="13" fillId="0" borderId="0" xfId="65" applyNumberFormat="1" applyFont="1" applyFill="1" applyBorder="1" applyAlignment="1">
      <alignment/>
      <protection/>
    </xf>
    <xf numFmtId="43" fontId="13" fillId="0" borderId="0" xfId="65" applyNumberFormat="1" applyFont="1" applyFill="1" applyAlignment="1">
      <alignment/>
      <protection/>
    </xf>
    <xf numFmtId="0" fontId="13" fillId="0" borderId="0" xfId="65" applyNumberFormat="1" applyFont="1" applyFill="1" applyAlignment="1">
      <alignment horizontal="right"/>
      <protection/>
    </xf>
    <xf numFmtId="37" fontId="15" fillId="0" borderId="0" xfId="65" applyNumberFormat="1" applyFont="1" applyFill="1" applyAlignment="1">
      <alignment/>
      <protection/>
    </xf>
    <xf numFmtId="41" fontId="15" fillId="0" borderId="0" xfId="65" applyNumberFormat="1" applyFont="1" applyFill="1" applyBorder="1" applyAlignment="1">
      <alignment horizontal="center"/>
      <protection/>
    </xf>
    <xf numFmtId="0" fontId="15" fillId="0" borderId="0" xfId="65" applyNumberFormat="1" applyFont="1" applyFill="1" applyBorder="1" applyAlignment="1">
      <alignment horizontal="center"/>
      <protection/>
    </xf>
    <xf numFmtId="0" fontId="15" fillId="0" borderId="0" xfId="65" applyNumberFormat="1" applyFont="1" applyFill="1" applyAlignment="1">
      <alignment horizontal="right"/>
      <protection/>
    </xf>
    <xf numFmtId="0" fontId="15" fillId="0" borderId="0" xfId="65" applyNumberFormat="1" applyFont="1" applyFill="1" applyAlignment="1">
      <alignment horizontal="center"/>
      <protection/>
    </xf>
    <xf numFmtId="41" fontId="13" fillId="0" borderId="12" xfId="65" applyNumberFormat="1" applyFont="1" applyFill="1" applyBorder="1" applyAlignment="1">
      <alignment horizontal="center"/>
      <protection/>
    </xf>
    <xf numFmtId="41" fontId="13" fillId="0" borderId="12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"/>
    </xf>
    <xf numFmtId="189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/>
    </xf>
    <xf numFmtId="189" fontId="13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41" fontId="13" fillId="0" borderId="13" xfId="0" applyNumberFormat="1" applyFont="1" applyFill="1" applyBorder="1" applyAlignment="1">
      <alignment horizontal="center"/>
    </xf>
    <xf numFmtId="41" fontId="13" fillId="0" borderId="0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horizontal="right"/>
    </xf>
    <xf numFmtId="189" fontId="13" fillId="0" borderId="0" xfId="0" applyNumberFormat="1" applyFont="1" applyFill="1" applyAlignment="1">
      <alignment horizontal="right"/>
    </xf>
    <xf numFmtId="41" fontId="13" fillId="0" borderId="14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189" fontId="13" fillId="0" borderId="0" xfId="0" applyNumberFormat="1" applyFont="1" applyFill="1" applyAlignment="1" quotePrefix="1">
      <alignment horizontal="left"/>
    </xf>
    <xf numFmtId="189" fontId="13" fillId="0" borderId="0" xfId="0" applyNumberFormat="1" applyFont="1" applyFill="1" applyAlignment="1">
      <alignment horizontal="left"/>
    </xf>
    <xf numFmtId="43" fontId="13" fillId="0" borderId="13" xfId="0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 horizontal="right"/>
    </xf>
    <xf numFmtId="41" fontId="13" fillId="0" borderId="0" xfId="0" applyNumberFormat="1" applyFont="1" applyFill="1" applyAlignment="1">
      <alignment/>
    </xf>
    <xf numFmtId="37" fontId="15" fillId="0" borderId="0" xfId="0" applyNumberFormat="1" applyFont="1" applyFill="1" applyBorder="1" applyAlignment="1">
      <alignment horizontal="center"/>
    </xf>
    <xf numFmtId="41" fontId="13" fillId="0" borderId="12" xfId="0" applyNumberFormat="1" applyFont="1" applyFill="1" applyBorder="1" applyAlignment="1">
      <alignment horizontal="right"/>
    </xf>
    <xf numFmtId="182" fontId="15" fillId="0" borderId="0" xfId="0" applyNumberFormat="1" applyFont="1" applyFill="1" applyAlignment="1">
      <alignment horizontal="center"/>
    </xf>
    <xf numFmtId="41" fontId="13" fillId="0" borderId="16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left"/>
    </xf>
    <xf numFmtId="37" fontId="13" fillId="0" borderId="0" xfId="0" applyNumberFormat="1" applyFont="1" applyFill="1" applyAlignment="1">
      <alignment horizontal="centerContinuous"/>
    </xf>
    <xf numFmtId="37" fontId="15" fillId="0" borderId="0" xfId="0" applyNumberFormat="1" applyFont="1" applyFill="1" applyAlignment="1">
      <alignment/>
    </xf>
    <xf numFmtId="41" fontId="13" fillId="0" borderId="14" xfId="0" applyNumberFormat="1" applyFont="1" applyFill="1" applyBorder="1" applyAlignment="1">
      <alignment horizontal="right"/>
    </xf>
    <xf numFmtId="41" fontId="13" fillId="0" borderId="0" xfId="0" applyNumberFormat="1" applyFont="1" applyFill="1" applyAlignment="1">
      <alignment horizontal="center"/>
    </xf>
    <xf numFmtId="37" fontId="13" fillId="0" borderId="12" xfId="65" applyNumberFormat="1" applyFont="1" applyFill="1" applyBorder="1" applyAlignment="1">
      <alignment horizontal="center"/>
      <protection/>
    </xf>
    <xf numFmtId="0" fontId="19" fillId="0" borderId="12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89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omma_Samart Corp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rmal_Samart Corp" xfId="65"/>
    <cellStyle name="Note" xfId="66"/>
    <cellStyle name="Output" xfId="67"/>
    <cellStyle name="Percent" xfId="68"/>
    <cellStyle name="Percent [2]" xfId="69"/>
    <cellStyle name="Quantity" xfId="70"/>
    <cellStyle name="Title" xfId="71"/>
    <cellStyle name="Total" xfId="72"/>
    <cellStyle name="Warning Text" xfId="73"/>
    <cellStyle name="ปกติ_Sheet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4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4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62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562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62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562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0"/>
  <sheetViews>
    <sheetView showGridLines="0" tabSelected="1" view="pageBreakPreview" zoomScale="85" zoomScaleNormal="130" zoomScaleSheetLayoutView="85" workbookViewId="0" topLeftCell="A1">
      <selection activeCell="A1" sqref="A1"/>
    </sheetView>
  </sheetViews>
  <sheetFormatPr defaultColWidth="10.625" defaultRowHeight="12.75"/>
  <cols>
    <col min="1" max="1" width="18.625" style="4" customWidth="1"/>
    <col min="2" max="2" width="18.125" style="6" customWidth="1"/>
    <col min="3" max="3" width="0.875" style="6" customWidth="1"/>
    <col min="4" max="4" width="7.50390625" style="5" customWidth="1"/>
    <col min="5" max="5" width="1.625" style="21" customWidth="1"/>
    <col min="6" max="6" width="11.00390625" style="5" customWidth="1"/>
    <col min="7" max="7" width="1.4921875" style="22" customWidth="1"/>
    <col min="8" max="8" width="11.00390625" style="5" customWidth="1"/>
    <col min="9" max="9" width="1.4921875" style="21" customWidth="1"/>
    <col min="10" max="10" width="11.00390625" style="5" customWidth="1"/>
    <col min="11" max="11" width="1.4921875" style="4" customWidth="1"/>
    <col min="12" max="12" width="11.00390625" style="5" customWidth="1"/>
    <col min="13" max="13" width="0.37109375" style="4" customWidth="1"/>
    <col min="14" max="16384" width="10.625" style="4" customWidth="1"/>
  </cols>
  <sheetData>
    <row r="1" spans="1:12" ht="18.75">
      <c r="A1" s="19" t="s">
        <v>223</v>
      </c>
      <c r="D1" s="67"/>
      <c r="E1" s="7"/>
      <c r="F1" s="67"/>
      <c r="G1" s="11"/>
      <c r="H1" s="67"/>
      <c r="I1" s="7"/>
      <c r="J1" s="67"/>
      <c r="K1" s="87"/>
      <c r="L1" s="67"/>
    </row>
    <row r="2" spans="1:12" ht="18.75">
      <c r="A2" s="19" t="s">
        <v>64</v>
      </c>
      <c r="D2" s="67"/>
      <c r="E2" s="7"/>
      <c r="F2" s="67"/>
      <c r="G2" s="11"/>
      <c r="H2" s="67"/>
      <c r="I2" s="7"/>
      <c r="J2" s="67"/>
      <c r="K2" s="87"/>
      <c r="L2" s="67"/>
    </row>
    <row r="3" spans="1:12" ht="18.75">
      <c r="A3" s="19" t="s">
        <v>205</v>
      </c>
      <c r="D3" s="67"/>
      <c r="E3" s="7"/>
      <c r="F3" s="67"/>
      <c r="G3" s="11"/>
      <c r="H3" s="67"/>
      <c r="I3" s="7"/>
      <c r="J3" s="67"/>
      <c r="K3" s="87"/>
      <c r="L3" s="67"/>
    </row>
    <row r="4" spans="1:13" ht="18.75">
      <c r="A4" s="140"/>
      <c r="B4" s="141"/>
      <c r="C4" s="141"/>
      <c r="D4" s="142"/>
      <c r="E4" s="143"/>
      <c r="F4" s="142"/>
      <c r="G4" s="144"/>
      <c r="H4" s="142"/>
      <c r="I4" s="143"/>
      <c r="L4" s="4"/>
      <c r="M4" s="145" t="s">
        <v>119</v>
      </c>
    </row>
    <row r="5" spans="1:13" ht="18.75">
      <c r="A5" s="140"/>
      <c r="B5" s="141"/>
      <c r="C5" s="141"/>
      <c r="D5" s="142"/>
      <c r="E5" s="143"/>
      <c r="F5" s="211" t="s">
        <v>182</v>
      </c>
      <c r="G5" s="211"/>
      <c r="H5" s="211"/>
      <c r="I5" s="143"/>
      <c r="L5" s="4"/>
      <c r="M5" s="145"/>
    </row>
    <row r="6" spans="6:13" ht="18.75">
      <c r="F6" s="212" t="s">
        <v>222</v>
      </c>
      <c r="G6" s="212"/>
      <c r="H6" s="212"/>
      <c r="J6" s="212" t="s">
        <v>28</v>
      </c>
      <c r="K6" s="212"/>
      <c r="L6" s="212"/>
      <c r="M6" s="88"/>
    </row>
    <row r="7" spans="1:32" s="148" customFormat="1" ht="18.75">
      <c r="A7" s="140"/>
      <c r="B7" s="146"/>
      <c r="C7" s="147"/>
      <c r="E7" s="149"/>
      <c r="F7" s="150" t="str">
        <f>"30 มิถุนายน"</f>
        <v>30 มิถุนายน</v>
      </c>
      <c r="G7" s="150"/>
      <c r="H7" s="150" t="str">
        <f>"31 ธันวาคม"</f>
        <v>31 ธันวาคม</v>
      </c>
      <c r="I7" s="150"/>
      <c r="J7" s="150" t="str">
        <f>"30 มิถุนายน"</f>
        <v>30 มิถุนายน</v>
      </c>
      <c r="K7" s="150"/>
      <c r="L7" s="150" t="str">
        <f>"31 ธันวาคม"</f>
        <v>31 ธันวาคม</v>
      </c>
      <c r="AF7" s="148" t="s">
        <v>119</v>
      </c>
    </row>
    <row r="8" spans="1:12" s="152" customFormat="1" ht="18.75">
      <c r="A8" s="151"/>
      <c r="C8" s="153"/>
      <c r="D8" s="146" t="s">
        <v>1</v>
      </c>
      <c r="E8" s="154"/>
      <c r="F8" s="155">
        <v>2563</v>
      </c>
      <c r="G8" s="156"/>
      <c r="H8" s="155">
        <v>2562</v>
      </c>
      <c r="I8" s="156"/>
      <c r="J8" s="155">
        <v>2563</v>
      </c>
      <c r="K8" s="156"/>
      <c r="L8" s="155">
        <v>2562</v>
      </c>
    </row>
    <row r="9" spans="1:12" s="152" customFormat="1" ht="18.75">
      <c r="A9" s="151"/>
      <c r="C9" s="153"/>
      <c r="D9" s="146"/>
      <c r="E9" s="154"/>
      <c r="F9" s="157" t="s">
        <v>97</v>
      </c>
      <c r="G9" s="156"/>
      <c r="H9" s="148" t="s">
        <v>175</v>
      </c>
      <c r="I9" s="156"/>
      <c r="J9" s="157" t="s">
        <v>97</v>
      </c>
      <c r="K9" s="156"/>
      <c r="L9" s="148" t="s">
        <v>175</v>
      </c>
    </row>
    <row r="10" spans="1:12" s="152" customFormat="1" ht="18.75">
      <c r="A10" s="151"/>
      <c r="C10" s="153"/>
      <c r="D10" s="146"/>
      <c r="E10" s="154"/>
      <c r="F10" s="157" t="s">
        <v>98</v>
      </c>
      <c r="G10" s="156"/>
      <c r="H10" s="157"/>
      <c r="I10" s="156"/>
      <c r="J10" s="157" t="s">
        <v>98</v>
      </c>
      <c r="K10" s="156"/>
      <c r="L10" s="157"/>
    </row>
    <row r="11" spans="1:12" ht="19.5" customHeight="1">
      <c r="A11" s="19" t="s">
        <v>29</v>
      </c>
      <c r="B11" s="20"/>
      <c r="C11" s="8"/>
      <c r="D11" s="8"/>
      <c r="F11" s="23"/>
      <c r="G11" s="85"/>
      <c r="H11" s="23"/>
      <c r="I11" s="89"/>
      <c r="J11" s="23"/>
      <c r="K11" s="9"/>
      <c r="L11" s="23"/>
    </row>
    <row r="12" spans="1:12" ht="19.5" customHeight="1">
      <c r="A12" s="10" t="s">
        <v>2</v>
      </c>
      <c r="B12" s="4"/>
      <c r="D12" s="6"/>
      <c r="F12" s="13"/>
      <c r="G12" s="16"/>
      <c r="H12" s="13"/>
      <c r="I12" s="16"/>
      <c r="J12" s="13"/>
      <c r="K12" s="13"/>
      <c r="L12" s="13"/>
    </row>
    <row r="13" spans="1:13" ht="19.5" customHeight="1">
      <c r="A13" s="90" t="s">
        <v>30</v>
      </c>
      <c r="B13" s="91"/>
      <c r="D13" s="6">
        <v>3</v>
      </c>
      <c r="F13" s="92">
        <v>4342533</v>
      </c>
      <c r="G13" s="12"/>
      <c r="H13" s="92">
        <v>251444</v>
      </c>
      <c r="I13" s="92"/>
      <c r="J13" s="92">
        <v>4342533</v>
      </c>
      <c r="K13" s="92"/>
      <c r="L13" s="92">
        <v>251444</v>
      </c>
      <c r="M13" s="92"/>
    </row>
    <row r="14" spans="1:13" ht="19.5" customHeight="1">
      <c r="A14" s="90" t="s">
        <v>170</v>
      </c>
      <c r="B14" s="91"/>
      <c r="D14" s="6">
        <v>2</v>
      </c>
      <c r="F14" s="92">
        <v>0</v>
      </c>
      <c r="G14" s="12"/>
      <c r="H14" s="92">
        <v>1530000</v>
      </c>
      <c r="I14" s="92"/>
      <c r="J14" s="92">
        <v>0</v>
      </c>
      <c r="K14" s="92"/>
      <c r="L14" s="92">
        <v>1530000</v>
      </c>
      <c r="M14" s="92"/>
    </row>
    <row r="15" spans="1:13" ht="19.5" customHeight="1">
      <c r="A15" s="93" t="s">
        <v>171</v>
      </c>
      <c r="B15" s="20"/>
      <c r="C15" s="80"/>
      <c r="D15" s="6" t="s">
        <v>233</v>
      </c>
      <c r="F15" s="12">
        <v>175626</v>
      </c>
      <c r="G15" s="12"/>
      <c r="H15" s="92">
        <v>194532</v>
      </c>
      <c r="I15" s="92"/>
      <c r="J15" s="92">
        <v>175626</v>
      </c>
      <c r="K15" s="92"/>
      <c r="L15" s="92">
        <v>194532</v>
      </c>
      <c r="M15" s="12"/>
    </row>
    <row r="16" spans="1:13" ht="19.5" customHeight="1">
      <c r="A16" s="93" t="s">
        <v>145</v>
      </c>
      <c r="B16" s="20"/>
      <c r="C16" s="80"/>
      <c r="D16" s="6"/>
      <c r="F16" s="12"/>
      <c r="G16" s="12"/>
      <c r="H16" s="92"/>
      <c r="I16" s="92"/>
      <c r="J16" s="92"/>
      <c r="K16" s="130"/>
      <c r="L16" s="92"/>
      <c r="M16" s="12"/>
    </row>
    <row r="17" spans="1:13" ht="19.5" customHeight="1">
      <c r="A17" s="93" t="s">
        <v>144</v>
      </c>
      <c r="B17" s="20"/>
      <c r="C17" s="80"/>
      <c r="D17" s="6">
        <v>4</v>
      </c>
      <c r="F17" s="12">
        <v>3547</v>
      </c>
      <c r="G17" s="12"/>
      <c r="H17" s="92">
        <v>7505</v>
      </c>
      <c r="I17" s="92"/>
      <c r="J17" s="92">
        <v>3547</v>
      </c>
      <c r="K17" s="92"/>
      <c r="L17" s="92">
        <v>7505</v>
      </c>
      <c r="M17" s="12"/>
    </row>
    <row r="18" spans="1:13" ht="19.5" customHeight="1">
      <c r="A18" s="131" t="s">
        <v>76</v>
      </c>
      <c r="B18" s="20"/>
      <c r="C18" s="80"/>
      <c r="D18" s="6"/>
      <c r="F18" s="12">
        <v>1414</v>
      </c>
      <c r="G18" s="12"/>
      <c r="H18" s="92">
        <v>1363</v>
      </c>
      <c r="I18" s="92"/>
      <c r="J18" s="92">
        <v>1414</v>
      </c>
      <c r="K18" s="92"/>
      <c r="L18" s="92">
        <v>1363</v>
      </c>
      <c r="M18" s="12"/>
    </row>
    <row r="19" spans="1:13" ht="19.5" customHeight="1">
      <c r="A19" s="130" t="s">
        <v>132</v>
      </c>
      <c r="B19" s="20"/>
      <c r="C19" s="80"/>
      <c r="D19" s="6"/>
      <c r="F19" s="12">
        <v>31818</v>
      </c>
      <c r="G19" s="12"/>
      <c r="H19" s="92">
        <v>14260</v>
      </c>
      <c r="I19" s="92"/>
      <c r="J19" s="92">
        <v>31818</v>
      </c>
      <c r="K19" s="92"/>
      <c r="L19" s="92">
        <v>14260</v>
      </c>
      <c r="M19" s="12"/>
    </row>
    <row r="20" spans="1:12" ht="19.5" customHeight="1">
      <c r="A20" s="10" t="s">
        <v>3</v>
      </c>
      <c r="B20" s="4"/>
      <c r="D20" s="6"/>
      <c r="F20" s="94">
        <f>SUM(F13:F19)</f>
        <v>4554938</v>
      </c>
      <c r="G20" s="12"/>
      <c r="H20" s="94">
        <f>SUM(H13:H19)</f>
        <v>1999104</v>
      </c>
      <c r="I20" s="12"/>
      <c r="J20" s="94">
        <f>SUM(J13:J19)</f>
        <v>4554938</v>
      </c>
      <c r="K20" s="92"/>
      <c r="L20" s="94">
        <f>SUM(L13:L19)</f>
        <v>1999104</v>
      </c>
    </row>
    <row r="21" spans="1:12" ht="19.5" customHeight="1">
      <c r="A21" s="10" t="s">
        <v>15</v>
      </c>
      <c r="B21" s="4"/>
      <c r="C21" s="8"/>
      <c r="D21" s="8"/>
      <c r="F21" s="24"/>
      <c r="G21" s="85"/>
      <c r="H21" s="24"/>
      <c r="I21" s="89"/>
      <c r="J21" s="23"/>
      <c r="K21" s="9"/>
      <c r="L21" s="23"/>
    </row>
    <row r="22" spans="1:13" ht="19.5" customHeight="1">
      <c r="A22" s="93" t="s">
        <v>90</v>
      </c>
      <c r="B22" s="20"/>
      <c r="C22" s="20"/>
      <c r="D22" s="6">
        <v>2</v>
      </c>
      <c r="F22" s="17">
        <v>0</v>
      </c>
      <c r="G22" s="17"/>
      <c r="H22" s="24">
        <v>2488659</v>
      </c>
      <c r="I22" s="132"/>
      <c r="J22" s="24">
        <v>0</v>
      </c>
      <c r="K22" s="133"/>
      <c r="L22" s="92">
        <v>2488659</v>
      </c>
      <c r="M22" s="92"/>
    </row>
    <row r="23" spans="1:13" ht="19.5" customHeight="1">
      <c r="A23" s="131" t="s">
        <v>209</v>
      </c>
      <c r="B23" s="20"/>
      <c r="C23" s="20"/>
      <c r="D23" s="6" t="s">
        <v>234</v>
      </c>
      <c r="F23" s="17">
        <v>9010467</v>
      </c>
      <c r="G23" s="17"/>
      <c r="H23" s="24">
        <v>0</v>
      </c>
      <c r="I23" s="24"/>
      <c r="J23" s="24">
        <v>9010467</v>
      </c>
      <c r="K23" s="24"/>
      <c r="L23" s="92">
        <v>0</v>
      </c>
      <c r="M23" s="92"/>
    </row>
    <row r="24" spans="1:13" ht="19.5" customHeight="1">
      <c r="A24" s="93" t="s">
        <v>95</v>
      </c>
      <c r="B24" s="91"/>
      <c r="D24" s="6">
        <v>7</v>
      </c>
      <c r="F24" s="17">
        <v>32734036</v>
      </c>
      <c r="G24" s="17"/>
      <c r="H24" s="24">
        <v>29279096</v>
      </c>
      <c r="I24" s="24"/>
      <c r="J24" s="24">
        <v>14025711</v>
      </c>
      <c r="K24" s="24"/>
      <c r="L24" s="24">
        <v>13890956</v>
      </c>
      <c r="M24" s="12"/>
    </row>
    <row r="25" spans="1:13" ht="19.5" customHeight="1">
      <c r="A25" s="93" t="s">
        <v>103</v>
      </c>
      <c r="B25" s="20"/>
      <c r="C25" s="20"/>
      <c r="D25" s="6">
        <v>2</v>
      </c>
      <c r="F25" s="17">
        <v>0</v>
      </c>
      <c r="G25" s="17"/>
      <c r="H25" s="24">
        <v>1850048</v>
      </c>
      <c r="I25" s="24"/>
      <c r="J25" s="24">
        <v>0</v>
      </c>
      <c r="K25" s="24"/>
      <c r="L25" s="92">
        <v>1712077</v>
      </c>
      <c r="M25" s="12"/>
    </row>
    <row r="26" spans="1:13" ht="19.5" customHeight="1">
      <c r="A26" s="93" t="s">
        <v>101</v>
      </c>
      <c r="B26" s="20"/>
      <c r="D26" s="6"/>
      <c r="F26" s="13"/>
      <c r="H26" s="134"/>
      <c r="I26" s="135"/>
      <c r="J26" s="134"/>
      <c r="K26" s="135"/>
      <c r="L26" s="135"/>
      <c r="M26" s="12"/>
    </row>
    <row r="27" spans="1:13" s="21" customFormat="1" ht="19.5" customHeight="1">
      <c r="A27" s="93" t="s">
        <v>102</v>
      </c>
      <c r="B27" s="95"/>
      <c r="C27" s="80"/>
      <c r="D27" s="6">
        <v>4</v>
      </c>
      <c r="F27" s="92">
        <v>545</v>
      </c>
      <c r="G27" s="17"/>
      <c r="H27" s="92">
        <v>1977</v>
      </c>
      <c r="I27" s="24"/>
      <c r="J27" s="92">
        <v>545</v>
      </c>
      <c r="K27" s="24"/>
      <c r="L27" s="92">
        <v>1977</v>
      </c>
      <c r="M27" s="12"/>
    </row>
    <row r="28" spans="1:13" ht="19.5" customHeight="1">
      <c r="A28" s="93" t="s">
        <v>96</v>
      </c>
      <c r="B28" s="4"/>
      <c r="D28" s="6">
        <v>8</v>
      </c>
      <c r="F28" s="17">
        <v>4462892</v>
      </c>
      <c r="G28" s="17"/>
      <c r="H28" s="24">
        <v>4327690</v>
      </c>
      <c r="I28" s="24"/>
      <c r="J28" s="24">
        <v>4462892</v>
      </c>
      <c r="K28" s="24"/>
      <c r="L28" s="24">
        <v>4327690</v>
      </c>
      <c r="M28" s="12"/>
    </row>
    <row r="29" spans="1:13" ht="19.5" customHeight="1">
      <c r="A29" s="93" t="s">
        <v>77</v>
      </c>
      <c r="B29" s="4"/>
      <c r="D29" s="6">
        <v>9</v>
      </c>
      <c r="F29" s="12">
        <v>1171155</v>
      </c>
      <c r="G29" s="12"/>
      <c r="H29" s="92">
        <v>1307987</v>
      </c>
      <c r="I29" s="92"/>
      <c r="J29" s="92">
        <v>1171155</v>
      </c>
      <c r="K29" s="92"/>
      <c r="L29" s="92">
        <v>1307987</v>
      </c>
      <c r="M29" s="12"/>
    </row>
    <row r="30" spans="1:13" ht="19.5" customHeight="1">
      <c r="A30" s="131" t="s">
        <v>208</v>
      </c>
      <c r="B30" s="4"/>
      <c r="D30" s="6">
        <v>10</v>
      </c>
      <c r="F30" s="12">
        <v>60143</v>
      </c>
      <c r="G30" s="12"/>
      <c r="H30" s="92">
        <v>0</v>
      </c>
      <c r="I30" s="92"/>
      <c r="J30" s="92">
        <v>60143</v>
      </c>
      <c r="K30" s="92"/>
      <c r="L30" s="92">
        <v>0</v>
      </c>
      <c r="M30" s="12"/>
    </row>
    <row r="31" spans="1:13" ht="19.5" customHeight="1">
      <c r="A31" s="96" t="s">
        <v>78</v>
      </c>
      <c r="B31" s="4"/>
      <c r="D31" s="6"/>
      <c r="F31" s="17">
        <v>5091</v>
      </c>
      <c r="G31" s="12"/>
      <c r="H31" s="24">
        <v>5853</v>
      </c>
      <c r="I31" s="92"/>
      <c r="J31" s="24">
        <v>5091</v>
      </c>
      <c r="K31" s="92"/>
      <c r="L31" s="24">
        <v>5853</v>
      </c>
      <c r="M31" s="12"/>
    </row>
    <row r="32" spans="1:13" ht="19.5" customHeight="1">
      <c r="A32" s="96" t="s">
        <v>165</v>
      </c>
      <c r="B32" s="4"/>
      <c r="D32" s="6"/>
      <c r="F32" s="17">
        <v>0</v>
      </c>
      <c r="G32" s="12"/>
      <c r="H32" s="24">
        <v>123580</v>
      </c>
      <c r="I32" s="92"/>
      <c r="J32" s="24">
        <v>0</v>
      </c>
      <c r="K32" s="92"/>
      <c r="L32" s="24">
        <v>123580</v>
      </c>
      <c r="M32" s="12"/>
    </row>
    <row r="33" spans="1:13" ht="19.5" customHeight="1">
      <c r="A33" s="96" t="s">
        <v>35</v>
      </c>
      <c r="B33" s="4"/>
      <c r="D33" s="6" t="s">
        <v>235</v>
      </c>
      <c r="F33" s="14">
        <v>124732</v>
      </c>
      <c r="G33" s="12"/>
      <c r="H33" s="14">
        <v>191478</v>
      </c>
      <c r="I33" s="92"/>
      <c r="J33" s="14">
        <v>124732</v>
      </c>
      <c r="K33" s="92"/>
      <c r="L33" s="14">
        <v>191478</v>
      </c>
      <c r="M33" s="12"/>
    </row>
    <row r="34" spans="1:12" ht="19.5" customHeight="1">
      <c r="A34" s="10" t="s">
        <v>16</v>
      </c>
      <c r="B34" s="4"/>
      <c r="F34" s="14">
        <f>SUM(F22:F33)</f>
        <v>47569061</v>
      </c>
      <c r="G34" s="12"/>
      <c r="H34" s="14">
        <f>SUM(H22:H33)</f>
        <v>39576368</v>
      </c>
      <c r="I34" s="12"/>
      <c r="J34" s="14">
        <f>SUM(J22:J33)</f>
        <v>28860736</v>
      </c>
      <c r="K34" s="12"/>
      <c r="L34" s="14">
        <f>SUM(L22:L33)</f>
        <v>24050257</v>
      </c>
    </row>
    <row r="35" spans="1:13" ht="19.5" customHeight="1" thickBot="1">
      <c r="A35" s="10" t="s">
        <v>5</v>
      </c>
      <c r="B35" s="4"/>
      <c r="F35" s="97">
        <f>SUM(F20+F34)</f>
        <v>52123999</v>
      </c>
      <c r="G35" s="12"/>
      <c r="H35" s="97">
        <f>SUM(H20+H34)</f>
        <v>41575472</v>
      </c>
      <c r="I35" s="12"/>
      <c r="J35" s="97">
        <f>SUM(J20+J34)</f>
        <v>33415674</v>
      </c>
      <c r="K35" s="12"/>
      <c r="L35" s="97">
        <f>SUM(L20+L34)</f>
        <v>26049361</v>
      </c>
      <c r="M35" s="12"/>
    </row>
    <row r="36" spans="2:11" ht="19.5" customHeight="1" thickTop="1">
      <c r="B36" s="4"/>
      <c r="E36" s="98"/>
      <c r="I36" s="98"/>
      <c r="K36" s="99"/>
    </row>
    <row r="37" spans="1:2" ht="19.5" customHeight="1">
      <c r="A37" s="4" t="s">
        <v>4</v>
      </c>
      <c r="B37" s="4"/>
    </row>
    <row r="38" spans="1:12" ht="19.5" customHeight="1">
      <c r="A38" s="19" t="s">
        <v>223</v>
      </c>
      <c r="B38" s="1"/>
      <c r="C38" s="2"/>
      <c r="D38" s="3"/>
      <c r="E38" s="84"/>
      <c r="F38" s="3"/>
      <c r="G38" s="104"/>
      <c r="H38" s="3"/>
      <c r="I38" s="84"/>
      <c r="J38" s="3"/>
      <c r="K38" s="1"/>
      <c r="L38" s="3"/>
    </row>
    <row r="39" spans="1:12" ht="19.5" customHeight="1">
      <c r="A39" s="19" t="s">
        <v>79</v>
      </c>
      <c r="B39" s="1"/>
      <c r="C39" s="2"/>
      <c r="D39" s="3"/>
      <c r="E39" s="84"/>
      <c r="F39" s="3"/>
      <c r="G39" s="104"/>
      <c r="H39" s="3"/>
      <c r="I39" s="84"/>
      <c r="J39" s="3"/>
      <c r="K39" s="1"/>
      <c r="L39" s="3"/>
    </row>
    <row r="40" spans="1:12" ht="18.75">
      <c r="A40" s="19" t="s">
        <v>205</v>
      </c>
      <c r="D40" s="67"/>
      <c r="E40" s="7"/>
      <c r="F40" s="67"/>
      <c r="G40" s="11"/>
      <c r="H40" s="67"/>
      <c r="I40" s="7"/>
      <c r="J40" s="67"/>
      <c r="K40" s="87"/>
      <c r="L40" s="67"/>
    </row>
    <row r="41" spans="1:13" ht="18.75">
      <c r="A41" s="140"/>
      <c r="B41" s="141"/>
      <c r="C41" s="141"/>
      <c r="D41" s="142"/>
      <c r="E41" s="143"/>
      <c r="F41" s="142"/>
      <c r="G41" s="144"/>
      <c r="H41" s="142"/>
      <c r="I41" s="143"/>
      <c r="L41" s="4"/>
      <c r="M41" s="145" t="s">
        <v>119</v>
      </c>
    </row>
    <row r="42" spans="1:13" ht="18.75">
      <c r="A42" s="140"/>
      <c r="B42" s="141"/>
      <c r="C42" s="141"/>
      <c r="D42" s="142"/>
      <c r="E42" s="143"/>
      <c r="F42" s="211" t="s">
        <v>182</v>
      </c>
      <c r="G42" s="211"/>
      <c r="H42" s="211"/>
      <c r="I42" s="143"/>
      <c r="L42" s="4"/>
      <c r="M42" s="145"/>
    </row>
    <row r="43" spans="6:13" ht="18.75">
      <c r="F43" s="212" t="s">
        <v>222</v>
      </c>
      <c r="G43" s="212"/>
      <c r="H43" s="212"/>
      <c r="J43" s="212" t="s">
        <v>28</v>
      </c>
      <c r="K43" s="212"/>
      <c r="L43" s="212"/>
      <c r="M43" s="88"/>
    </row>
    <row r="44" spans="1:32" s="148" customFormat="1" ht="18.75">
      <c r="A44" s="140"/>
      <c r="B44" s="146"/>
      <c r="C44" s="147"/>
      <c r="E44" s="149"/>
      <c r="F44" s="150" t="str">
        <f>"30 มิถุนายน"</f>
        <v>30 มิถุนายน</v>
      </c>
      <c r="G44" s="150"/>
      <c r="H44" s="150" t="str">
        <f>"31 ธันวาคม"</f>
        <v>31 ธันวาคม</v>
      </c>
      <c r="I44" s="150"/>
      <c r="J44" s="150" t="str">
        <f>"30 มิถุนายน"</f>
        <v>30 มิถุนายน</v>
      </c>
      <c r="K44" s="150"/>
      <c r="L44" s="150" t="str">
        <f>"31 ธันวาคม"</f>
        <v>31 ธันวาคม</v>
      </c>
      <c r="AF44" s="148" t="s">
        <v>119</v>
      </c>
    </row>
    <row r="45" spans="1:12" s="152" customFormat="1" ht="18.75">
      <c r="A45" s="151"/>
      <c r="C45" s="153"/>
      <c r="D45" s="146" t="s">
        <v>1</v>
      </c>
      <c r="E45" s="154"/>
      <c r="F45" s="155">
        <v>2563</v>
      </c>
      <c r="G45" s="156"/>
      <c r="H45" s="155">
        <v>2562</v>
      </c>
      <c r="I45" s="156"/>
      <c r="J45" s="155">
        <v>2563</v>
      </c>
      <c r="K45" s="156"/>
      <c r="L45" s="155">
        <v>2562</v>
      </c>
    </row>
    <row r="46" spans="1:12" s="152" customFormat="1" ht="18.75">
      <c r="A46" s="151"/>
      <c r="C46" s="153"/>
      <c r="D46" s="146"/>
      <c r="E46" s="154"/>
      <c r="F46" s="157" t="s">
        <v>97</v>
      </c>
      <c r="G46" s="156"/>
      <c r="H46" s="148" t="s">
        <v>175</v>
      </c>
      <c r="I46" s="156"/>
      <c r="J46" s="157" t="s">
        <v>97</v>
      </c>
      <c r="K46" s="156"/>
      <c r="L46" s="148" t="s">
        <v>175</v>
      </c>
    </row>
    <row r="47" spans="1:12" s="152" customFormat="1" ht="18.75">
      <c r="A47" s="151"/>
      <c r="C47" s="153"/>
      <c r="D47" s="146"/>
      <c r="E47" s="154"/>
      <c r="F47" s="157" t="s">
        <v>98</v>
      </c>
      <c r="G47" s="156"/>
      <c r="H47" s="157"/>
      <c r="I47" s="156"/>
      <c r="J47" s="157" t="s">
        <v>98</v>
      </c>
      <c r="K47" s="156"/>
      <c r="L47" s="157"/>
    </row>
    <row r="48" spans="1:2" ht="19.5" customHeight="1">
      <c r="A48" s="10" t="s">
        <v>31</v>
      </c>
      <c r="B48" s="4"/>
    </row>
    <row r="49" spans="1:2" ht="19.5" customHeight="1">
      <c r="A49" s="10" t="s">
        <v>6</v>
      </c>
      <c r="B49" s="4"/>
    </row>
    <row r="50" spans="1:12" ht="19.5" customHeight="1">
      <c r="A50" s="130" t="s">
        <v>210</v>
      </c>
      <c r="B50" s="4"/>
      <c r="D50" s="6">
        <v>12</v>
      </c>
      <c r="F50" s="5">
        <v>1110000</v>
      </c>
      <c r="H50" s="24">
        <v>2160000</v>
      </c>
      <c r="I50" s="134"/>
      <c r="J50" s="24">
        <v>1110000</v>
      </c>
      <c r="K50" s="134"/>
      <c r="L50" s="24">
        <v>2160000</v>
      </c>
    </row>
    <row r="51" spans="1:13" ht="19.5" customHeight="1">
      <c r="A51" s="4" t="s">
        <v>80</v>
      </c>
      <c r="B51" s="4"/>
      <c r="D51" s="6" t="s">
        <v>236</v>
      </c>
      <c r="E51" s="4"/>
      <c r="F51" s="24">
        <v>232522</v>
      </c>
      <c r="G51" s="16"/>
      <c r="H51" s="24">
        <v>296470</v>
      </c>
      <c r="I51" s="134"/>
      <c r="J51" s="24">
        <v>232522</v>
      </c>
      <c r="K51" s="134"/>
      <c r="L51" s="24">
        <v>296470</v>
      </c>
      <c r="M51" s="13"/>
    </row>
    <row r="52" spans="1:13" ht="19.5" customHeight="1">
      <c r="A52" s="4" t="s">
        <v>172</v>
      </c>
      <c r="B52" s="4"/>
      <c r="D52" s="6"/>
      <c r="E52" s="4"/>
      <c r="F52" s="24"/>
      <c r="G52" s="16"/>
      <c r="H52" s="24"/>
      <c r="I52" s="134"/>
      <c r="J52" s="24"/>
      <c r="K52" s="134"/>
      <c r="L52" s="24"/>
      <c r="M52" s="13"/>
    </row>
    <row r="53" spans="1:13" ht="19.5" customHeight="1">
      <c r="A53" s="4" t="s">
        <v>173</v>
      </c>
      <c r="B53" s="4"/>
      <c r="D53" s="6">
        <v>14</v>
      </c>
      <c r="E53" s="4"/>
      <c r="F53" s="24">
        <v>980000</v>
      </c>
      <c r="G53" s="16"/>
      <c r="H53" s="24">
        <v>980000</v>
      </c>
      <c r="I53" s="134"/>
      <c r="J53" s="24">
        <v>980000</v>
      </c>
      <c r="K53" s="134"/>
      <c r="L53" s="24">
        <v>980000</v>
      </c>
      <c r="M53" s="13"/>
    </row>
    <row r="54" spans="1:13" ht="19.5" customHeight="1">
      <c r="A54" s="136" t="s">
        <v>211</v>
      </c>
      <c r="B54" s="4"/>
      <c r="D54" s="6"/>
      <c r="E54" s="4"/>
      <c r="F54" s="24"/>
      <c r="G54" s="16"/>
      <c r="H54" s="24"/>
      <c r="I54" s="134"/>
      <c r="J54" s="24"/>
      <c r="K54" s="134"/>
      <c r="L54" s="24"/>
      <c r="M54" s="13"/>
    </row>
    <row r="55" spans="1:13" ht="19.5" customHeight="1">
      <c r="A55" s="137" t="s">
        <v>212</v>
      </c>
      <c r="B55" s="4"/>
      <c r="D55" s="6">
        <v>15</v>
      </c>
      <c r="E55" s="4"/>
      <c r="F55" s="24">
        <v>11754</v>
      </c>
      <c r="G55" s="16"/>
      <c r="H55" s="24">
        <v>0</v>
      </c>
      <c r="I55" s="134"/>
      <c r="J55" s="24">
        <v>11754</v>
      </c>
      <c r="K55" s="134"/>
      <c r="L55" s="24">
        <v>0</v>
      </c>
      <c r="M55" s="13"/>
    </row>
    <row r="56" spans="1:13" ht="19.5" customHeight="1">
      <c r="A56" s="4" t="s">
        <v>197</v>
      </c>
      <c r="B56" s="4"/>
      <c r="D56" s="6">
        <v>16</v>
      </c>
      <c r="E56" s="4"/>
      <c r="F56" s="24">
        <v>0</v>
      </c>
      <c r="G56" s="16"/>
      <c r="H56" s="24">
        <v>1000000</v>
      </c>
      <c r="I56" s="134"/>
      <c r="J56" s="24">
        <v>0</v>
      </c>
      <c r="K56" s="134"/>
      <c r="L56" s="24">
        <v>1000000</v>
      </c>
      <c r="M56" s="13"/>
    </row>
    <row r="57" spans="1:13" ht="19.5" customHeight="1">
      <c r="A57" s="93" t="s">
        <v>149</v>
      </c>
      <c r="B57" s="4"/>
      <c r="D57" s="6"/>
      <c r="E57" s="4"/>
      <c r="F57" s="24"/>
      <c r="G57" s="16"/>
      <c r="H57" s="24"/>
      <c r="I57" s="134"/>
      <c r="J57" s="24"/>
      <c r="K57" s="134"/>
      <c r="L57" s="24"/>
      <c r="M57" s="13"/>
    </row>
    <row r="58" spans="1:13" ht="19.5" customHeight="1">
      <c r="A58" s="4" t="s">
        <v>122</v>
      </c>
      <c r="B58" s="4"/>
      <c r="D58" s="6"/>
      <c r="F58" s="12">
        <v>0</v>
      </c>
      <c r="G58" s="12"/>
      <c r="H58" s="92">
        <v>8809</v>
      </c>
      <c r="I58" s="92"/>
      <c r="J58" s="92">
        <v>0</v>
      </c>
      <c r="K58" s="92"/>
      <c r="L58" s="92">
        <v>8809</v>
      </c>
      <c r="M58" s="13"/>
    </row>
    <row r="59" spans="1:13" ht="19.5" customHeight="1">
      <c r="A59" s="4" t="s">
        <v>133</v>
      </c>
      <c r="B59" s="4"/>
      <c r="D59" s="6"/>
      <c r="F59" s="12">
        <v>7664</v>
      </c>
      <c r="G59" s="12"/>
      <c r="H59" s="92">
        <v>8020</v>
      </c>
      <c r="I59" s="92"/>
      <c r="J59" s="92">
        <v>7664</v>
      </c>
      <c r="K59" s="92"/>
      <c r="L59" s="92">
        <v>8020</v>
      </c>
      <c r="M59" s="13"/>
    </row>
    <row r="60" spans="1:12" ht="19.5" customHeight="1">
      <c r="A60" s="10" t="s">
        <v>7</v>
      </c>
      <c r="B60" s="4"/>
      <c r="D60" s="6"/>
      <c r="E60" s="4"/>
      <c r="F60" s="94">
        <f>SUM(F50:F59)</f>
        <v>2341940</v>
      </c>
      <c r="G60" s="12"/>
      <c r="H60" s="94">
        <f>SUM(H50:H59)</f>
        <v>4453299</v>
      </c>
      <c r="I60" s="12"/>
      <c r="J60" s="94">
        <f>SUM(J50:J59)</f>
        <v>2341940</v>
      </c>
      <c r="K60" s="12"/>
      <c r="L60" s="94">
        <f>SUM(L50:L59)</f>
        <v>4453299</v>
      </c>
    </row>
    <row r="61" spans="1:12" ht="19.5" customHeight="1">
      <c r="A61" s="10" t="s">
        <v>17</v>
      </c>
      <c r="B61" s="4"/>
      <c r="D61" s="6"/>
      <c r="E61" s="4"/>
      <c r="F61" s="12"/>
      <c r="G61" s="12"/>
      <c r="H61" s="12"/>
      <c r="I61" s="12"/>
      <c r="J61" s="12"/>
      <c r="K61" s="12"/>
      <c r="L61" s="12"/>
    </row>
    <row r="62" spans="1:12" ht="19.5" customHeight="1">
      <c r="A62" s="4" t="s">
        <v>174</v>
      </c>
      <c r="B62" s="4"/>
      <c r="D62" s="6"/>
      <c r="E62" s="4"/>
      <c r="F62" s="12"/>
      <c r="G62" s="12"/>
      <c r="H62" s="12"/>
      <c r="I62" s="12"/>
      <c r="J62" s="12"/>
      <c r="K62" s="12"/>
      <c r="L62" s="12"/>
    </row>
    <row r="63" spans="1:12" ht="19.5" customHeight="1">
      <c r="A63" s="4" t="s">
        <v>124</v>
      </c>
      <c r="B63" s="4"/>
      <c r="D63" s="6">
        <v>14</v>
      </c>
      <c r="E63" s="4"/>
      <c r="F63" s="12">
        <v>4550000</v>
      </c>
      <c r="G63" s="12"/>
      <c r="H63" s="92">
        <v>5040000</v>
      </c>
      <c r="I63" s="92"/>
      <c r="J63" s="92">
        <v>4550000</v>
      </c>
      <c r="K63" s="92"/>
      <c r="L63" s="92">
        <v>5040000</v>
      </c>
    </row>
    <row r="64" spans="1:12" ht="19.5" customHeight="1">
      <c r="A64" s="138" t="s">
        <v>213</v>
      </c>
      <c r="B64" s="4"/>
      <c r="D64" s="6"/>
      <c r="E64" s="4"/>
      <c r="F64" s="12"/>
      <c r="G64" s="12"/>
      <c r="H64" s="24"/>
      <c r="I64" s="92"/>
      <c r="J64" s="24"/>
      <c r="K64" s="92"/>
      <c r="L64" s="24"/>
    </row>
    <row r="65" spans="1:12" ht="19.5" customHeight="1">
      <c r="A65" s="138" t="s">
        <v>122</v>
      </c>
      <c r="B65" s="4"/>
      <c r="D65" s="6">
        <v>15</v>
      </c>
      <c r="E65" s="4"/>
      <c r="F65" s="12">
        <v>48757</v>
      </c>
      <c r="G65" s="12"/>
      <c r="H65" s="24">
        <v>0</v>
      </c>
      <c r="I65" s="92"/>
      <c r="J65" s="24">
        <v>48757</v>
      </c>
      <c r="K65" s="92"/>
      <c r="L65" s="24">
        <v>0</v>
      </c>
    </row>
    <row r="66" spans="1:13" ht="19.5" customHeight="1">
      <c r="A66" s="4" t="s">
        <v>194</v>
      </c>
      <c r="B66" s="4"/>
      <c r="D66" s="6">
        <v>16</v>
      </c>
      <c r="E66" s="4"/>
      <c r="F66" s="24">
        <v>5991458</v>
      </c>
      <c r="G66" s="12"/>
      <c r="H66" s="24">
        <v>1000000</v>
      </c>
      <c r="I66" s="92"/>
      <c r="J66" s="24">
        <v>5991458</v>
      </c>
      <c r="K66" s="92"/>
      <c r="L66" s="24">
        <v>1000000</v>
      </c>
      <c r="M66" s="13"/>
    </row>
    <row r="67" spans="1:13" ht="19.5" customHeight="1">
      <c r="A67" s="4" t="s">
        <v>120</v>
      </c>
      <c r="B67" s="4"/>
      <c r="D67" s="6"/>
      <c r="E67" s="4"/>
      <c r="F67" s="24">
        <v>1744</v>
      </c>
      <c r="G67" s="12"/>
      <c r="H67" s="24">
        <v>1724</v>
      </c>
      <c r="I67" s="92"/>
      <c r="J67" s="24">
        <v>1744</v>
      </c>
      <c r="K67" s="92"/>
      <c r="L67" s="24">
        <v>1724</v>
      </c>
      <c r="M67" s="13"/>
    </row>
    <row r="68" spans="1:13" ht="19.5" customHeight="1">
      <c r="A68" s="96" t="s">
        <v>123</v>
      </c>
      <c r="B68" s="4"/>
      <c r="D68" s="6"/>
      <c r="E68" s="4"/>
      <c r="F68" s="24"/>
      <c r="G68" s="12"/>
      <c r="H68" s="24"/>
      <c r="I68" s="92"/>
      <c r="J68" s="24"/>
      <c r="K68" s="92"/>
      <c r="L68" s="24"/>
      <c r="M68" s="13"/>
    </row>
    <row r="69" spans="1:13" ht="19.5" customHeight="1">
      <c r="A69" s="4" t="s">
        <v>124</v>
      </c>
      <c r="B69" s="4"/>
      <c r="D69" s="6"/>
      <c r="E69" s="4"/>
      <c r="F69" s="92">
        <v>86575</v>
      </c>
      <c r="G69" s="16"/>
      <c r="H69" s="92">
        <v>82465</v>
      </c>
      <c r="I69" s="134"/>
      <c r="J69" s="92">
        <v>86575</v>
      </c>
      <c r="K69" s="134"/>
      <c r="L69" s="92">
        <v>82465</v>
      </c>
      <c r="M69" s="13"/>
    </row>
    <row r="70" spans="1:13" ht="19.5" customHeight="1">
      <c r="A70" s="130" t="s">
        <v>214</v>
      </c>
      <c r="B70" s="4"/>
      <c r="D70" s="6"/>
      <c r="E70" s="4"/>
      <c r="F70" s="92">
        <v>783442</v>
      </c>
      <c r="G70" s="16"/>
      <c r="H70" s="92">
        <v>0</v>
      </c>
      <c r="I70" s="134"/>
      <c r="J70" s="92">
        <v>783442</v>
      </c>
      <c r="K70" s="134"/>
      <c r="L70" s="92">
        <v>0</v>
      </c>
      <c r="M70" s="13"/>
    </row>
    <row r="71" spans="1:13" ht="19.5" customHeight="1">
      <c r="A71" s="130" t="s">
        <v>215</v>
      </c>
      <c r="B71" s="4"/>
      <c r="D71" s="6">
        <v>4</v>
      </c>
      <c r="E71" s="4"/>
      <c r="F71" s="92">
        <v>108079</v>
      </c>
      <c r="G71" s="16"/>
      <c r="H71" s="92">
        <v>0</v>
      </c>
      <c r="I71" s="134"/>
      <c r="J71" s="92">
        <v>108079</v>
      </c>
      <c r="K71" s="134"/>
      <c r="L71" s="92">
        <v>0</v>
      </c>
      <c r="M71" s="13"/>
    </row>
    <row r="72" spans="1:13" ht="19.5" customHeight="1">
      <c r="A72" s="4" t="s">
        <v>36</v>
      </c>
      <c r="B72" s="4"/>
      <c r="D72" s="6" t="s">
        <v>256</v>
      </c>
      <c r="E72" s="4"/>
      <c r="F72" s="15">
        <v>355344</v>
      </c>
      <c r="G72" s="16"/>
      <c r="H72" s="139">
        <v>464501</v>
      </c>
      <c r="I72" s="134"/>
      <c r="J72" s="139">
        <v>355344</v>
      </c>
      <c r="K72" s="134"/>
      <c r="L72" s="139">
        <v>464501</v>
      </c>
      <c r="M72" s="13"/>
    </row>
    <row r="73" spans="1:12" ht="19.5" customHeight="1">
      <c r="A73" s="10" t="s">
        <v>18</v>
      </c>
      <c r="B73" s="4"/>
      <c r="D73" s="4"/>
      <c r="E73" s="4"/>
      <c r="F73" s="14">
        <f>SUM(F63:F72)</f>
        <v>11925399</v>
      </c>
      <c r="G73" s="12"/>
      <c r="H73" s="14">
        <f>SUM(H63:H72)</f>
        <v>6588690</v>
      </c>
      <c r="I73" s="12"/>
      <c r="J73" s="14">
        <f>SUM(J63:J72)</f>
        <v>11925399</v>
      </c>
      <c r="K73" s="100"/>
      <c r="L73" s="14">
        <f>SUM(L63:L72)</f>
        <v>6588690</v>
      </c>
    </row>
    <row r="74" spans="1:12" ht="19.5" customHeight="1">
      <c r="A74" s="10" t="s">
        <v>8</v>
      </c>
      <c r="B74" s="4"/>
      <c r="D74" s="4"/>
      <c r="E74" s="4"/>
      <c r="F74" s="15">
        <f>SUM(F60,F73)</f>
        <v>14267339</v>
      </c>
      <c r="G74" s="16"/>
      <c r="H74" s="15">
        <f>SUM(H60,H73)</f>
        <v>11041989</v>
      </c>
      <c r="I74" s="16"/>
      <c r="J74" s="15">
        <f>SUM(J60,J73)</f>
        <v>14267339</v>
      </c>
      <c r="K74" s="16"/>
      <c r="L74" s="15">
        <f>SUM(L60,L73)</f>
        <v>11041989</v>
      </c>
    </row>
    <row r="75" spans="2:12" ht="19.5" customHeight="1">
      <c r="B75" s="4"/>
      <c r="D75" s="22"/>
      <c r="F75" s="22"/>
      <c r="H75" s="22"/>
      <c r="J75" s="22"/>
      <c r="K75" s="21"/>
      <c r="L75" s="22"/>
    </row>
    <row r="76" spans="1:12" ht="19.5" customHeight="1">
      <c r="A76" s="4" t="s">
        <v>4</v>
      </c>
      <c r="B76" s="4"/>
      <c r="D76" s="22"/>
      <c r="F76" s="22"/>
      <c r="H76" s="22"/>
      <c r="J76" s="22"/>
      <c r="L76" s="22"/>
    </row>
    <row r="77" spans="1:12" ht="19.5" customHeight="1">
      <c r="A77" s="19" t="s">
        <v>223</v>
      </c>
      <c r="B77" s="1"/>
      <c r="C77" s="2"/>
      <c r="D77" s="3"/>
      <c r="E77" s="84"/>
      <c r="F77" s="3"/>
      <c r="G77" s="104"/>
      <c r="H77" s="3"/>
      <c r="I77" s="84"/>
      <c r="J77" s="3"/>
      <c r="K77" s="1"/>
      <c r="L77" s="3"/>
    </row>
    <row r="78" spans="1:12" ht="19.5" customHeight="1">
      <c r="A78" s="19" t="s">
        <v>79</v>
      </c>
      <c r="B78" s="1"/>
      <c r="C78" s="2"/>
      <c r="D78" s="3"/>
      <c r="E78" s="84"/>
      <c r="F78" s="3"/>
      <c r="G78" s="104"/>
      <c r="H78" s="3"/>
      <c r="I78" s="84"/>
      <c r="J78" s="3"/>
      <c r="K78" s="1"/>
      <c r="L78" s="3"/>
    </row>
    <row r="79" spans="1:12" ht="18.75">
      <c r="A79" s="19" t="s">
        <v>205</v>
      </c>
      <c r="D79" s="67"/>
      <c r="E79" s="7"/>
      <c r="F79" s="67"/>
      <c r="G79" s="11"/>
      <c r="H79" s="67"/>
      <c r="I79" s="7"/>
      <c r="J79" s="67"/>
      <c r="K79" s="87"/>
      <c r="L79" s="67"/>
    </row>
    <row r="80" spans="1:13" ht="18.75">
      <c r="A80" s="140"/>
      <c r="B80" s="141"/>
      <c r="C80" s="141"/>
      <c r="D80" s="142"/>
      <c r="E80" s="143"/>
      <c r="F80" s="142"/>
      <c r="G80" s="144"/>
      <c r="H80" s="142"/>
      <c r="I80" s="143"/>
      <c r="L80" s="4"/>
      <c r="M80" s="145" t="s">
        <v>119</v>
      </c>
    </row>
    <row r="81" spans="1:13" ht="18.75">
      <c r="A81" s="140"/>
      <c r="B81" s="141"/>
      <c r="C81" s="141"/>
      <c r="D81" s="142"/>
      <c r="E81" s="143"/>
      <c r="F81" s="211" t="s">
        <v>182</v>
      </c>
      <c r="G81" s="211"/>
      <c r="H81" s="211"/>
      <c r="I81" s="143"/>
      <c r="L81" s="4"/>
      <c r="M81" s="145"/>
    </row>
    <row r="82" spans="6:13" ht="18.75">
      <c r="F82" s="212" t="s">
        <v>222</v>
      </c>
      <c r="G82" s="212"/>
      <c r="H82" s="212"/>
      <c r="J82" s="212" t="s">
        <v>28</v>
      </c>
      <c r="K82" s="212"/>
      <c r="L82" s="212"/>
      <c r="M82" s="88"/>
    </row>
    <row r="83" spans="1:32" s="148" customFormat="1" ht="18.75">
      <c r="A83" s="140"/>
      <c r="B83" s="146"/>
      <c r="C83" s="147"/>
      <c r="E83" s="149"/>
      <c r="F83" s="150" t="str">
        <f>"30 มิถุนายน"</f>
        <v>30 มิถุนายน</v>
      </c>
      <c r="G83" s="150"/>
      <c r="H83" s="150" t="str">
        <f>"31 ธันวาคม"</f>
        <v>31 ธันวาคม</v>
      </c>
      <c r="I83" s="150"/>
      <c r="J83" s="150" t="str">
        <f>"30 มิถุนายน"</f>
        <v>30 มิถุนายน</v>
      </c>
      <c r="K83" s="150"/>
      <c r="L83" s="150" t="str">
        <f>"31 ธันวาคม"</f>
        <v>31 ธันวาคม</v>
      </c>
      <c r="AF83" s="148" t="s">
        <v>119</v>
      </c>
    </row>
    <row r="84" spans="1:12" s="152" customFormat="1" ht="18.75">
      <c r="A84" s="151"/>
      <c r="C84" s="153"/>
      <c r="D84" s="146"/>
      <c r="E84" s="154"/>
      <c r="F84" s="155">
        <v>2563</v>
      </c>
      <c r="G84" s="156"/>
      <c r="H84" s="155">
        <v>2562</v>
      </c>
      <c r="I84" s="156"/>
      <c r="J84" s="155">
        <v>2563</v>
      </c>
      <c r="K84" s="156"/>
      <c r="L84" s="155">
        <v>2562</v>
      </c>
    </row>
    <row r="85" spans="1:12" s="152" customFormat="1" ht="18.75">
      <c r="A85" s="151"/>
      <c r="C85" s="153"/>
      <c r="D85" s="146"/>
      <c r="E85" s="154"/>
      <c r="F85" s="157" t="s">
        <v>97</v>
      </c>
      <c r="G85" s="156"/>
      <c r="H85" s="148" t="s">
        <v>175</v>
      </c>
      <c r="I85" s="156"/>
      <c r="J85" s="157" t="s">
        <v>97</v>
      </c>
      <c r="K85" s="156"/>
      <c r="L85" s="148" t="s">
        <v>175</v>
      </c>
    </row>
    <row r="86" spans="1:12" s="152" customFormat="1" ht="18.75">
      <c r="A86" s="151"/>
      <c r="C86" s="153"/>
      <c r="D86" s="146"/>
      <c r="E86" s="154"/>
      <c r="F86" s="157" t="s">
        <v>98</v>
      </c>
      <c r="G86" s="156"/>
      <c r="H86" s="157"/>
      <c r="I86" s="156"/>
      <c r="J86" s="157" t="s">
        <v>98</v>
      </c>
      <c r="K86" s="156"/>
      <c r="L86" s="157"/>
    </row>
    <row r="87" spans="1:12" ht="19.5" customHeight="1">
      <c r="A87" s="10" t="s">
        <v>32</v>
      </c>
      <c r="B87" s="4"/>
      <c r="C87" s="8"/>
      <c r="D87" s="23"/>
      <c r="E87" s="85"/>
      <c r="F87" s="23"/>
      <c r="G87" s="86"/>
      <c r="H87" s="23"/>
      <c r="I87" s="89"/>
      <c r="J87" s="23"/>
      <c r="K87" s="9"/>
      <c r="L87" s="23"/>
    </row>
    <row r="88" spans="1:2" ht="19.5" customHeight="1">
      <c r="A88" s="10" t="s">
        <v>9</v>
      </c>
      <c r="B88" s="4"/>
    </row>
    <row r="89" spans="1:4" ht="19.5" customHeight="1">
      <c r="A89" s="4" t="s">
        <v>37</v>
      </c>
      <c r="B89" s="4"/>
      <c r="D89" s="6"/>
    </row>
    <row r="90" spans="1:12" ht="19.5" customHeight="1">
      <c r="A90" s="4" t="s">
        <v>38</v>
      </c>
      <c r="B90" s="4"/>
      <c r="D90" s="4"/>
      <c r="E90" s="16"/>
      <c r="F90" s="13"/>
      <c r="G90" s="16"/>
      <c r="H90" s="13"/>
      <c r="I90" s="16"/>
      <c r="J90" s="13"/>
      <c r="K90" s="13"/>
      <c r="L90" s="13"/>
    </row>
    <row r="91" spans="1:12" ht="19.5" customHeight="1" thickBot="1">
      <c r="A91" s="4" t="s">
        <v>121</v>
      </c>
      <c r="B91" s="4"/>
      <c r="D91" s="6"/>
      <c r="E91" s="4"/>
      <c r="F91" s="25">
        <v>582923</v>
      </c>
      <c r="G91" s="16"/>
      <c r="H91" s="25">
        <v>582923</v>
      </c>
      <c r="I91" s="16"/>
      <c r="J91" s="25">
        <v>582923</v>
      </c>
      <c r="K91" s="13"/>
      <c r="L91" s="25">
        <v>582923</v>
      </c>
    </row>
    <row r="92" spans="1:13" ht="19.5" customHeight="1" thickTop="1">
      <c r="A92" s="4" t="s">
        <v>39</v>
      </c>
      <c r="B92" s="4"/>
      <c r="D92" s="6"/>
      <c r="E92" s="4"/>
      <c r="F92" s="4"/>
      <c r="G92" s="21"/>
      <c r="H92" s="4"/>
      <c r="I92" s="4"/>
      <c r="J92" s="4"/>
      <c r="L92" s="4"/>
      <c r="M92" s="13"/>
    </row>
    <row r="93" spans="1:13" ht="19.5" customHeight="1">
      <c r="A93" s="4" t="s">
        <v>232</v>
      </c>
      <c r="B93" s="4"/>
      <c r="D93" s="6"/>
      <c r="E93" s="4"/>
      <c r="F93" s="16">
        <f>Consolidated!H36</f>
        <v>571891</v>
      </c>
      <c r="G93" s="16"/>
      <c r="H93" s="16">
        <f>Consolidated!H25</f>
        <v>571891</v>
      </c>
      <c r="I93" s="16"/>
      <c r="J93" s="16">
        <f>'The Company only'!E32</f>
        <v>571891</v>
      </c>
      <c r="K93" s="13"/>
      <c r="L93" s="16">
        <f>'The Company only'!E22</f>
        <v>571891</v>
      </c>
      <c r="M93" s="13"/>
    </row>
    <row r="94" spans="1:13" ht="19.5" customHeight="1">
      <c r="A94" s="4" t="s">
        <v>57</v>
      </c>
      <c r="B94" s="4"/>
      <c r="D94" s="6"/>
      <c r="E94" s="4"/>
      <c r="F94" s="16">
        <f>Consolidated!J36</f>
        <v>4533334</v>
      </c>
      <c r="G94" s="16"/>
      <c r="H94" s="16">
        <f>Consolidated!J25</f>
        <v>4533334</v>
      </c>
      <c r="I94" s="16"/>
      <c r="J94" s="16">
        <f>'The Company only'!G32</f>
        <v>4533334</v>
      </c>
      <c r="K94" s="13"/>
      <c r="L94" s="16">
        <f>'The Company only'!G22</f>
        <v>4533334</v>
      </c>
      <c r="M94" s="13"/>
    </row>
    <row r="95" spans="1:13" ht="19.5" customHeight="1">
      <c r="A95" s="4" t="s">
        <v>146</v>
      </c>
      <c r="B95" s="4"/>
      <c r="D95" s="18"/>
      <c r="E95" s="4"/>
      <c r="F95" s="16">
        <f>Consolidated!L36</f>
        <v>6152</v>
      </c>
      <c r="G95" s="16"/>
      <c r="H95" s="16">
        <f>Consolidated!L25</f>
        <v>6152</v>
      </c>
      <c r="I95" s="16"/>
      <c r="J95" s="16">
        <v>0</v>
      </c>
      <c r="K95" s="13"/>
      <c r="L95" s="16">
        <v>0</v>
      </c>
      <c r="M95" s="13"/>
    </row>
    <row r="96" spans="1:13" ht="19.5" customHeight="1">
      <c r="A96" s="4" t="s">
        <v>40</v>
      </c>
      <c r="B96" s="4"/>
      <c r="D96" s="6"/>
      <c r="E96" s="4"/>
      <c r="F96" s="13"/>
      <c r="G96" s="16"/>
      <c r="H96" s="13"/>
      <c r="I96" s="16"/>
      <c r="J96" s="13"/>
      <c r="K96" s="13"/>
      <c r="L96" s="13"/>
      <c r="M96" s="24"/>
    </row>
    <row r="97" spans="1:13" ht="19.5" customHeight="1">
      <c r="A97" s="4" t="s">
        <v>127</v>
      </c>
      <c r="B97" s="4"/>
      <c r="D97" s="6"/>
      <c r="E97" s="4"/>
      <c r="F97" s="4"/>
      <c r="G97" s="21"/>
      <c r="H97" s="4"/>
      <c r="J97" s="4"/>
      <c r="L97" s="4"/>
      <c r="M97" s="24"/>
    </row>
    <row r="98" spans="1:13" ht="19.5" customHeight="1">
      <c r="A98" s="4" t="s">
        <v>125</v>
      </c>
      <c r="B98" s="4"/>
      <c r="D98" s="6"/>
      <c r="E98" s="4"/>
      <c r="F98" s="92">
        <f>Consolidated!N36</f>
        <v>80000</v>
      </c>
      <c r="G98" s="16"/>
      <c r="H98" s="92">
        <f>Consolidated!N25</f>
        <v>80000</v>
      </c>
      <c r="I98" s="16"/>
      <c r="J98" s="92">
        <f>'The Company only'!I32</f>
        <v>80000</v>
      </c>
      <c r="K98" s="13"/>
      <c r="L98" s="92">
        <f>'The Company only'!I22</f>
        <v>80000</v>
      </c>
      <c r="M98" s="24"/>
    </row>
    <row r="99" spans="1:13" ht="19.5" customHeight="1">
      <c r="A99" s="4" t="s">
        <v>126</v>
      </c>
      <c r="B99" s="4"/>
      <c r="D99" s="6"/>
      <c r="E99" s="4"/>
      <c r="F99" s="92">
        <f>Consolidated!P36</f>
        <v>280000</v>
      </c>
      <c r="G99" s="16"/>
      <c r="H99" s="92">
        <f>Consolidated!P25</f>
        <v>280000</v>
      </c>
      <c r="I99" s="16"/>
      <c r="J99" s="92">
        <f>'The Company only'!K32</f>
        <v>280000</v>
      </c>
      <c r="K99" s="13"/>
      <c r="L99" s="92">
        <f>'The Company only'!K22</f>
        <v>280000</v>
      </c>
      <c r="M99" s="24"/>
    </row>
    <row r="100" spans="1:13" ht="19.5" customHeight="1">
      <c r="A100" s="4" t="s">
        <v>52</v>
      </c>
      <c r="B100" s="4"/>
      <c r="D100" s="6"/>
      <c r="E100" s="4"/>
      <c r="F100" s="12">
        <f>Consolidated!R36</f>
        <v>25271273</v>
      </c>
      <c r="G100" s="16"/>
      <c r="H100" s="12">
        <f>Consolidated!R25</f>
        <v>24103402</v>
      </c>
      <c r="I100" s="16"/>
      <c r="J100" s="12">
        <f>'The Company only'!M32</f>
        <v>9662211</v>
      </c>
      <c r="K100" s="16"/>
      <c r="L100" s="12">
        <f>'The Company only'!M22</f>
        <v>9228834</v>
      </c>
      <c r="M100" s="16"/>
    </row>
    <row r="101" spans="1:13" ht="19.5" customHeight="1">
      <c r="A101" s="4" t="s">
        <v>65</v>
      </c>
      <c r="B101" s="4"/>
      <c r="D101" s="6"/>
      <c r="E101" s="4"/>
      <c r="F101" s="15">
        <f>Consolidated!AD36</f>
        <v>7114010</v>
      </c>
      <c r="G101" s="16"/>
      <c r="H101" s="15">
        <f>Consolidated!AD25</f>
        <v>958704</v>
      </c>
      <c r="I101" s="16"/>
      <c r="J101" s="15">
        <f>'The Company only'!U32</f>
        <v>4020899</v>
      </c>
      <c r="K101" s="13"/>
      <c r="L101" s="15">
        <f>'The Company only'!U22</f>
        <v>313313</v>
      </c>
      <c r="M101" s="24"/>
    </row>
    <row r="102" spans="1:12" ht="19.5" customHeight="1">
      <c r="A102" s="10" t="s">
        <v>26</v>
      </c>
      <c r="B102" s="101"/>
      <c r="D102" s="4"/>
      <c r="E102" s="4"/>
      <c r="F102" s="15">
        <f>SUM(F93:F101)</f>
        <v>37856660</v>
      </c>
      <c r="G102" s="16"/>
      <c r="H102" s="15">
        <f>SUM(H93:H101)</f>
        <v>30533483</v>
      </c>
      <c r="I102" s="16"/>
      <c r="J102" s="15">
        <f>SUM(J93:J101)</f>
        <v>19148335</v>
      </c>
      <c r="K102" s="13"/>
      <c r="L102" s="15">
        <f>SUM(L93:L101)</f>
        <v>15007372</v>
      </c>
    </row>
    <row r="103" spans="1:12" ht="19.5" customHeight="1" thickBot="1">
      <c r="A103" s="10" t="s">
        <v>10</v>
      </c>
      <c r="B103" s="4"/>
      <c r="D103" s="4"/>
      <c r="E103" s="4"/>
      <c r="F103" s="25">
        <f>SUM(F74,F102)</f>
        <v>52123999</v>
      </c>
      <c r="G103" s="16"/>
      <c r="H103" s="25">
        <f>SUM(H74,H102)</f>
        <v>41575472</v>
      </c>
      <c r="I103" s="16"/>
      <c r="J103" s="25">
        <f>SUM(J74,J102)</f>
        <v>33415674</v>
      </c>
      <c r="K103" s="13"/>
      <c r="L103" s="25">
        <f>SUM(L74,L102)</f>
        <v>26049361</v>
      </c>
    </row>
    <row r="104" spans="2:15" ht="19.5" thickTop="1">
      <c r="B104" s="4"/>
      <c r="D104" s="4"/>
      <c r="E104" s="4"/>
      <c r="F104" s="16">
        <f>F103-F35</f>
        <v>0</v>
      </c>
      <c r="G104" s="16"/>
      <c r="H104" s="16">
        <f>H103-H35</f>
        <v>0</v>
      </c>
      <c r="I104" s="16"/>
      <c r="J104" s="16">
        <f>J103-J35</f>
        <v>0</v>
      </c>
      <c r="K104" s="13"/>
      <c r="L104" s="16">
        <f>L103-L35</f>
        <v>0</v>
      </c>
      <c r="M104" s="16"/>
      <c r="N104" s="16"/>
      <c r="O104" s="21"/>
    </row>
    <row r="105" spans="1:15" ht="18.75">
      <c r="A105" s="4" t="s">
        <v>4</v>
      </c>
      <c r="D105" s="98"/>
      <c r="E105" s="98"/>
      <c r="F105" s="98"/>
      <c r="G105" s="98"/>
      <c r="H105" s="98"/>
      <c r="I105" s="98"/>
      <c r="J105" s="98"/>
      <c r="K105" s="98"/>
      <c r="L105" s="98"/>
      <c r="M105" s="21"/>
      <c r="N105" s="21"/>
      <c r="O105" s="21"/>
    </row>
    <row r="106" spans="4:15" ht="18.75">
      <c r="D106" s="98"/>
      <c r="E106" s="98"/>
      <c r="F106" s="98"/>
      <c r="G106" s="98"/>
      <c r="H106" s="98"/>
      <c r="I106" s="98"/>
      <c r="J106" s="98"/>
      <c r="K106" s="98"/>
      <c r="L106" s="98"/>
      <c r="M106" s="21"/>
      <c r="N106" s="21"/>
      <c r="O106" s="21"/>
    </row>
    <row r="107" spans="1:2" ht="18.75">
      <c r="A107" s="102"/>
      <c r="B107" s="102"/>
    </row>
    <row r="108" ht="18.75">
      <c r="B108" s="4"/>
    </row>
    <row r="109" spans="2:3" ht="18.75">
      <c r="B109" s="4"/>
      <c r="C109" s="4" t="s">
        <v>11</v>
      </c>
    </row>
    <row r="110" spans="1:2" ht="18.75">
      <c r="A110" s="102"/>
      <c r="B110" s="102"/>
    </row>
  </sheetData>
  <sheetProtection/>
  <mergeCells count="9">
    <mergeCell ref="F81:H81"/>
    <mergeCell ref="F82:H82"/>
    <mergeCell ref="J82:L82"/>
    <mergeCell ref="J6:L6"/>
    <mergeCell ref="F6:H6"/>
    <mergeCell ref="F5:H5"/>
    <mergeCell ref="F42:H42"/>
    <mergeCell ref="F43:H43"/>
    <mergeCell ref="J43:L43"/>
  </mergeCells>
  <printOptions horizontalCentered="1"/>
  <pageMargins left="0.984251968503937" right="0.3937007874015748" top="0.7874015748031497" bottom="0.3937007874015748" header="0.1968503937007874" footer="0.1968503937007874"/>
  <pageSetup horizontalDpi="600" verticalDpi="600" orientation="portrait" paperSize="9" scale="90" r:id="rId2"/>
  <rowBreaks count="2" manualBreakCount="2">
    <brk id="37" max="255" man="1"/>
    <brk id="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2"/>
  <sheetViews>
    <sheetView showGridLines="0" view="pageBreakPreview" zoomScale="85" zoomScaleNormal="90" zoomScaleSheetLayoutView="85" workbookViewId="0" topLeftCell="A1">
      <selection activeCell="C126" sqref="C126"/>
    </sheetView>
  </sheetViews>
  <sheetFormatPr defaultColWidth="10.625" defaultRowHeight="12.75"/>
  <cols>
    <col min="1" max="1" width="33.625" style="4" customWidth="1"/>
    <col min="2" max="2" width="8.875" style="4" customWidth="1"/>
    <col min="3" max="3" width="6.875" style="6" customWidth="1"/>
    <col min="4" max="4" width="0.5" style="6" customWidth="1"/>
    <col min="5" max="5" width="11.50390625" style="5" customWidth="1"/>
    <col min="6" max="6" width="0.5" style="21" customWidth="1"/>
    <col min="7" max="7" width="11.50390625" style="5" customWidth="1"/>
    <col min="8" max="8" width="0.5" style="4" customWidth="1"/>
    <col min="9" max="9" width="11.50390625" style="5" customWidth="1"/>
    <col min="10" max="10" width="0.5" style="4" customWidth="1"/>
    <col min="11" max="11" width="11.50390625" style="5" customWidth="1"/>
    <col min="12" max="12" width="0.6171875" style="159" hidden="1" customWidth="1"/>
    <col min="13" max="16384" width="10.625" style="4" customWidth="1"/>
  </cols>
  <sheetData>
    <row r="1" spans="1:11" ht="18.75">
      <c r="A1" s="158"/>
      <c r="B1" s="21"/>
      <c r="K1" s="145" t="s">
        <v>59</v>
      </c>
    </row>
    <row r="2" spans="1:11" ht="18.75">
      <c r="A2" s="19" t="s">
        <v>223</v>
      </c>
      <c r="B2" s="1"/>
      <c r="C2" s="2"/>
      <c r="D2" s="2"/>
      <c r="E2" s="3"/>
      <c r="F2" s="84"/>
      <c r="G2" s="3"/>
      <c r="H2" s="1"/>
      <c r="I2" s="3"/>
      <c r="J2" s="1"/>
      <c r="K2" s="3"/>
    </row>
    <row r="3" spans="1:11" ht="18.75">
      <c r="A3" s="19" t="s">
        <v>68</v>
      </c>
      <c r="B3" s="1"/>
      <c r="C3" s="2"/>
      <c r="D3" s="2"/>
      <c r="E3" s="3"/>
      <c r="F3" s="84"/>
      <c r="G3" s="3"/>
      <c r="H3" s="1"/>
      <c r="I3" s="3"/>
      <c r="J3" s="1"/>
      <c r="K3" s="3"/>
    </row>
    <row r="4" spans="1:11" ht="18.75">
      <c r="A4" s="151" t="s">
        <v>206</v>
      </c>
      <c r="B4" s="1"/>
      <c r="C4" s="2"/>
      <c r="D4" s="2"/>
      <c r="E4" s="3"/>
      <c r="F4" s="84"/>
      <c r="G4" s="3"/>
      <c r="H4" s="1"/>
      <c r="I4" s="3"/>
      <c r="J4" s="1"/>
      <c r="K4" s="3"/>
    </row>
    <row r="5" spans="1:12" ht="18.75">
      <c r="A5" s="1"/>
      <c r="B5" s="1"/>
      <c r="C5" s="2"/>
      <c r="D5" s="2"/>
      <c r="I5" s="159"/>
      <c r="K5" s="145" t="s">
        <v>151</v>
      </c>
      <c r="L5" s="145"/>
    </row>
    <row r="6" spans="1:12" ht="18.75">
      <c r="A6" s="1"/>
      <c r="B6" s="1"/>
      <c r="C6" s="2"/>
      <c r="D6" s="2"/>
      <c r="E6" s="67" t="s">
        <v>182</v>
      </c>
      <c r="F6" s="87"/>
      <c r="G6" s="87"/>
      <c r="I6" s="159"/>
      <c r="K6" s="145"/>
      <c r="L6" s="145"/>
    </row>
    <row r="7" spans="1:12" ht="18.75">
      <c r="A7" s="1"/>
      <c r="B7" s="1"/>
      <c r="C7" s="2"/>
      <c r="D7" s="2"/>
      <c r="E7" s="67" t="s">
        <v>183</v>
      </c>
      <c r="F7" s="87"/>
      <c r="G7" s="67"/>
      <c r="I7" s="159"/>
      <c r="K7" s="145"/>
      <c r="L7" s="145"/>
    </row>
    <row r="8" spans="5:11" ht="18.75">
      <c r="E8" s="160" t="s">
        <v>184</v>
      </c>
      <c r="F8" s="87"/>
      <c r="G8" s="160" t="s">
        <v>0</v>
      </c>
      <c r="H8" s="7"/>
      <c r="I8" s="160"/>
      <c r="J8" s="129" t="s">
        <v>28</v>
      </c>
      <c r="K8" s="160"/>
    </row>
    <row r="9" spans="3:11" ht="18.75">
      <c r="C9" s="8" t="s">
        <v>1</v>
      </c>
      <c r="D9" s="161"/>
      <c r="E9" s="162">
        <v>2563</v>
      </c>
      <c r="F9" s="85"/>
      <c r="G9" s="9">
        <v>2562</v>
      </c>
      <c r="H9" s="163"/>
      <c r="I9" s="162">
        <v>2563</v>
      </c>
      <c r="J9" s="9"/>
      <c r="K9" s="9">
        <v>2562</v>
      </c>
    </row>
    <row r="10" spans="1:11" ht="18.75">
      <c r="A10" s="10" t="s">
        <v>150</v>
      </c>
      <c r="C10" s="8"/>
      <c r="D10" s="161"/>
      <c r="E10" s="162"/>
      <c r="F10" s="85"/>
      <c r="G10" s="9"/>
      <c r="H10" s="163"/>
      <c r="I10" s="162"/>
      <c r="J10" s="9"/>
      <c r="K10" s="9"/>
    </row>
    <row r="11" spans="1:11" ht="18.75">
      <c r="A11" s="10" t="s">
        <v>41</v>
      </c>
      <c r="C11" s="6">
        <v>4</v>
      </c>
      <c r="E11" s="164"/>
      <c r="G11" s="164"/>
      <c r="I11" s="11"/>
      <c r="K11" s="11"/>
    </row>
    <row r="12" spans="1:11" ht="18.75">
      <c r="A12" s="4" t="s">
        <v>112</v>
      </c>
      <c r="C12" s="80"/>
      <c r="D12" s="80"/>
      <c r="E12" s="12">
        <v>463627</v>
      </c>
      <c r="G12" s="12">
        <v>548442</v>
      </c>
      <c r="H12" s="21"/>
      <c r="I12" s="12">
        <v>463627</v>
      </c>
      <c r="J12" s="12"/>
      <c r="K12" s="12">
        <v>548442</v>
      </c>
    </row>
    <row r="13" spans="1:11" ht="18.75">
      <c r="A13" s="4" t="s">
        <v>113</v>
      </c>
      <c r="C13" s="165"/>
      <c r="D13" s="80"/>
      <c r="E13" s="12">
        <v>109331</v>
      </c>
      <c r="F13" s="16"/>
      <c r="G13" s="12">
        <v>151326</v>
      </c>
      <c r="H13" s="16"/>
      <c r="I13" s="12">
        <v>753676</v>
      </c>
      <c r="J13" s="16"/>
      <c r="K13" s="12">
        <v>845377</v>
      </c>
    </row>
    <row r="14" spans="1:11" ht="18.75">
      <c r="A14" s="4" t="s">
        <v>200</v>
      </c>
      <c r="C14" s="80"/>
      <c r="D14" s="80"/>
      <c r="E14" s="12">
        <v>86626</v>
      </c>
      <c r="F14" s="16"/>
      <c r="G14" s="12">
        <v>134130</v>
      </c>
      <c r="H14" s="16"/>
      <c r="I14" s="12">
        <v>86626</v>
      </c>
      <c r="J14" s="16"/>
      <c r="K14" s="12">
        <v>126426</v>
      </c>
    </row>
    <row r="15" spans="1:11" ht="18.75">
      <c r="A15" s="4" t="s">
        <v>268</v>
      </c>
      <c r="E15" s="16">
        <v>18395</v>
      </c>
      <c r="F15" s="16"/>
      <c r="G15" s="16">
        <v>0</v>
      </c>
      <c r="H15" s="16"/>
      <c r="I15" s="16">
        <v>0</v>
      </c>
      <c r="J15" s="16"/>
      <c r="K15" s="16">
        <v>0</v>
      </c>
    </row>
    <row r="16" spans="1:11" ht="18.75">
      <c r="A16" s="4" t="s">
        <v>33</v>
      </c>
      <c r="C16" s="166"/>
      <c r="E16" s="14">
        <v>60729</v>
      </c>
      <c r="F16" s="16"/>
      <c r="G16" s="14">
        <v>10099</v>
      </c>
      <c r="H16" s="16"/>
      <c r="I16" s="14">
        <v>47309</v>
      </c>
      <c r="J16" s="13"/>
      <c r="K16" s="14">
        <v>9302</v>
      </c>
    </row>
    <row r="17" spans="1:19" s="159" customFormat="1" ht="18.75">
      <c r="A17" s="10" t="s">
        <v>42</v>
      </c>
      <c r="B17" s="4"/>
      <c r="C17" s="6"/>
      <c r="D17" s="6"/>
      <c r="E17" s="15">
        <f>SUM(E12:E16)</f>
        <v>738708</v>
      </c>
      <c r="F17" s="16"/>
      <c r="G17" s="15">
        <f>SUM(G12:G16)</f>
        <v>843997</v>
      </c>
      <c r="H17" s="16"/>
      <c r="I17" s="15">
        <f>SUM(I12:I16)</f>
        <v>1351238</v>
      </c>
      <c r="J17" s="13"/>
      <c r="K17" s="15">
        <f>SUM(K12:K16)</f>
        <v>1529547</v>
      </c>
      <c r="M17" s="4"/>
      <c r="N17" s="4"/>
      <c r="O17" s="4"/>
      <c r="P17" s="4"/>
      <c r="Q17" s="4"/>
      <c r="R17" s="4"/>
      <c r="S17" s="4"/>
    </row>
    <row r="18" spans="1:19" s="159" customFormat="1" ht="18.75">
      <c r="A18" s="10" t="s">
        <v>43</v>
      </c>
      <c r="B18" s="4"/>
      <c r="C18" s="6">
        <v>4</v>
      </c>
      <c r="D18" s="6"/>
      <c r="E18" s="167"/>
      <c r="F18" s="21"/>
      <c r="G18" s="167"/>
      <c r="H18" s="21"/>
      <c r="I18" s="167"/>
      <c r="J18" s="4"/>
      <c r="K18" s="5"/>
      <c r="M18" s="4"/>
      <c r="N18" s="4"/>
      <c r="O18" s="4"/>
      <c r="P18" s="4"/>
      <c r="Q18" s="4"/>
      <c r="R18" s="4"/>
      <c r="S18" s="4"/>
    </row>
    <row r="19" spans="1:19" s="159" customFormat="1" ht="18.75">
      <c r="A19" s="4" t="s">
        <v>117</v>
      </c>
      <c r="B19" s="4"/>
      <c r="C19" s="6"/>
      <c r="D19" s="6"/>
      <c r="E19" s="16">
        <v>417726</v>
      </c>
      <c r="F19" s="16"/>
      <c r="G19" s="16">
        <v>500368</v>
      </c>
      <c r="H19" s="16"/>
      <c r="I19" s="16">
        <v>417726</v>
      </c>
      <c r="J19" s="13"/>
      <c r="K19" s="16">
        <v>500368</v>
      </c>
      <c r="M19" s="4"/>
      <c r="N19" s="4"/>
      <c r="O19" s="4"/>
      <c r="P19" s="4"/>
      <c r="Q19" s="4"/>
      <c r="R19" s="4"/>
      <c r="S19" s="4"/>
    </row>
    <row r="20" spans="1:19" s="159" customFormat="1" ht="18.75">
      <c r="A20" s="4" t="s">
        <v>201</v>
      </c>
      <c r="B20" s="4"/>
      <c r="C20" s="6"/>
      <c r="D20" s="6"/>
      <c r="E20" s="16">
        <v>87865</v>
      </c>
      <c r="F20" s="16"/>
      <c r="G20" s="16">
        <v>135847</v>
      </c>
      <c r="H20" s="16"/>
      <c r="I20" s="16">
        <v>87865</v>
      </c>
      <c r="J20" s="13"/>
      <c r="K20" s="16">
        <v>132204</v>
      </c>
      <c r="M20" s="4"/>
      <c r="N20" s="4"/>
      <c r="O20" s="4"/>
      <c r="P20" s="4"/>
      <c r="Q20" s="4"/>
      <c r="R20" s="4"/>
      <c r="S20" s="4"/>
    </row>
    <row r="21" spans="1:19" s="159" customFormat="1" ht="18.75">
      <c r="A21" s="4" t="s">
        <v>48</v>
      </c>
      <c r="B21" s="4"/>
      <c r="C21" s="6"/>
      <c r="D21" s="6"/>
      <c r="E21" s="16">
        <v>103253</v>
      </c>
      <c r="F21" s="16"/>
      <c r="G21" s="16">
        <v>111715</v>
      </c>
      <c r="H21" s="16"/>
      <c r="I21" s="16">
        <v>103253</v>
      </c>
      <c r="J21" s="13"/>
      <c r="K21" s="16">
        <v>107898</v>
      </c>
      <c r="M21" s="4"/>
      <c r="N21" s="4"/>
      <c r="O21" s="4"/>
      <c r="P21" s="4"/>
      <c r="Q21" s="4"/>
      <c r="R21" s="4"/>
      <c r="S21" s="4"/>
    </row>
    <row r="22" spans="1:19" s="159" customFormat="1" ht="18.75">
      <c r="A22" s="4" t="s">
        <v>260</v>
      </c>
      <c r="B22" s="4"/>
      <c r="C22" s="6"/>
      <c r="D22" s="6"/>
      <c r="E22" s="15">
        <v>0</v>
      </c>
      <c r="F22" s="16"/>
      <c r="G22" s="15">
        <v>0</v>
      </c>
      <c r="H22" s="16"/>
      <c r="I22" s="15">
        <v>4162</v>
      </c>
      <c r="J22" s="13"/>
      <c r="K22" s="15">
        <v>0</v>
      </c>
      <c r="M22" s="4"/>
      <c r="N22" s="4"/>
      <c r="O22" s="4"/>
      <c r="P22" s="4"/>
      <c r="Q22" s="4"/>
      <c r="R22" s="4"/>
      <c r="S22" s="4"/>
    </row>
    <row r="23" spans="1:19" s="159" customFormat="1" ht="18.75">
      <c r="A23" s="10" t="s">
        <v>44</v>
      </c>
      <c r="B23" s="4"/>
      <c r="C23" s="6"/>
      <c r="D23" s="6"/>
      <c r="E23" s="15">
        <f>SUM(E19:E22)</f>
        <v>608844</v>
      </c>
      <c r="F23" s="16"/>
      <c r="G23" s="15">
        <f>SUM(G19:G22)</f>
        <v>747930</v>
      </c>
      <c r="H23" s="16"/>
      <c r="I23" s="15">
        <f>SUM(I19:I22)</f>
        <v>613006</v>
      </c>
      <c r="J23" s="13"/>
      <c r="K23" s="15">
        <f>SUM(K19:K22)</f>
        <v>740470</v>
      </c>
      <c r="M23" s="4"/>
      <c r="N23" s="4"/>
      <c r="O23" s="4"/>
      <c r="P23" s="4"/>
      <c r="Q23" s="4"/>
      <c r="R23" s="4"/>
      <c r="S23" s="4"/>
    </row>
    <row r="24" spans="1:19" s="159" customFormat="1" ht="18.75">
      <c r="A24" s="19" t="s">
        <v>224</v>
      </c>
      <c r="B24" s="20"/>
      <c r="C24" s="6"/>
      <c r="D24" s="6"/>
      <c r="E24" s="16">
        <f>SUM(E17-E23)</f>
        <v>129864</v>
      </c>
      <c r="F24" s="16"/>
      <c r="G24" s="16">
        <f>SUM(G17-G23)</f>
        <v>96067</v>
      </c>
      <c r="H24" s="16"/>
      <c r="I24" s="16">
        <f>SUM(I17-I23)</f>
        <v>738232</v>
      </c>
      <c r="J24" s="13"/>
      <c r="K24" s="16">
        <f>SUM(K17-K23)</f>
        <v>789077</v>
      </c>
      <c r="M24" s="4"/>
      <c r="N24" s="4"/>
      <c r="O24" s="4"/>
      <c r="P24" s="4"/>
      <c r="Q24" s="4"/>
      <c r="R24" s="4"/>
      <c r="S24" s="4"/>
    </row>
    <row r="25" spans="1:19" s="168" customFormat="1" ht="18.75">
      <c r="A25" s="95" t="s">
        <v>114</v>
      </c>
      <c r="B25" s="95"/>
      <c r="C25" s="80"/>
      <c r="D25" s="80"/>
      <c r="E25" s="16">
        <v>641107</v>
      </c>
      <c r="F25" s="16"/>
      <c r="G25" s="16">
        <v>680461</v>
      </c>
      <c r="H25" s="16"/>
      <c r="I25" s="16">
        <v>0</v>
      </c>
      <c r="J25" s="16"/>
      <c r="K25" s="16">
        <v>0</v>
      </c>
      <c r="M25" s="21"/>
      <c r="N25" s="21"/>
      <c r="O25" s="21"/>
      <c r="P25" s="21"/>
      <c r="Q25" s="21"/>
      <c r="R25" s="21"/>
      <c r="S25" s="21"/>
    </row>
    <row r="26" spans="1:19" s="159" customFormat="1" ht="18.75">
      <c r="A26" s="20" t="s">
        <v>225</v>
      </c>
      <c r="B26" s="20"/>
      <c r="C26" s="6"/>
      <c r="D26" s="6"/>
      <c r="E26" s="15">
        <v>-56366</v>
      </c>
      <c r="F26" s="16"/>
      <c r="G26" s="15">
        <v>-55571</v>
      </c>
      <c r="H26" s="16"/>
      <c r="I26" s="15">
        <v>-56366</v>
      </c>
      <c r="J26" s="13"/>
      <c r="K26" s="15">
        <v>-55571</v>
      </c>
      <c r="M26" s="4"/>
      <c r="N26" s="4"/>
      <c r="O26" s="4"/>
      <c r="P26" s="4"/>
      <c r="Q26" s="4"/>
      <c r="R26" s="4"/>
      <c r="S26" s="4"/>
    </row>
    <row r="27" spans="1:19" s="159" customFormat="1" ht="18.75">
      <c r="A27" s="10" t="s">
        <v>259</v>
      </c>
      <c r="B27" s="4"/>
      <c r="C27" s="18"/>
      <c r="D27" s="6"/>
      <c r="E27" s="16">
        <f>SUM(E24:E26)</f>
        <v>714605</v>
      </c>
      <c r="F27" s="16"/>
      <c r="G27" s="16">
        <f>SUM(G24:G26)</f>
        <v>720957</v>
      </c>
      <c r="H27" s="16"/>
      <c r="I27" s="16">
        <f>SUM(I24:I26)</f>
        <v>681866</v>
      </c>
      <c r="J27" s="13"/>
      <c r="K27" s="16">
        <f>SUM(K24:K26)</f>
        <v>733506</v>
      </c>
      <c r="M27" s="4"/>
      <c r="N27" s="4"/>
      <c r="O27" s="4"/>
      <c r="P27" s="4"/>
      <c r="Q27" s="4"/>
      <c r="R27" s="4"/>
      <c r="S27" s="4"/>
    </row>
    <row r="28" spans="1:19" s="159" customFormat="1" ht="18.75">
      <c r="A28" s="4" t="s">
        <v>261</v>
      </c>
      <c r="B28" s="4"/>
      <c r="C28" s="6">
        <v>17</v>
      </c>
      <c r="D28" s="6"/>
      <c r="E28" s="15">
        <v>30361</v>
      </c>
      <c r="F28" s="16"/>
      <c r="G28" s="15">
        <v>425</v>
      </c>
      <c r="H28" s="16"/>
      <c r="I28" s="15">
        <v>30361</v>
      </c>
      <c r="J28" s="16"/>
      <c r="K28" s="14">
        <v>335</v>
      </c>
      <c r="M28" s="4"/>
      <c r="N28" s="4"/>
      <c r="O28" s="4"/>
      <c r="P28" s="4"/>
      <c r="Q28" s="4"/>
      <c r="R28" s="4"/>
      <c r="S28" s="4"/>
    </row>
    <row r="29" spans="1:19" s="159" customFormat="1" ht="19.5" thickBot="1">
      <c r="A29" s="10" t="s">
        <v>89</v>
      </c>
      <c r="B29" s="4"/>
      <c r="C29" s="6"/>
      <c r="D29" s="6"/>
      <c r="E29" s="169">
        <f>SUM(E27:E28)</f>
        <v>744966</v>
      </c>
      <c r="F29" s="16"/>
      <c r="G29" s="169">
        <f>SUM(G27:G28)</f>
        <v>721382</v>
      </c>
      <c r="H29" s="16"/>
      <c r="I29" s="169">
        <f>SUM(I27:I28)</f>
        <v>712227</v>
      </c>
      <c r="J29" s="13"/>
      <c r="K29" s="169">
        <f>SUM(K27:K28)</f>
        <v>733841</v>
      </c>
      <c r="M29" s="4"/>
      <c r="N29" s="4"/>
      <c r="O29" s="4"/>
      <c r="P29" s="4"/>
      <c r="Q29" s="4"/>
      <c r="R29" s="4"/>
      <c r="S29" s="4"/>
    </row>
    <row r="30" spans="1:19" s="159" customFormat="1" ht="19.5" thickTop="1">
      <c r="A30" s="4"/>
      <c r="B30" s="4"/>
      <c r="C30" s="6"/>
      <c r="D30" s="6"/>
      <c r="E30" s="21"/>
      <c r="F30" s="21"/>
      <c r="G30" s="21"/>
      <c r="H30" s="4"/>
      <c r="I30" s="21"/>
      <c r="J30" s="4"/>
      <c r="K30" s="21"/>
      <c r="M30" s="4"/>
      <c r="N30" s="4"/>
      <c r="O30" s="4"/>
      <c r="P30" s="4"/>
      <c r="Q30" s="4"/>
      <c r="R30" s="4"/>
      <c r="S30" s="4"/>
    </row>
    <row r="31" spans="5:11" ht="18.75">
      <c r="E31" s="170"/>
      <c r="F31" s="170"/>
      <c r="G31" s="170"/>
      <c r="H31" s="171"/>
      <c r="I31" s="170"/>
      <c r="J31" s="171"/>
      <c r="K31" s="170"/>
    </row>
    <row r="32" spans="1:11" ht="18.75">
      <c r="A32" s="4" t="s">
        <v>34</v>
      </c>
      <c r="E32" s="22"/>
      <c r="G32" s="22"/>
      <c r="I32" s="22"/>
      <c r="K32" s="22"/>
    </row>
    <row r="33" spans="1:11" ht="18.75">
      <c r="A33" s="21"/>
      <c r="B33" s="21"/>
      <c r="K33" s="145" t="s">
        <v>59</v>
      </c>
    </row>
    <row r="34" spans="1:11" ht="18.75">
      <c r="A34" s="19" t="s">
        <v>223</v>
      </c>
      <c r="B34" s="1"/>
      <c r="C34" s="2"/>
      <c r="D34" s="2"/>
      <c r="E34" s="3"/>
      <c r="F34" s="84"/>
      <c r="G34" s="3"/>
      <c r="H34" s="1"/>
      <c r="I34" s="3"/>
      <c r="J34" s="1"/>
      <c r="K34" s="3"/>
    </row>
    <row r="35" spans="1:11" ht="18.75">
      <c r="A35" s="19" t="s">
        <v>152</v>
      </c>
      <c r="B35" s="1"/>
      <c r="C35" s="2"/>
      <c r="D35" s="2"/>
      <c r="E35" s="3"/>
      <c r="F35" s="84"/>
      <c r="G35" s="3"/>
      <c r="H35" s="1"/>
      <c r="I35" s="3"/>
      <c r="J35" s="1"/>
      <c r="K35" s="3"/>
    </row>
    <row r="36" spans="1:11" ht="18.75">
      <c r="A36" s="151" t="s">
        <v>206</v>
      </c>
      <c r="B36" s="1"/>
      <c r="C36" s="2"/>
      <c r="D36" s="2"/>
      <c r="E36" s="3"/>
      <c r="F36" s="84"/>
      <c r="G36" s="3"/>
      <c r="H36" s="1"/>
      <c r="I36" s="3"/>
      <c r="J36" s="1"/>
      <c r="K36" s="3"/>
    </row>
    <row r="37" spans="1:12" ht="18.75">
      <c r="A37" s="1"/>
      <c r="B37" s="1"/>
      <c r="C37" s="2"/>
      <c r="D37" s="2"/>
      <c r="I37" s="159"/>
      <c r="K37" s="145" t="s">
        <v>239</v>
      </c>
      <c r="L37" s="145"/>
    </row>
    <row r="38" spans="1:12" ht="18.75">
      <c r="A38" s="1"/>
      <c r="B38" s="1"/>
      <c r="C38" s="2"/>
      <c r="D38" s="2"/>
      <c r="E38" s="67" t="s">
        <v>182</v>
      </c>
      <c r="F38" s="87"/>
      <c r="G38" s="87"/>
      <c r="I38" s="159"/>
      <c r="K38" s="145"/>
      <c r="L38" s="145"/>
    </row>
    <row r="39" spans="1:12" ht="18.75">
      <c r="A39" s="1"/>
      <c r="B39" s="1"/>
      <c r="C39" s="2"/>
      <c r="D39" s="2"/>
      <c r="E39" s="67" t="s">
        <v>183</v>
      </c>
      <c r="F39" s="87"/>
      <c r="G39" s="67"/>
      <c r="I39" s="159"/>
      <c r="K39" s="145"/>
      <c r="L39" s="145"/>
    </row>
    <row r="40" spans="5:11" ht="18.75">
      <c r="E40" s="160" t="s">
        <v>184</v>
      </c>
      <c r="F40" s="87"/>
      <c r="G40" s="160" t="s">
        <v>0</v>
      </c>
      <c r="H40" s="7"/>
      <c r="I40" s="160"/>
      <c r="J40" s="129" t="s">
        <v>28</v>
      </c>
      <c r="K40" s="160"/>
    </row>
    <row r="41" spans="3:11" ht="18.75">
      <c r="C41" s="8" t="s">
        <v>1</v>
      </c>
      <c r="D41" s="161"/>
      <c r="E41" s="162">
        <v>2563</v>
      </c>
      <c r="F41" s="85"/>
      <c r="G41" s="9">
        <v>2562</v>
      </c>
      <c r="H41" s="163"/>
      <c r="I41" s="162">
        <v>2563</v>
      </c>
      <c r="J41" s="9"/>
      <c r="K41" s="9">
        <v>2562</v>
      </c>
    </row>
    <row r="42" spans="1:19" s="159" customFormat="1" ht="18.75">
      <c r="A42" s="10" t="s">
        <v>147</v>
      </c>
      <c r="B42" s="4"/>
      <c r="C42" s="8"/>
      <c r="D42" s="161"/>
      <c r="E42" s="17"/>
      <c r="F42" s="86"/>
      <c r="G42" s="17"/>
      <c r="H42" s="172"/>
      <c r="I42" s="17"/>
      <c r="J42" s="23"/>
      <c r="K42" s="17"/>
      <c r="M42" s="4"/>
      <c r="N42" s="4"/>
      <c r="O42" s="4"/>
      <c r="P42" s="4"/>
      <c r="Q42" s="4"/>
      <c r="R42" s="4"/>
      <c r="S42" s="4"/>
    </row>
    <row r="43" spans="1:19" s="167" customFormat="1" ht="18.75">
      <c r="A43" s="173" t="s">
        <v>100</v>
      </c>
      <c r="B43" s="173"/>
      <c r="C43" s="161"/>
      <c r="D43" s="161"/>
      <c r="E43" s="174"/>
      <c r="F43" s="175"/>
      <c r="G43" s="174"/>
      <c r="H43" s="176"/>
      <c r="I43" s="174"/>
      <c r="J43" s="177"/>
      <c r="K43" s="174"/>
      <c r="M43" s="173"/>
      <c r="N43" s="173"/>
      <c r="O43" s="173"/>
      <c r="P43" s="173"/>
      <c r="Q43" s="173"/>
      <c r="R43" s="173"/>
      <c r="S43" s="173"/>
    </row>
    <row r="44" spans="1:19" s="159" customFormat="1" ht="18.75">
      <c r="A44" s="4" t="s">
        <v>86</v>
      </c>
      <c r="B44" s="4"/>
      <c r="C44" s="8"/>
      <c r="D44" s="161"/>
      <c r="E44" s="17"/>
      <c r="F44" s="86"/>
      <c r="G44" s="17"/>
      <c r="H44" s="172"/>
      <c r="I44" s="17"/>
      <c r="J44" s="23"/>
      <c r="K44" s="17"/>
      <c r="M44" s="4"/>
      <c r="N44" s="4"/>
      <c r="O44" s="4"/>
      <c r="P44" s="4"/>
      <c r="Q44" s="4"/>
      <c r="R44" s="4"/>
      <c r="S44" s="4"/>
    </row>
    <row r="45" spans="1:19" s="159" customFormat="1" ht="18.75">
      <c r="A45" s="4" t="s">
        <v>87</v>
      </c>
      <c r="B45" s="4"/>
      <c r="C45" s="6"/>
      <c r="D45" s="6"/>
      <c r="E45" s="13">
        <v>-10791</v>
      </c>
      <c r="F45" s="16"/>
      <c r="G45" s="13">
        <v>-5092</v>
      </c>
      <c r="H45" s="13"/>
      <c r="I45" s="13">
        <v>0</v>
      </c>
      <c r="J45" s="24"/>
      <c r="K45" s="13">
        <v>0</v>
      </c>
      <c r="M45" s="4"/>
      <c r="N45" s="4"/>
      <c r="O45" s="4"/>
      <c r="P45" s="4"/>
      <c r="Q45" s="4"/>
      <c r="R45" s="4"/>
      <c r="S45" s="4"/>
    </row>
    <row r="46" spans="1:19" s="159" customFormat="1" ht="18.75">
      <c r="A46" s="4" t="s">
        <v>289</v>
      </c>
      <c r="B46" s="4"/>
      <c r="C46" s="6"/>
      <c r="D46" s="6"/>
      <c r="F46" s="16"/>
      <c r="G46" s="13"/>
      <c r="H46" s="13"/>
      <c r="I46" s="13"/>
      <c r="J46" s="24"/>
      <c r="K46" s="13"/>
      <c r="M46" s="4"/>
      <c r="N46" s="4"/>
      <c r="O46" s="4"/>
      <c r="P46" s="4"/>
      <c r="Q46" s="4"/>
      <c r="R46" s="4"/>
      <c r="S46" s="4"/>
    </row>
    <row r="47" spans="1:19" s="159" customFormat="1" ht="18.75">
      <c r="A47" s="21" t="s">
        <v>148</v>
      </c>
      <c r="B47" s="4"/>
      <c r="C47" s="6"/>
      <c r="D47" s="6"/>
      <c r="E47" s="13">
        <v>-11</v>
      </c>
      <c r="F47" s="16"/>
      <c r="G47" s="13">
        <v>0</v>
      </c>
      <c r="H47" s="13"/>
      <c r="I47" s="13">
        <v>0</v>
      </c>
      <c r="J47" s="24"/>
      <c r="K47" s="13">
        <v>0</v>
      </c>
      <c r="M47" s="4"/>
      <c r="N47" s="4"/>
      <c r="O47" s="4"/>
      <c r="P47" s="4"/>
      <c r="Q47" s="4"/>
      <c r="R47" s="4"/>
      <c r="S47" s="4"/>
    </row>
    <row r="48" spans="1:19" s="159" customFormat="1" ht="18.75">
      <c r="A48" s="4" t="s">
        <v>277</v>
      </c>
      <c r="B48" s="4"/>
      <c r="C48" s="6"/>
      <c r="D48" s="6"/>
      <c r="E48" s="13"/>
      <c r="F48" s="16"/>
      <c r="G48" s="13"/>
      <c r="H48" s="13"/>
      <c r="I48" s="24"/>
      <c r="J48" s="24"/>
      <c r="K48" s="24"/>
      <c r="M48" s="4"/>
      <c r="N48" s="4"/>
      <c r="O48" s="4"/>
      <c r="P48" s="4"/>
      <c r="Q48" s="4"/>
      <c r="R48" s="4"/>
      <c r="S48" s="4"/>
    </row>
    <row r="49" spans="1:19" s="168" customFormat="1" ht="18.75">
      <c r="A49" s="21" t="s">
        <v>148</v>
      </c>
      <c r="B49" s="21"/>
      <c r="C49" s="80"/>
      <c r="D49" s="80"/>
      <c r="E49" s="15">
        <v>0</v>
      </c>
      <c r="F49" s="16"/>
      <c r="G49" s="15">
        <v>-55723</v>
      </c>
      <c r="H49" s="16"/>
      <c r="I49" s="178">
        <v>0</v>
      </c>
      <c r="J49" s="17"/>
      <c r="K49" s="178">
        <v>-108546</v>
      </c>
      <c r="M49" s="21"/>
      <c r="N49" s="21"/>
      <c r="O49" s="21"/>
      <c r="P49" s="21"/>
      <c r="Q49" s="21"/>
      <c r="R49" s="21"/>
      <c r="S49" s="21"/>
    </row>
    <row r="50" spans="1:19" s="159" customFormat="1" ht="18.75">
      <c r="A50" s="4" t="s">
        <v>100</v>
      </c>
      <c r="B50" s="4"/>
      <c r="C50" s="6"/>
      <c r="D50" s="6"/>
      <c r="E50" s="16"/>
      <c r="F50" s="16"/>
      <c r="G50" s="16"/>
      <c r="H50" s="13"/>
      <c r="I50" s="17"/>
      <c r="J50" s="24"/>
      <c r="K50" s="17"/>
      <c r="M50" s="4"/>
      <c r="N50" s="4"/>
      <c r="O50" s="4"/>
      <c r="P50" s="4"/>
      <c r="Q50" s="4"/>
      <c r="R50" s="4"/>
      <c r="S50" s="4"/>
    </row>
    <row r="51" spans="1:19" s="167" customFormat="1" ht="18.75">
      <c r="A51" s="4" t="s">
        <v>148</v>
      </c>
      <c r="B51" s="173"/>
      <c r="C51" s="161"/>
      <c r="D51" s="161"/>
      <c r="E51" s="179">
        <f>SUM(E45:E49)</f>
        <v>-10802</v>
      </c>
      <c r="F51" s="180"/>
      <c r="G51" s="179">
        <f>SUM(G45:G49)</f>
        <v>-60815</v>
      </c>
      <c r="H51" s="181"/>
      <c r="I51" s="179">
        <f>SUM(I45:I49)</f>
        <v>0</v>
      </c>
      <c r="J51" s="181"/>
      <c r="K51" s="179">
        <f>SUM(K45:K49)</f>
        <v>-108546</v>
      </c>
      <c r="M51" s="173"/>
      <c r="N51" s="173"/>
      <c r="O51" s="173"/>
      <c r="P51" s="173"/>
      <c r="Q51" s="173"/>
      <c r="R51" s="173"/>
      <c r="S51" s="173"/>
    </row>
    <row r="52" spans="1:19" s="167" customFormat="1" ht="10.5" customHeight="1">
      <c r="A52" s="173"/>
      <c r="B52" s="173"/>
      <c r="C52" s="161"/>
      <c r="D52" s="161"/>
      <c r="E52" s="174"/>
      <c r="F52" s="175"/>
      <c r="G52" s="174"/>
      <c r="H52" s="176"/>
      <c r="I52" s="174"/>
      <c r="J52" s="177"/>
      <c r="K52" s="174"/>
      <c r="M52" s="173"/>
      <c r="N52" s="173"/>
      <c r="O52" s="173"/>
      <c r="P52" s="173"/>
      <c r="Q52" s="173"/>
      <c r="R52" s="173"/>
      <c r="S52" s="173"/>
    </row>
    <row r="53" spans="1:19" s="167" customFormat="1" ht="18.75">
      <c r="A53" s="173" t="s">
        <v>99</v>
      </c>
      <c r="B53" s="173"/>
      <c r="C53" s="161"/>
      <c r="D53" s="161"/>
      <c r="E53" s="174"/>
      <c r="F53" s="175"/>
      <c r="G53" s="174"/>
      <c r="H53" s="176"/>
      <c r="I53" s="174"/>
      <c r="J53" s="177"/>
      <c r="K53" s="174"/>
      <c r="M53" s="173"/>
      <c r="N53" s="173"/>
      <c r="O53" s="173"/>
      <c r="P53" s="173"/>
      <c r="Q53" s="173"/>
      <c r="R53" s="173"/>
      <c r="S53" s="173"/>
    </row>
    <row r="54" spans="1:19" s="167" customFormat="1" ht="18.75">
      <c r="A54" s="4" t="s">
        <v>269</v>
      </c>
      <c r="B54" s="173"/>
      <c r="C54" s="161"/>
      <c r="D54" s="161"/>
      <c r="E54" s="174"/>
      <c r="F54" s="175"/>
      <c r="G54" s="174"/>
      <c r="H54" s="176"/>
      <c r="I54" s="174"/>
      <c r="J54" s="177"/>
      <c r="K54" s="174"/>
      <c r="M54" s="173"/>
      <c r="N54" s="173"/>
      <c r="O54" s="173"/>
      <c r="P54" s="173"/>
      <c r="Q54" s="173"/>
      <c r="R54" s="173"/>
      <c r="S54" s="173"/>
    </row>
    <row r="55" spans="1:19" s="167" customFormat="1" ht="18.75">
      <c r="A55" s="4" t="s">
        <v>238</v>
      </c>
      <c r="B55" s="173"/>
      <c r="C55" s="161"/>
      <c r="D55" s="161"/>
      <c r="E55" s="17">
        <v>369257</v>
      </c>
      <c r="F55" s="86"/>
      <c r="G55" s="17">
        <v>0</v>
      </c>
      <c r="H55" s="172"/>
      <c r="I55" s="17">
        <v>191799</v>
      </c>
      <c r="J55" s="23"/>
      <c r="K55" s="17">
        <v>0</v>
      </c>
      <c r="M55" s="173"/>
      <c r="N55" s="173"/>
      <c r="O55" s="173"/>
      <c r="P55" s="173"/>
      <c r="Q55" s="173"/>
      <c r="R55" s="173"/>
      <c r="S55" s="173"/>
    </row>
    <row r="56" spans="1:19" s="167" customFormat="1" ht="18.75">
      <c r="A56" s="4" t="s">
        <v>270</v>
      </c>
      <c r="B56" s="173"/>
      <c r="C56" s="161"/>
      <c r="D56" s="161"/>
      <c r="E56" s="17"/>
      <c r="F56" s="86"/>
      <c r="G56" s="17"/>
      <c r="H56" s="172"/>
      <c r="I56" s="17"/>
      <c r="J56" s="23"/>
      <c r="K56" s="17"/>
      <c r="M56" s="173"/>
      <c r="N56" s="173"/>
      <c r="O56" s="173"/>
      <c r="P56" s="173"/>
      <c r="Q56" s="173"/>
      <c r="R56" s="173"/>
      <c r="S56" s="173"/>
    </row>
    <row r="57" spans="1:19" s="167" customFormat="1" ht="18.75">
      <c r="A57" s="4" t="s">
        <v>148</v>
      </c>
      <c r="B57" s="173"/>
      <c r="C57" s="161"/>
      <c r="D57" s="161"/>
      <c r="E57" s="15">
        <v>197</v>
      </c>
      <c r="F57" s="16"/>
      <c r="G57" s="15">
        <v>-15182</v>
      </c>
      <c r="H57" s="13"/>
      <c r="I57" s="15">
        <v>0</v>
      </c>
      <c r="J57" s="13"/>
      <c r="K57" s="15">
        <v>0</v>
      </c>
      <c r="M57" s="173"/>
      <c r="N57" s="173"/>
      <c r="O57" s="173"/>
      <c r="P57" s="173"/>
      <c r="Q57" s="173"/>
      <c r="R57" s="173"/>
      <c r="S57" s="173"/>
    </row>
    <row r="58" spans="1:19" s="167" customFormat="1" ht="18.75">
      <c r="A58" s="4" t="s">
        <v>99</v>
      </c>
      <c r="B58" s="173"/>
      <c r="C58" s="161"/>
      <c r="D58" s="161"/>
      <c r="E58" s="16"/>
      <c r="F58" s="16"/>
      <c r="G58" s="16"/>
      <c r="H58" s="13"/>
      <c r="I58" s="16"/>
      <c r="J58" s="13"/>
      <c r="K58" s="16"/>
      <c r="M58" s="173"/>
      <c r="N58" s="173"/>
      <c r="O58" s="173"/>
      <c r="P58" s="173"/>
      <c r="Q58" s="173"/>
      <c r="R58" s="173"/>
      <c r="S58" s="173"/>
    </row>
    <row r="59" spans="1:19" s="167" customFormat="1" ht="18.75">
      <c r="A59" s="4" t="s">
        <v>148</v>
      </c>
      <c r="B59" s="173"/>
      <c r="C59" s="161"/>
      <c r="D59" s="161"/>
      <c r="E59" s="179">
        <f>SUM(E53:E57)</f>
        <v>369454</v>
      </c>
      <c r="F59" s="180"/>
      <c r="G59" s="179">
        <f>SUM(G53:G57)</f>
        <v>-15182</v>
      </c>
      <c r="H59" s="181"/>
      <c r="I59" s="179">
        <f>SUM(I53:I57)</f>
        <v>191799</v>
      </c>
      <c r="J59" s="181"/>
      <c r="K59" s="179">
        <f>SUM(K53:K57)</f>
        <v>0</v>
      </c>
      <c r="M59" s="173"/>
      <c r="N59" s="173"/>
      <c r="O59" s="173"/>
      <c r="P59" s="173"/>
      <c r="Q59" s="173"/>
      <c r="R59" s="173"/>
      <c r="S59" s="173"/>
    </row>
    <row r="60" spans="1:19" s="159" customFormat="1" ht="18.75">
      <c r="A60" s="10" t="s">
        <v>118</v>
      </c>
      <c r="B60" s="4"/>
      <c r="C60" s="6"/>
      <c r="D60" s="6"/>
      <c r="E60" s="15">
        <f>E51+E59</f>
        <v>358652</v>
      </c>
      <c r="F60" s="16"/>
      <c r="G60" s="15">
        <f>G51+G59</f>
        <v>-75997</v>
      </c>
      <c r="H60" s="16"/>
      <c r="I60" s="15">
        <f>I51+I59</f>
        <v>191799</v>
      </c>
      <c r="J60" s="17"/>
      <c r="K60" s="15">
        <f>K51+K59</f>
        <v>-108546</v>
      </c>
      <c r="M60" s="4"/>
      <c r="N60" s="4"/>
      <c r="O60" s="4"/>
      <c r="P60" s="4"/>
      <c r="Q60" s="4"/>
      <c r="R60" s="4"/>
      <c r="S60" s="4"/>
    </row>
    <row r="61" spans="1:19" s="159" customFormat="1" ht="19.5" thickBot="1">
      <c r="A61" s="10" t="s">
        <v>69</v>
      </c>
      <c r="B61" s="4"/>
      <c r="C61" s="6"/>
      <c r="D61" s="6"/>
      <c r="E61" s="25">
        <f>E60+E29</f>
        <v>1103618</v>
      </c>
      <c r="F61" s="16"/>
      <c r="G61" s="25">
        <f>G60+G29</f>
        <v>645385</v>
      </c>
      <c r="H61" s="13"/>
      <c r="I61" s="25">
        <f>I60+I29</f>
        <v>904026</v>
      </c>
      <c r="J61" s="24"/>
      <c r="K61" s="25">
        <f>K60+K29</f>
        <v>625295</v>
      </c>
      <c r="M61" s="4"/>
      <c r="N61" s="4"/>
      <c r="O61" s="4"/>
      <c r="P61" s="4"/>
      <c r="Q61" s="4"/>
      <c r="R61" s="4"/>
      <c r="S61" s="4"/>
    </row>
    <row r="62" spans="1:19" s="159" customFormat="1" ht="10.5" customHeight="1" thickTop="1">
      <c r="A62" s="10"/>
      <c r="B62" s="4"/>
      <c r="C62" s="6"/>
      <c r="D62" s="6"/>
      <c r="E62" s="21"/>
      <c r="F62" s="16"/>
      <c r="G62" s="21"/>
      <c r="H62" s="13"/>
      <c r="I62" s="21"/>
      <c r="J62" s="24"/>
      <c r="K62" s="21"/>
      <c r="M62" s="4"/>
      <c r="N62" s="4"/>
      <c r="O62" s="4"/>
      <c r="P62" s="4"/>
      <c r="Q62" s="4"/>
      <c r="R62" s="4"/>
      <c r="S62" s="4"/>
    </row>
    <row r="63" spans="1:11" s="182" customFormat="1" ht="18.75">
      <c r="A63" s="180" t="s">
        <v>66</v>
      </c>
      <c r="C63" s="183"/>
      <c r="E63" s="184"/>
      <c r="G63" s="184"/>
      <c r="I63" s="184"/>
      <c r="J63" s="184"/>
      <c r="K63" s="184"/>
    </row>
    <row r="64" spans="1:11" s="186" customFormat="1" ht="19.5" thickBot="1">
      <c r="A64" s="185" t="s">
        <v>75</v>
      </c>
      <c r="C64" s="187"/>
      <c r="E64" s="188">
        <f>E29</f>
        <v>744966</v>
      </c>
      <c r="F64" s="189"/>
      <c r="G64" s="190">
        <f>G66-G65</f>
        <v>722356</v>
      </c>
      <c r="H64" s="191"/>
      <c r="I64" s="188">
        <f>I29</f>
        <v>712227</v>
      </c>
      <c r="J64" s="191"/>
      <c r="K64" s="188">
        <f>K29</f>
        <v>733841</v>
      </c>
    </row>
    <row r="65" spans="1:11" s="186" customFormat="1" ht="19.5" thickTop="1">
      <c r="A65" s="185" t="s">
        <v>67</v>
      </c>
      <c r="C65" s="187"/>
      <c r="E65" s="191"/>
      <c r="F65" s="189"/>
      <c r="G65" s="190">
        <v>-974</v>
      </c>
      <c r="H65" s="191"/>
      <c r="I65" s="191"/>
      <c r="J65" s="191"/>
      <c r="K65" s="191"/>
    </row>
    <row r="66" spans="1:11" s="186" customFormat="1" ht="19.5" thickBot="1">
      <c r="A66" s="185"/>
      <c r="C66" s="185"/>
      <c r="E66" s="191"/>
      <c r="F66" s="181"/>
      <c r="G66" s="192">
        <f>SUM(G29)</f>
        <v>721382</v>
      </c>
      <c r="H66" s="191"/>
      <c r="I66" s="191"/>
      <c r="J66" s="191"/>
      <c r="K66" s="191"/>
    </row>
    <row r="67" spans="1:11" s="186" customFormat="1" ht="10.5" customHeight="1" thickTop="1">
      <c r="A67" s="193"/>
      <c r="E67" s="191"/>
      <c r="F67" s="182"/>
      <c r="G67" s="191"/>
      <c r="H67" s="191"/>
      <c r="I67" s="191"/>
      <c r="J67" s="191"/>
      <c r="K67" s="191"/>
    </row>
    <row r="68" spans="1:11" s="182" customFormat="1" ht="18.75">
      <c r="A68" s="180" t="s">
        <v>70</v>
      </c>
      <c r="C68" s="183"/>
      <c r="E68" s="184"/>
      <c r="G68" s="184"/>
      <c r="H68" s="184"/>
      <c r="I68" s="184"/>
      <c r="J68" s="184"/>
      <c r="K68" s="184"/>
    </row>
    <row r="69" spans="1:11" s="186" customFormat="1" ht="19.5" thickBot="1">
      <c r="A69" s="185" t="s">
        <v>75</v>
      </c>
      <c r="C69" s="187"/>
      <c r="E69" s="188">
        <f>E61</f>
        <v>1103618</v>
      </c>
      <c r="F69" s="189"/>
      <c r="G69" s="190">
        <f>G71-G70</f>
        <v>647098</v>
      </c>
      <c r="H69" s="191"/>
      <c r="I69" s="188">
        <f>I61</f>
        <v>904026</v>
      </c>
      <c r="J69" s="191"/>
      <c r="K69" s="188">
        <f>K61</f>
        <v>625295</v>
      </c>
    </row>
    <row r="70" spans="1:11" s="186" customFormat="1" ht="19.5" thickTop="1">
      <c r="A70" s="185" t="s">
        <v>67</v>
      </c>
      <c r="C70" s="187"/>
      <c r="E70" s="191"/>
      <c r="F70" s="189"/>
      <c r="G70" s="190">
        <v>-1713</v>
      </c>
      <c r="H70" s="191"/>
      <c r="I70" s="191"/>
      <c r="J70" s="191"/>
      <c r="K70" s="191"/>
    </row>
    <row r="71" spans="1:11" s="186" customFormat="1" ht="19.5" thickBot="1">
      <c r="A71" s="185"/>
      <c r="C71" s="185"/>
      <c r="E71" s="191"/>
      <c r="F71" s="181"/>
      <c r="G71" s="192">
        <f>G61</f>
        <v>645385</v>
      </c>
      <c r="H71" s="191"/>
      <c r="I71" s="191"/>
      <c r="J71" s="191"/>
      <c r="K71" s="191"/>
    </row>
    <row r="72" spans="1:11" s="186" customFormat="1" ht="19.5" thickTop="1">
      <c r="A72" s="193" t="s">
        <v>262</v>
      </c>
      <c r="C72" s="185"/>
      <c r="E72" s="181"/>
      <c r="F72" s="181"/>
      <c r="G72" s="181"/>
      <c r="H72" s="181"/>
      <c r="I72" s="4"/>
      <c r="J72" s="4"/>
      <c r="K72" s="4"/>
    </row>
    <row r="73" spans="1:11" s="186" customFormat="1" ht="18.75">
      <c r="A73" s="194" t="s">
        <v>263</v>
      </c>
      <c r="B73" s="195"/>
      <c r="C73" s="187">
        <v>19</v>
      </c>
      <c r="E73" s="191"/>
      <c r="F73" s="182"/>
      <c r="G73" s="191"/>
      <c r="H73" s="191"/>
      <c r="I73" s="191"/>
      <c r="J73" s="191"/>
      <c r="K73" s="191"/>
    </row>
    <row r="74" spans="1:11" s="186" customFormat="1" ht="19.5" thickBot="1">
      <c r="A74" s="194" t="s">
        <v>264</v>
      </c>
      <c r="B74" s="196"/>
      <c r="C74" s="187"/>
      <c r="E74" s="197">
        <f>E64/E75</f>
        <v>1.3026363415406084</v>
      </c>
      <c r="F74" s="198"/>
      <c r="G74" s="197">
        <f>G64/G75</f>
        <v>1.2631273398743441</v>
      </c>
      <c r="H74" s="199"/>
      <c r="I74" s="197">
        <f>I64/I75</f>
        <v>1.2453894186129875</v>
      </c>
      <c r="J74" s="200"/>
      <c r="K74" s="197">
        <f>K64/K75</f>
        <v>1.2832102595129389</v>
      </c>
    </row>
    <row r="75" spans="1:11" s="186" customFormat="1" ht="20.25" thickBot="1" thickTop="1">
      <c r="A75" s="194" t="s">
        <v>166</v>
      </c>
      <c r="B75" s="196"/>
      <c r="C75" s="187"/>
      <c r="E75" s="192">
        <v>571891</v>
      </c>
      <c r="F75" s="198"/>
      <c r="G75" s="192">
        <v>571879</v>
      </c>
      <c r="H75" s="199"/>
      <c r="I75" s="192">
        <v>571891</v>
      </c>
      <c r="J75" s="200"/>
      <c r="K75" s="192">
        <v>571879</v>
      </c>
    </row>
    <row r="76" spans="1:11" s="186" customFormat="1" ht="10.5" customHeight="1" thickTop="1">
      <c r="A76" s="194"/>
      <c r="B76" s="196"/>
      <c r="C76" s="187"/>
      <c r="E76" s="181"/>
      <c r="F76" s="198"/>
      <c r="G76" s="181"/>
      <c r="H76" s="199"/>
      <c r="I76" s="181"/>
      <c r="J76" s="200"/>
      <c r="K76" s="181"/>
    </row>
    <row r="77" spans="1:11" s="186" customFormat="1" ht="18.75">
      <c r="A77" s="194" t="s">
        <v>265</v>
      </c>
      <c r="B77" s="195"/>
      <c r="C77" s="187">
        <v>19</v>
      </c>
      <c r="E77" s="191"/>
      <c r="F77" s="182"/>
      <c r="G77" s="191"/>
      <c r="H77" s="191"/>
      <c r="I77" s="191"/>
      <c r="J77" s="191"/>
      <c r="K77" s="191"/>
    </row>
    <row r="78" spans="1:11" s="186" customFormat="1" ht="19.5" thickBot="1">
      <c r="A78" s="194" t="s">
        <v>264</v>
      </c>
      <c r="B78" s="196"/>
      <c r="C78" s="187"/>
      <c r="E78" s="197">
        <v>1.3</v>
      </c>
      <c r="F78" s="198"/>
      <c r="G78" s="197">
        <v>1.26</v>
      </c>
      <c r="H78" s="199"/>
      <c r="I78" s="197">
        <v>1.25</v>
      </c>
      <c r="J78" s="200"/>
      <c r="K78" s="197">
        <v>1.28</v>
      </c>
    </row>
    <row r="79" spans="1:11" s="186" customFormat="1" ht="20.25" thickBot="1" thickTop="1">
      <c r="A79" s="194" t="s">
        <v>166</v>
      </c>
      <c r="B79" s="196"/>
      <c r="C79" s="187"/>
      <c r="E79" s="192">
        <v>571933</v>
      </c>
      <c r="F79" s="198"/>
      <c r="G79" s="192">
        <v>571933</v>
      </c>
      <c r="H79" s="199"/>
      <c r="I79" s="192">
        <v>571933</v>
      </c>
      <c r="J79" s="200"/>
      <c r="K79" s="192">
        <v>571933</v>
      </c>
    </row>
    <row r="80" spans="1:11" s="186" customFormat="1" ht="10.5" customHeight="1" thickTop="1">
      <c r="A80" s="194"/>
      <c r="B80" s="196"/>
      <c r="C80" s="187"/>
      <c r="E80" s="181"/>
      <c r="F80" s="198"/>
      <c r="G80" s="191"/>
      <c r="H80" s="199"/>
      <c r="I80" s="181"/>
      <c r="J80" s="200"/>
      <c r="K80" s="191"/>
    </row>
    <row r="81" spans="1:11" ht="18.75">
      <c r="A81" s="4" t="s">
        <v>34</v>
      </c>
      <c r="E81" s="22"/>
      <c r="G81" s="22"/>
      <c r="I81" s="4"/>
      <c r="K81" s="4"/>
    </row>
    <row r="82" spans="1:11" ht="18.75">
      <c r="A82" s="158"/>
      <c r="B82" s="21"/>
      <c r="K82" s="145" t="s">
        <v>59</v>
      </c>
    </row>
    <row r="83" spans="1:11" ht="18.75">
      <c r="A83" s="19" t="s">
        <v>223</v>
      </c>
      <c r="B83" s="1"/>
      <c r="C83" s="2"/>
      <c r="D83" s="2"/>
      <c r="E83" s="3"/>
      <c r="F83" s="84"/>
      <c r="G83" s="3"/>
      <c r="H83" s="1"/>
      <c r="I83" s="3"/>
      <c r="J83" s="1"/>
      <c r="K83" s="3"/>
    </row>
    <row r="84" spans="1:11" ht="18.75">
      <c r="A84" s="19" t="s">
        <v>68</v>
      </c>
      <c r="B84" s="1"/>
      <c r="C84" s="2"/>
      <c r="D84" s="2"/>
      <c r="E84" s="3"/>
      <c r="F84" s="84"/>
      <c r="G84" s="3"/>
      <c r="H84" s="1"/>
      <c r="I84" s="3"/>
      <c r="J84" s="1"/>
      <c r="K84" s="3"/>
    </row>
    <row r="85" spans="1:11" ht="18.75">
      <c r="A85" s="151" t="s">
        <v>207</v>
      </c>
      <c r="B85" s="1"/>
      <c r="C85" s="2"/>
      <c r="D85" s="2"/>
      <c r="E85" s="3"/>
      <c r="F85" s="84"/>
      <c r="G85" s="3"/>
      <c r="H85" s="1"/>
      <c r="I85" s="3"/>
      <c r="J85" s="1"/>
      <c r="K85" s="3"/>
    </row>
    <row r="86" spans="1:12" ht="18.75">
      <c r="A86" s="1"/>
      <c r="B86" s="1"/>
      <c r="C86" s="2"/>
      <c r="D86" s="2"/>
      <c r="I86" s="159"/>
      <c r="K86" s="145" t="s">
        <v>151</v>
      </c>
      <c r="L86" s="145"/>
    </row>
    <row r="87" spans="1:12" ht="18.75">
      <c r="A87" s="1"/>
      <c r="B87" s="1"/>
      <c r="C87" s="2"/>
      <c r="D87" s="2"/>
      <c r="E87" s="67" t="s">
        <v>182</v>
      </c>
      <c r="F87" s="87"/>
      <c r="G87" s="87"/>
      <c r="I87" s="159"/>
      <c r="K87" s="145"/>
      <c r="L87" s="145"/>
    </row>
    <row r="88" spans="1:12" ht="18.75">
      <c r="A88" s="1"/>
      <c r="B88" s="1"/>
      <c r="C88" s="2"/>
      <c r="D88" s="2"/>
      <c r="E88" s="67" t="s">
        <v>183</v>
      </c>
      <c r="F88" s="87"/>
      <c r="G88" s="67"/>
      <c r="I88" s="159"/>
      <c r="K88" s="145"/>
      <c r="L88" s="145"/>
    </row>
    <row r="89" spans="5:11" ht="18.75">
      <c r="E89" s="160" t="s">
        <v>184</v>
      </c>
      <c r="F89" s="87"/>
      <c r="G89" s="160" t="s">
        <v>0</v>
      </c>
      <c r="H89" s="7"/>
      <c r="I89" s="160"/>
      <c r="J89" s="129" t="s">
        <v>28</v>
      </c>
      <c r="K89" s="160"/>
    </row>
    <row r="90" spans="3:11" ht="18.75">
      <c r="C90" s="8" t="s">
        <v>1</v>
      </c>
      <c r="D90" s="161"/>
      <c r="E90" s="162">
        <v>2563</v>
      </c>
      <c r="F90" s="85"/>
      <c r="G90" s="9">
        <v>2562</v>
      </c>
      <c r="H90" s="163"/>
      <c r="I90" s="162">
        <v>2563</v>
      </c>
      <c r="J90" s="9"/>
      <c r="K90" s="9">
        <v>2562</v>
      </c>
    </row>
    <row r="91" spans="1:11" ht="18.75">
      <c r="A91" s="10" t="s">
        <v>150</v>
      </c>
      <c r="C91" s="8"/>
      <c r="D91" s="161"/>
      <c r="E91" s="162"/>
      <c r="F91" s="85"/>
      <c r="G91" s="9"/>
      <c r="H91" s="163"/>
      <c r="I91" s="162"/>
      <c r="J91" s="9"/>
      <c r="K91" s="9"/>
    </row>
    <row r="92" spans="1:11" ht="18.75">
      <c r="A92" s="10" t="s">
        <v>41</v>
      </c>
      <c r="C92" s="6">
        <v>4</v>
      </c>
      <c r="E92" s="164"/>
      <c r="G92" s="164"/>
      <c r="I92" s="11"/>
      <c r="K92" s="11"/>
    </row>
    <row r="93" spans="1:11" ht="18.75">
      <c r="A93" s="4" t="s">
        <v>112</v>
      </c>
      <c r="C93" s="80"/>
      <c r="D93" s="80"/>
      <c r="E93" s="12">
        <v>968281</v>
      </c>
      <c r="F93" s="16"/>
      <c r="G93" s="12">
        <v>1067786</v>
      </c>
      <c r="H93" s="16"/>
      <c r="I93" s="12">
        <v>968281</v>
      </c>
      <c r="J93" s="16"/>
      <c r="K93" s="12">
        <v>1067786</v>
      </c>
    </row>
    <row r="94" spans="1:11" ht="18.75">
      <c r="A94" s="4" t="s">
        <v>113</v>
      </c>
      <c r="C94" s="165"/>
      <c r="D94" s="80"/>
      <c r="E94" s="12">
        <v>162580</v>
      </c>
      <c r="F94" s="16"/>
      <c r="G94" s="12">
        <v>276130</v>
      </c>
      <c r="H94" s="16"/>
      <c r="I94" s="12">
        <v>819460</v>
      </c>
      <c r="J94" s="16"/>
      <c r="K94" s="12">
        <v>979927</v>
      </c>
    </row>
    <row r="95" spans="1:11" ht="18.75">
      <c r="A95" s="4" t="s">
        <v>200</v>
      </c>
      <c r="C95" s="80"/>
      <c r="D95" s="80"/>
      <c r="E95" s="12">
        <v>182422</v>
      </c>
      <c r="F95" s="16"/>
      <c r="G95" s="12">
        <v>230547</v>
      </c>
      <c r="H95" s="16"/>
      <c r="I95" s="12">
        <v>182422</v>
      </c>
      <c r="J95" s="16"/>
      <c r="K95" s="12">
        <v>221328</v>
      </c>
    </row>
    <row r="96" spans="1:11" ht="18.75">
      <c r="A96" s="4" t="s">
        <v>268</v>
      </c>
      <c r="E96" s="16">
        <v>18395</v>
      </c>
      <c r="F96" s="16"/>
      <c r="G96" s="16">
        <v>0</v>
      </c>
      <c r="H96" s="16"/>
      <c r="I96" s="16">
        <v>0</v>
      </c>
      <c r="J96" s="16"/>
      <c r="K96" s="16">
        <v>0</v>
      </c>
    </row>
    <row r="97" spans="1:11" ht="18.75">
      <c r="A97" s="4" t="s">
        <v>33</v>
      </c>
      <c r="C97" s="166"/>
      <c r="E97" s="14">
        <v>71018</v>
      </c>
      <c r="F97" s="16"/>
      <c r="G97" s="14">
        <v>19014</v>
      </c>
      <c r="H97" s="16"/>
      <c r="I97" s="14">
        <v>57598</v>
      </c>
      <c r="J97" s="13"/>
      <c r="K97" s="14">
        <v>17845</v>
      </c>
    </row>
    <row r="98" spans="1:19" s="159" customFormat="1" ht="18.75">
      <c r="A98" s="10" t="s">
        <v>42</v>
      </c>
      <c r="B98" s="4"/>
      <c r="C98" s="6"/>
      <c r="D98" s="6"/>
      <c r="E98" s="15">
        <f>SUM(E93:E97)</f>
        <v>1402696</v>
      </c>
      <c r="F98" s="16"/>
      <c r="G98" s="15">
        <f>SUM(G93:G97)</f>
        <v>1593477</v>
      </c>
      <c r="H98" s="16"/>
      <c r="I98" s="15">
        <f>SUM(I93:I97)</f>
        <v>2027761</v>
      </c>
      <c r="J98" s="13"/>
      <c r="K98" s="15">
        <f>SUM(K93:K97)</f>
        <v>2286886</v>
      </c>
      <c r="M98" s="4"/>
      <c r="N98" s="4"/>
      <c r="O98" s="4"/>
      <c r="P98" s="4"/>
      <c r="Q98" s="4"/>
      <c r="R98" s="4"/>
      <c r="S98" s="4"/>
    </row>
    <row r="99" spans="1:19" s="159" customFormat="1" ht="18.75">
      <c r="A99" s="10" t="s">
        <v>43</v>
      </c>
      <c r="B99" s="4"/>
      <c r="C99" s="6">
        <v>4</v>
      </c>
      <c r="D99" s="6"/>
      <c r="E99" s="167"/>
      <c r="F99" s="21"/>
      <c r="G99" s="167"/>
      <c r="H99" s="21"/>
      <c r="I99" s="167"/>
      <c r="J99" s="4"/>
      <c r="K99" s="5"/>
      <c r="M99" s="4"/>
      <c r="N99" s="4"/>
      <c r="O99" s="4"/>
      <c r="P99" s="4"/>
      <c r="Q99" s="4"/>
      <c r="R99" s="4"/>
      <c r="S99" s="4"/>
    </row>
    <row r="100" spans="1:19" s="159" customFormat="1" ht="18.75">
      <c r="A100" s="4" t="s">
        <v>117</v>
      </c>
      <c r="B100" s="4"/>
      <c r="C100" s="6"/>
      <c r="D100" s="6"/>
      <c r="E100" s="16">
        <v>874064</v>
      </c>
      <c r="F100" s="16"/>
      <c r="G100" s="16">
        <v>974557</v>
      </c>
      <c r="H100" s="16"/>
      <c r="I100" s="16">
        <v>874064</v>
      </c>
      <c r="J100" s="13"/>
      <c r="K100" s="16">
        <v>974557</v>
      </c>
      <c r="M100" s="4"/>
      <c r="N100" s="4"/>
      <c r="O100" s="4"/>
      <c r="P100" s="4"/>
      <c r="Q100" s="4"/>
      <c r="R100" s="4"/>
      <c r="S100" s="4"/>
    </row>
    <row r="101" spans="1:19" s="159" customFormat="1" ht="18.75">
      <c r="A101" s="4" t="s">
        <v>201</v>
      </c>
      <c r="B101" s="4"/>
      <c r="C101" s="6"/>
      <c r="D101" s="6"/>
      <c r="E101" s="16">
        <v>182231</v>
      </c>
      <c r="F101" s="16"/>
      <c r="G101" s="16">
        <v>234088</v>
      </c>
      <c r="H101" s="16"/>
      <c r="I101" s="16">
        <v>182231</v>
      </c>
      <c r="J101" s="13"/>
      <c r="K101" s="16">
        <v>226382</v>
      </c>
      <c r="M101" s="4"/>
      <c r="N101" s="4"/>
      <c r="O101" s="4"/>
      <c r="P101" s="4"/>
      <c r="Q101" s="4"/>
      <c r="R101" s="4"/>
      <c r="S101" s="4"/>
    </row>
    <row r="102" spans="1:19" s="159" customFormat="1" ht="18.75">
      <c r="A102" s="4" t="s">
        <v>48</v>
      </c>
      <c r="B102" s="4"/>
      <c r="C102" s="6"/>
      <c r="D102" s="6"/>
      <c r="E102" s="16">
        <v>204944</v>
      </c>
      <c r="F102" s="16"/>
      <c r="G102" s="16">
        <v>210126</v>
      </c>
      <c r="H102" s="16"/>
      <c r="I102" s="16">
        <v>204944</v>
      </c>
      <c r="J102" s="13"/>
      <c r="K102" s="16">
        <v>200802</v>
      </c>
      <c r="M102" s="4"/>
      <c r="N102" s="4"/>
      <c r="O102" s="4"/>
      <c r="P102" s="4"/>
      <c r="Q102" s="4"/>
      <c r="R102" s="4"/>
      <c r="S102" s="4"/>
    </row>
    <row r="103" spans="1:19" s="159" customFormat="1" ht="18.75">
      <c r="A103" s="4" t="s">
        <v>260</v>
      </c>
      <c r="B103" s="4"/>
      <c r="C103" s="6"/>
      <c r="D103" s="6"/>
      <c r="E103" s="15">
        <v>0</v>
      </c>
      <c r="F103" s="16"/>
      <c r="G103" s="15">
        <v>0</v>
      </c>
      <c r="H103" s="16"/>
      <c r="I103" s="15">
        <v>4162</v>
      </c>
      <c r="J103" s="13"/>
      <c r="K103" s="14">
        <v>0</v>
      </c>
      <c r="M103" s="4"/>
      <c r="N103" s="4"/>
      <c r="O103" s="4"/>
      <c r="P103" s="4"/>
      <c r="Q103" s="4"/>
      <c r="R103" s="4"/>
      <c r="S103" s="4"/>
    </row>
    <row r="104" spans="1:19" s="159" customFormat="1" ht="18.75">
      <c r="A104" s="10" t="s">
        <v>44</v>
      </c>
      <c r="B104" s="4"/>
      <c r="C104" s="6"/>
      <c r="D104" s="6"/>
      <c r="E104" s="15">
        <f>SUM(E100:E103)</f>
        <v>1261239</v>
      </c>
      <c r="F104" s="16"/>
      <c r="G104" s="15">
        <f>SUM(G100:G103)</f>
        <v>1418771</v>
      </c>
      <c r="H104" s="16"/>
      <c r="I104" s="15">
        <f>SUM(I100:I103)</f>
        <v>1265401</v>
      </c>
      <c r="J104" s="13"/>
      <c r="K104" s="15">
        <f>SUM(K100:K103)</f>
        <v>1401741</v>
      </c>
      <c r="M104" s="4"/>
      <c r="N104" s="4"/>
      <c r="O104" s="4"/>
      <c r="P104" s="4"/>
      <c r="Q104" s="4"/>
      <c r="R104" s="4"/>
      <c r="S104" s="4"/>
    </row>
    <row r="105" spans="1:19" s="159" customFormat="1" ht="18.75">
      <c r="A105" s="19" t="s">
        <v>224</v>
      </c>
      <c r="B105" s="20"/>
      <c r="C105" s="6"/>
      <c r="D105" s="6"/>
      <c r="E105" s="16">
        <f>SUM(E98-E104)</f>
        <v>141457</v>
      </c>
      <c r="F105" s="16"/>
      <c r="G105" s="16">
        <f>SUM(G98-G104)</f>
        <v>174706</v>
      </c>
      <c r="H105" s="16"/>
      <c r="I105" s="16">
        <f>SUM(I98-I104)</f>
        <v>762360</v>
      </c>
      <c r="J105" s="13"/>
      <c r="K105" s="16">
        <f>SUM(K98-K104)</f>
        <v>885145</v>
      </c>
      <c r="M105" s="4"/>
      <c r="N105" s="4"/>
      <c r="O105" s="4"/>
      <c r="P105" s="4"/>
      <c r="Q105" s="4"/>
      <c r="R105" s="4"/>
      <c r="S105" s="4"/>
    </row>
    <row r="106" spans="1:19" s="168" customFormat="1" ht="18.75">
      <c r="A106" s="95" t="s">
        <v>114</v>
      </c>
      <c r="B106" s="95"/>
      <c r="C106" s="80">
        <v>7</v>
      </c>
      <c r="D106" s="80"/>
      <c r="E106" s="16">
        <v>1153545</v>
      </c>
      <c r="F106" s="16"/>
      <c r="G106" s="16">
        <v>1183178</v>
      </c>
      <c r="H106" s="16"/>
      <c r="I106" s="16">
        <v>0</v>
      </c>
      <c r="J106" s="16"/>
      <c r="K106" s="16">
        <v>0</v>
      </c>
      <c r="M106" s="21"/>
      <c r="N106" s="21"/>
      <c r="O106" s="21"/>
      <c r="P106" s="21"/>
      <c r="Q106" s="21"/>
      <c r="R106" s="21"/>
      <c r="S106" s="21"/>
    </row>
    <row r="107" spans="1:19" s="159" customFormat="1" ht="18.75">
      <c r="A107" s="20" t="s">
        <v>225</v>
      </c>
      <c r="B107" s="20"/>
      <c r="C107" s="6"/>
      <c r="D107" s="6"/>
      <c r="E107" s="15">
        <v>-108980</v>
      </c>
      <c r="F107" s="16"/>
      <c r="G107" s="15">
        <v>-111391</v>
      </c>
      <c r="H107" s="16"/>
      <c r="I107" s="15">
        <v>-108980</v>
      </c>
      <c r="J107" s="13"/>
      <c r="K107" s="15">
        <v>-111391</v>
      </c>
      <c r="M107" s="4"/>
      <c r="N107" s="4"/>
      <c r="O107" s="4"/>
      <c r="P107" s="4"/>
      <c r="Q107" s="4"/>
      <c r="R107" s="4"/>
      <c r="S107" s="4"/>
    </row>
    <row r="108" spans="1:19" s="159" customFormat="1" ht="18.75">
      <c r="A108" s="10" t="s">
        <v>259</v>
      </c>
      <c r="B108" s="4"/>
      <c r="C108" s="18"/>
      <c r="D108" s="6"/>
      <c r="E108" s="16">
        <f>SUM(E105:E107)</f>
        <v>1186022</v>
      </c>
      <c r="F108" s="16"/>
      <c r="G108" s="16">
        <f>SUM(G105:G107)</f>
        <v>1246493</v>
      </c>
      <c r="H108" s="16"/>
      <c r="I108" s="16">
        <f>SUM(I105:I107)</f>
        <v>653380</v>
      </c>
      <c r="J108" s="13"/>
      <c r="K108" s="16">
        <f>SUM(K105:K107)</f>
        <v>773754</v>
      </c>
      <c r="M108" s="4"/>
      <c r="N108" s="4"/>
      <c r="O108" s="4"/>
      <c r="P108" s="4"/>
      <c r="Q108" s="4"/>
      <c r="R108" s="4"/>
      <c r="S108" s="4"/>
    </row>
    <row r="109" spans="1:19" s="159" customFormat="1" ht="18.75">
      <c r="A109" s="4" t="s">
        <v>261</v>
      </c>
      <c r="B109" s="4"/>
      <c r="C109" s="6">
        <v>17</v>
      </c>
      <c r="D109" s="6"/>
      <c r="E109" s="15">
        <v>29087</v>
      </c>
      <c r="F109" s="16"/>
      <c r="G109" s="15">
        <v>891</v>
      </c>
      <c r="H109" s="16"/>
      <c r="I109" s="15">
        <v>29087</v>
      </c>
      <c r="J109" s="16"/>
      <c r="K109" s="14">
        <v>727</v>
      </c>
      <c r="M109" s="4"/>
      <c r="N109" s="4"/>
      <c r="O109" s="4"/>
      <c r="P109" s="4"/>
      <c r="Q109" s="4"/>
      <c r="R109" s="4"/>
      <c r="S109" s="4"/>
    </row>
    <row r="110" spans="1:19" s="159" customFormat="1" ht="19.5" thickBot="1">
      <c r="A110" s="10" t="s">
        <v>89</v>
      </c>
      <c r="B110" s="4"/>
      <c r="C110" s="6"/>
      <c r="D110" s="6"/>
      <c r="E110" s="169">
        <f>SUM(E108:E109)</f>
        <v>1215109</v>
      </c>
      <c r="F110" s="16"/>
      <c r="G110" s="169">
        <f>SUM(G108:G109)</f>
        <v>1247384</v>
      </c>
      <c r="H110" s="13"/>
      <c r="I110" s="169">
        <f>SUM(I108:I109)</f>
        <v>682467</v>
      </c>
      <c r="J110" s="13"/>
      <c r="K110" s="169">
        <f>SUM(K108:K109)</f>
        <v>774481</v>
      </c>
      <c r="M110" s="4"/>
      <c r="N110" s="4"/>
      <c r="O110" s="4"/>
      <c r="P110" s="4"/>
      <c r="Q110" s="4"/>
      <c r="R110" s="4"/>
      <c r="S110" s="4"/>
    </row>
    <row r="111" spans="1:19" s="159" customFormat="1" ht="19.5" thickTop="1">
      <c r="A111" s="4"/>
      <c r="B111" s="4"/>
      <c r="C111" s="6"/>
      <c r="D111" s="6"/>
      <c r="E111" s="21"/>
      <c r="F111" s="21"/>
      <c r="G111" s="21"/>
      <c r="H111" s="4"/>
      <c r="I111" s="21"/>
      <c r="J111" s="4"/>
      <c r="K111" s="21"/>
      <c r="M111" s="4"/>
      <c r="N111" s="4"/>
      <c r="O111" s="4"/>
      <c r="P111" s="4"/>
      <c r="Q111" s="4"/>
      <c r="R111" s="4"/>
      <c r="S111" s="4"/>
    </row>
    <row r="112" spans="5:11" ht="18.75">
      <c r="E112" s="170"/>
      <c r="F112" s="170"/>
      <c r="G112" s="170"/>
      <c r="H112" s="171"/>
      <c r="I112" s="170"/>
      <c r="J112" s="171"/>
      <c r="K112" s="170"/>
    </row>
    <row r="113" spans="1:11" ht="18.75">
      <c r="A113" s="4" t="s">
        <v>34</v>
      </c>
      <c r="E113" s="22"/>
      <c r="G113" s="22"/>
      <c r="I113" s="22"/>
      <c r="K113" s="22"/>
    </row>
    <row r="114" spans="1:11" ht="18.75">
      <c r="A114" s="21"/>
      <c r="B114" s="21"/>
      <c r="K114" s="145" t="s">
        <v>59</v>
      </c>
    </row>
    <row r="115" spans="1:11" ht="18.75">
      <c r="A115" s="19" t="s">
        <v>223</v>
      </c>
      <c r="B115" s="1"/>
      <c r="C115" s="2"/>
      <c r="D115" s="2"/>
      <c r="E115" s="3"/>
      <c r="F115" s="84"/>
      <c r="G115" s="3"/>
      <c r="H115" s="1"/>
      <c r="I115" s="3"/>
      <c r="J115" s="1"/>
      <c r="K115" s="3"/>
    </row>
    <row r="116" spans="1:11" ht="18.75">
      <c r="A116" s="19" t="s">
        <v>152</v>
      </c>
      <c r="B116" s="1"/>
      <c r="C116" s="2"/>
      <c r="D116" s="2"/>
      <c r="E116" s="3"/>
      <c r="F116" s="84"/>
      <c r="G116" s="3"/>
      <c r="H116" s="1"/>
      <c r="I116" s="3"/>
      <c r="J116" s="1"/>
      <c r="K116" s="3"/>
    </row>
    <row r="117" spans="1:11" ht="18.75">
      <c r="A117" s="151" t="s">
        <v>207</v>
      </c>
      <c r="B117" s="1"/>
      <c r="C117" s="2"/>
      <c r="D117" s="2"/>
      <c r="E117" s="3"/>
      <c r="F117" s="84"/>
      <c r="G117" s="3"/>
      <c r="H117" s="1"/>
      <c r="I117" s="3"/>
      <c r="J117" s="1"/>
      <c r="K117" s="3"/>
    </row>
    <row r="118" spans="1:12" ht="18.75">
      <c r="A118" s="1"/>
      <c r="B118" s="1"/>
      <c r="C118" s="2"/>
      <c r="D118" s="2"/>
      <c r="I118" s="159"/>
      <c r="K118" s="145" t="s">
        <v>239</v>
      </c>
      <c r="L118" s="145"/>
    </row>
    <row r="119" spans="1:12" ht="18.75">
      <c r="A119" s="1"/>
      <c r="B119" s="1"/>
      <c r="C119" s="2"/>
      <c r="D119" s="2"/>
      <c r="E119" s="67" t="s">
        <v>182</v>
      </c>
      <c r="F119" s="87"/>
      <c r="G119" s="87"/>
      <c r="I119" s="159"/>
      <c r="K119" s="145"/>
      <c r="L119" s="145"/>
    </row>
    <row r="120" spans="1:12" ht="18.75">
      <c r="A120" s="1"/>
      <c r="B120" s="1"/>
      <c r="C120" s="2"/>
      <c r="D120" s="2"/>
      <c r="E120" s="67" t="s">
        <v>183</v>
      </c>
      <c r="F120" s="87"/>
      <c r="G120" s="67"/>
      <c r="I120" s="159"/>
      <c r="K120" s="145"/>
      <c r="L120" s="145"/>
    </row>
    <row r="121" spans="5:11" ht="18.75">
      <c r="E121" s="160" t="s">
        <v>184</v>
      </c>
      <c r="F121" s="87"/>
      <c r="G121" s="160" t="s">
        <v>0</v>
      </c>
      <c r="H121" s="7"/>
      <c r="I121" s="160"/>
      <c r="J121" s="129" t="s">
        <v>28</v>
      </c>
      <c r="K121" s="160"/>
    </row>
    <row r="122" spans="3:11" ht="18.75">
      <c r="C122" s="8" t="s">
        <v>1</v>
      </c>
      <c r="D122" s="161"/>
      <c r="E122" s="162">
        <v>2563</v>
      </c>
      <c r="F122" s="85"/>
      <c r="G122" s="9">
        <v>2562</v>
      </c>
      <c r="H122" s="163"/>
      <c r="I122" s="162">
        <v>2563</v>
      </c>
      <c r="J122" s="9"/>
      <c r="K122" s="9">
        <v>2562</v>
      </c>
    </row>
    <row r="123" spans="1:19" s="159" customFormat="1" ht="18.75">
      <c r="A123" s="10" t="s">
        <v>147</v>
      </c>
      <c r="B123" s="4"/>
      <c r="C123" s="8"/>
      <c r="D123" s="161"/>
      <c r="E123" s="17"/>
      <c r="F123" s="86"/>
      <c r="G123" s="17"/>
      <c r="H123" s="172"/>
      <c r="I123" s="17"/>
      <c r="J123" s="23"/>
      <c r="K123" s="17"/>
      <c r="M123" s="4"/>
      <c r="N123" s="4"/>
      <c r="O123" s="4"/>
      <c r="P123" s="4"/>
      <c r="Q123" s="4"/>
      <c r="R123" s="4"/>
      <c r="S123" s="4"/>
    </row>
    <row r="124" spans="1:19" s="167" customFormat="1" ht="18.75">
      <c r="A124" s="173" t="s">
        <v>100</v>
      </c>
      <c r="B124" s="173"/>
      <c r="C124" s="161"/>
      <c r="D124" s="161"/>
      <c r="E124" s="174"/>
      <c r="F124" s="175"/>
      <c r="G124" s="174"/>
      <c r="H124" s="176"/>
      <c r="I124" s="174"/>
      <c r="J124" s="177"/>
      <c r="K124" s="174"/>
      <c r="M124" s="173"/>
      <c r="N124" s="173"/>
      <c r="O124" s="173"/>
      <c r="P124" s="173"/>
      <c r="Q124" s="173"/>
      <c r="R124" s="173"/>
      <c r="S124" s="173"/>
    </row>
    <row r="125" spans="1:19" s="159" customFormat="1" ht="18.75">
      <c r="A125" s="4" t="s">
        <v>86</v>
      </c>
      <c r="B125" s="4"/>
      <c r="C125" s="8"/>
      <c r="D125" s="161"/>
      <c r="E125" s="17"/>
      <c r="F125" s="86"/>
      <c r="G125" s="17"/>
      <c r="H125" s="172"/>
      <c r="I125" s="17"/>
      <c r="J125" s="23"/>
      <c r="K125" s="17"/>
      <c r="M125" s="4"/>
      <c r="N125" s="4"/>
      <c r="O125" s="4"/>
      <c r="P125" s="4"/>
      <c r="Q125" s="4"/>
      <c r="R125" s="4"/>
      <c r="S125" s="4"/>
    </row>
    <row r="126" spans="1:19" s="159" customFormat="1" ht="18.75">
      <c r="A126" s="4" t="s">
        <v>87</v>
      </c>
      <c r="B126" s="4"/>
      <c r="C126" s="6"/>
      <c r="D126" s="6"/>
      <c r="E126" s="13">
        <v>2317</v>
      </c>
      <c r="F126" s="16"/>
      <c r="G126" s="13">
        <v>-8434</v>
      </c>
      <c r="H126" s="13"/>
      <c r="I126" s="24">
        <v>0</v>
      </c>
      <c r="J126" s="24"/>
      <c r="K126" s="24">
        <v>0</v>
      </c>
      <c r="M126" s="4"/>
      <c r="N126" s="4"/>
      <c r="O126" s="4"/>
      <c r="P126" s="4"/>
      <c r="Q126" s="4"/>
      <c r="R126" s="4"/>
      <c r="S126" s="4"/>
    </row>
    <row r="127" spans="1:19" s="159" customFormat="1" ht="18.75">
      <c r="A127" s="4" t="s">
        <v>289</v>
      </c>
      <c r="B127" s="4"/>
      <c r="C127" s="6"/>
      <c r="D127" s="6"/>
      <c r="F127" s="16"/>
      <c r="G127" s="13"/>
      <c r="H127" s="13"/>
      <c r="I127" s="13"/>
      <c r="J127" s="24"/>
      <c r="K127" s="13"/>
      <c r="M127" s="4"/>
      <c r="N127" s="4"/>
      <c r="O127" s="4"/>
      <c r="P127" s="4"/>
      <c r="Q127" s="4"/>
      <c r="R127" s="4"/>
      <c r="S127" s="4"/>
    </row>
    <row r="128" spans="1:19" s="159" customFormat="1" ht="18.75">
      <c r="A128" s="21" t="s">
        <v>148</v>
      </c>
      <c r="B128" s="4"/>
      <c r="C128" s="6"/>
      <c r="D128" s="6"/>
      <c r="E128" s="13">
        <v>-11</v>
      </c>
      <c r="F128" s="16"/>
      <c r="G128" s="13">
        <v>0</v>
      </c>
      <c r="H128" s="13"/>
      <c r="I128" s="13">
        <v>0</v>
      </c>
      <c r="J128" s="24"/>
      <c r="K128" s="13">
        <v>0</v>
      </c>
      <c r="M128" s="4"/>
      <c r="N128" s="4"/>
      <c r="O128" s="4"/>
      <c r="P128" s="4"/>
      <c r="Q128" s="4"/>
      <c r="R128" s="4"/>
      <c r="S128" s="4"/>
    </row>
    <row r="129" spans="1:19" s="159" customFormat="1" ht="18.75">
      <c r="A129" s="4" t="s">
        <v>277</v>
      </c>
      <c r="B129" s="4"/>
      <c r="C129" s="6"/>
      <c r="D129" s="6"/>
      <c r="E129" s="13"/>
      <c r="F129" s="16"/>
      <c r="G129" s="13"/>
      <c r="H129" s="13"/>
      <c r="I129" s="24"/>
      <c r="J129" s="24"/>
      <c r="K129" s="24"/>
      <c r="M129" s="4"/>
      <c r="N129" s="4"/>
      <c r="O129" s="4"/>
      <c r="P129" s="4"/>
      <c r="Q129" s="4"/>
      <c r="R129" s="4"/>
      <c r="S129" s="4"/>
    </row>
    <row r="130" spans="1:19" s="168" customFormat="1" ht="18.75">
      <c r="A130" s="21" t="s">
        <v>148</v>
      </c>
      <c r="B130" s="21"/>
      <c r="C130" s="80"/>
      <c r="D130" s="80"/>
      <c r="E130" s="15">
        <v>0</v>
      </c>
      <c r="F130" s="16"/>
      <c r="G130" s="15">
        <v>-27036</v>
      </c>
      <c r="H130" s="16"/>
      <c r="I130" s="178">
        <v>0</v>
      </c>
      <c r="J130" s="17"/>
      <c r="K130" s="178">
        <v>-130833</v>
      </c>
      <c r="M130" s="21"/>
      <c r="N130" s="21"/>
      <c r="O130" s="21"/>
      <c r="P130" s="21"/>
      <c r="Q130" s="21"/>
      <c r="R130" s="21"/>
      <c r="S130" s="21"/>
    </row>
    <row r="131" spans="1:19" s="159" customFormat="1" ht="18.75">
      <c r="A131" s="4" t="s">
        <v>100</v>
      </c>
      <c r="B131" s="4"/>
      <c r="C131" s="6"/>
      <c r="D131" s="6"/>
      <c r="E131" s="16"/>
      <c r="F131" s="16"/>
      <c r="G131" s="16"/>
      <c r="H131" s="13"/>
      <c r="I131" s="17"/>
      <c r="J131" s="24"/>
      <c r="K131" s="17"/>
      <c r="M131" s="4"/>
      <c r="N131" s="4"/>
      <c r="O131" s="4"/>
      <c r="P131" s="4"/>
      <c r="Q131" s="4"/>
      <c r="R131" s="4"/>
      <c r="S131" s="4"/>
    </row>
    <row r="132" spans="1:19" s="167" customFormat="1" ht="18.75">
      <c r="A132" s="4" t="s">
        <v>148</v>
      </c>
      <c r="B132" s="173"/>
      <c r="C132" s="161"/>
      <c r="D132" s="161"/>
      <c r="E132" s="179">
        <f>SUM(E126:E130)</f>
        <v>2306</v>
      </c>
      <c r="F132" s="180"/>
      <c r="G132" s="179">
        <f>SUM(G126:G130)</f>
        <v>-35470</v>
      </c>
      <c r="H132" s="181"/>
      <c r="I132" s="179">
        <f>SUM(I126:I130)</f>
        <v>0</v>
      </c>
      <c r="J132" s="181"/>
      <c r="K132" s="179">
        <f>SUM(K126:K130)</f>
        <v>-130833</v>
      </c>
      <c r="M132" s="173"/>
      <c r="N132" s="173"/>
      <c r="O132" s="173"/>
      <c r="P132" s="173"/>
      <c r="Q132" s="173"/>
      <c r="R132" s="173"/>
      <c r="S132" s="173"/>
    </row>
    <row r="133" spans="1:19" s="167" customFormat="1" ht="10.5" customHeight="1">
      <c r="A133" s="173"/>
      <c r="B133" s="173"/>
      <c r="C133" s="161"/>
      <c r="D133" s="161"/>
      <c r="E133" s="174"/>
      <c r="F133" s="175"/>
      <c r="G133" s="174"/>
      <c r="H133" s="176"/>
      <c r="I133" s="174"/>
      <c r="J133" s="177"/>
      <c r="K133" s="174"/>
      <c r="M133" s="173"/>
      <c r="N133" s="173"/>
      <c r="O133" s="173"/>
      <c r="P133" s="173"/>
      <c r="Q133" s="173"/>
      <c r="R133" s="173"/>
      <c r="S133" s="173"/>
    </row>
    <row r="134" spans="1:19" s="167" customFormat="1" ht="18.75">
      <c r="A134" s="173" t="s">
        <v>99</v>
      </c>
      <c r="B134" s="173"/>
      <c r="C134" s="161"/>
      <c r="D134" s="161"/>
      <c r="E134" s="174"/>
      <c r="F134" s="175"/>
      <c r="G134" s="174"/>
      <c r="H134" s="176"/>
      <c r="I134" s="174"/>
      <c r="J134" s="177"/>
      <c r="K134" s="174"/>
      <c r="M134" s="173"/>
      <c r="N134" s="173"/>
      <c r="O134" s="173"/>
      <c r="P134" s="173"/>
      <c r="Q134" s="173"/>
      <c r="R134" s="173"/>
      <c r="S134" s="173"/>
    </row>
    <row r="135" spans="1:19" s="167" customFormat="1" ht="18.75">
      <c r="A135" s="4" t="s">
        <v>237</v>
      </c>
      <c r="B135" s="173"/>
      <c r="C135" s="161"/>
      <c r="D135" s="161"/>
      <c r="E135" s="174"/>
      <c r="F135" s="175"/>
      <c r="G135" s="174"/>
      <c r="H135" s="176"/>
      <c r="I135" s="174"/>
      <c r="J135" s="177"/>
      <c r="K135" s="174"/>
      <c r="M135" s="173"/>
      <c r="N135" s="173"/>
      <c r="O135" s="173"/>
      <c r="P135" s="173"/>
      <c r="Q135" s="173"/>
      <c r="R135" s="173"/>
      <c r="S135" s="173"/>
    </row>
    <row r="136" spans="1:19" s="167" customFormat="1" ht="18.75">
      <c r="A136" s="4" t="s">
        <v>238</v>
      </c>
      <c r="B136" s="173"/>
      <c r="C136" s="161"/>
      <c r="D136" s="161"/>
      <c r="E136" s="17">
        <v>-277652</v>
      </c>
      <c r="F136" s="175"/>
      <c r="G136" s="17">
        <v>0</v>
      </c>
      <c r="H136" s="172"/>
      <c r="I136" s="17">
        <v>-234989</v>
      </c>
      <c r="J136" s="17"/>
      <c r="K136" s="17">
        <v>0</v>
      </c>
      <c r="M136" s="173"/>
      <c r="N136" s="173"/>
      <c r="O136" s="173"/>
      <c r="P136" s="173"/>
      <c r="Q136" s="173"/>
      <c r="R136" s="173"/>
      <c r="S136" s="173"/>
    </row>
    <row r="137" spans="1:19" s="167" customFormat="1" ht="18.75">
      <c r="A137" s="4" t="s">
        <v>270</v>
      </c>
      <c r="B137" s="173"/>
      <c r="C137" s="161"/>
      <c r="D137" s="161"/>
      <c r="E137" s="174"/>
      <c r="F137" s="175"/>
      <c r="G137" s="17"/>
      <c r="H137" s="172"/>
      <c r="I137" s="17"/>
      <c r="J137" s="17"/>
      <c r="K137" s="17"/>
      <c r="M137" s="173"/>
      <c r="N137" s="173"/>
      <c r="O137" s="173"/>
      <c r="P137" s="173"/>
      <c r="Q137" s="173"/>
      <c r="R137" s="173"/>
      <c r="S137" s="173"/>
    </row>
    <row r="138" spans="1:19" s="167" customFormat="1" ht="18.75">
      <c r="A138" s="4" t="s">
        <v>148</v>
      </c>
      <c r="B138" s="173"/>
      <c r="C138" s="161"/>
      <c r="D138" s="161"/>
      <c r="E138" s="15">
        <v>-67</v>
      </c>
      <c r="F138" s="16"/>
      <c r="G138" s="15">
        <v>-16028</v>
      </c>
      <c r="H138" s="13"/>
      <c r="I138" s="15">
        <v>0</v>
      </c>
      <c r="J138" s="13"/>
      <c r="K138" s="15">
        <v>0</v>
      </c>
      <c r="M138" s="173"/>
      <c r="N138" s="173"/>
      <c r="O138" s="173"/>
      <c r="P138" s="173"/>
      <c r="Q138" s="173"/>
      <c r="R138" s="173"/>
      <c r="S138" s="173"/>
    </row>
    <row r="139" spans="1:19" s="167" customFormat="1" ht="18.75">
      <c r="A139" s="4" t="s">
        <v>99</v>
      </c>
      <c r="B139" s="173"/>
      <c r="C139" s="161"/>
      <c r="D139" s="161"/>
      <c r="E139" s="16"/>
      <c r="F139" s="16"/>
      <c r="G139" s="16"/>
      <c r="H139" s="13"/>
      <c r="I139" s="16"/>
      <c r="J139" s="13"/>
      <c r="K139" s="16"/>
      <c r="M139" s="173"/>
      <c r="N139" s="173"/>
      <c r="O139" s="173"/>
      <c r="P139" s="173"/>
      <c r="Q139" s="173"/>
      <c r="R139" s="173"/>
      <c r="S139" s="173"/>
    </row>
    <row r="140" spans="1:19" s="167" customFormat="1" ht="18.75">
      <c r="A140" s="4" t="s">
        <v>148</v>
      </c>
      <c r="B140" s="173"/>
      <c r="C140" s="161"/>
      <c r="D140" s="161"/>
      <c r="E140" s="179">
        <f>SUM(E134:E138)</f>
        <v>-277719</v>
      </c>
      <c r="F140" s="180"/>
      <c r="G140" s="179">
        <f>SUM(G134:G138)</f>
        <v>-16028</v>
      </c>
      <c r="H140" s="181"/>
      <c r="I140" s="179">
        <f>SUM(I134:I138)</f>
        <v>-234989</v>
      </c>
      <c r="J140" s="181"/>
      <c r="K140" s="179">
        <f>SUM(K134:K138)</f>
        <v>0</v>
      </c>
      <c r="M140" s="173"/>
      <c r="N140" s="173"/>
      <c r="O140" s="173"/>
      <c r="P140" s="173"/>
      <c r="Q140" s="173"/>
      <c r="R140" s="173"/>
      <c r="S140" s="173"/>
    </row>
    <row r="141" spans="1:19" s="159" customFormat="1" ht="18.75">
      <c r="A141" s="10" t="s">
        <v>118</v>
      </c>
      <c r="B141" s="4"/>
      <c r="C141" s="6"/>
      <c r="D141" s="6"/>
      <c r="E141" s="15">
        <f>E132+E140</f>
        <v>-275413</v>
      </c>
      <c r="F141" s="16"/>
      <c r="G141" s="15">
        <f>G132+G140</f>
        <v>-51498</v>
      </c>
      <c r="H141" s="16"/>
      <c r="I141" s="15">
        <f>I132+I140</f>
        <v>-234989</v>
      </c>
      <c r="J141" s="17"/>
      <c r="K141" s="15">
        <f>K132+K140</f>
        <v>-130833</v>
      </c>
      <c r="M141" s="4"/>
      <c r="N141" s="4"/>
      <c r="O141" s="4"/>
      <c r="P141" s="4"/>
      <c r="Q141" s="4"/>
      <c r="R141" s="4"/>
      <c r="S141" s="4"/>
    </row>
    <row r="142" spans="1:19" s="159" customFormat="1" ht="19.5" thickBot="1">
      <c r="A142" s="10" t="s">
        <v>69</v>
      </c>
      <c r="B142" s="4"/>
      <c r="C142" s="6"/>
      <c r="D142" s="6"/>
      <c r="E142" s="25">
        <f>E141+E110</f>
        <v>939696</v>
      </c>
      <c r="F142" s="16"/>
      <c r="G142" s="25">
        <f>G141+G110</f>
        <v>1195886</v>
      </c>
      <c r="H142" s="13"/>
      <c r="I142" s="25">
        <f>I141+I110</f>
        <v>447478</v>
      </c>
      <c r="J142" s="24"/>
      <c r="K142" s="25">
        <f>K141+K110</f>
        <v>643648</v>
      </c>
      <c r="M142" s="4"/>
      <c r="N142" s="4"/>
      <c r="O142" s="4"/>
      <c r="P142" s="4"/>
      <c r="Q142" s="4"/>
      <c r="R142" s="4"/>
      <c r="S142" s="4"/>
    </row>
    <row r="143" spans="1:19" s="159" customFormat="1" ht="10.5" customHeight="1" thickTop="1">
      <c r="A143" s="10"/>
      <c r="B143" s="4"/>
      <c r="C143" s="6"/>
      <c r="D143" s="6"/>
      <c r="E143" s="21"/>
      <c r="F143" s="16"/>
      <c r="G143" s="21"/>
      <c r="H143" s="13"/>
      <c r="I143" s="21"/>
      <c r="J143" s="24"/>
      <c r="K143" s="21"/>
      <c r="M143" s="4"/>
      <c r="N143" s="4"/>
      <c r="O143" s="4"/>
      <c r="P143" s="4"/>
      <c r="Q143" s="4"/>
      <c r="R143" s="4"/>
      <c r="S143" s="4"/>
    </row>
    <row r="144" spans="1:11" s="182" customFormat="1" ht="18.75">
      <c r="A144" s="180" t="s">
        <v>66</v>
      </c>
      <c r="C144" s="183"/>
      <c r="E144" s="184"/>
      <c r="G144" s="184"/>
      <c r="I144" s="184"/>
      <c r="J144" s="184"/>
      <c r="K144" s="184"/>
    </row>
    <row r="145" spans="1:11" s="186" customFormat="1" ht="19.5" thickBot="1">
      <c r="A145" s="185" t="s">
        <v>75</v>
      </c>
      <c r="C145" s="187"/>
      <c r="E145" s="188">
        <f>E110</f>
        <v>1215109</v>
      </c>
      <c r="F145" s="189"/>
      <c r="G145" s="190">
        <f>G147-G146</f>
        <v>1252086</v>
      </c>
      <c r="H145" s="191"/>
      <c r="I145" s="188">
        <f>I110</f>
        <v>682467</v>
      </c>
      <c r="J145" s="191"/>
      <c r="K145" s="188">
        <f>K110</f>
        <v>774481</v>
      </c>
    </row>
    <row r="146" spans="1:11" s="186" customFormat="1" ht="19.5" thickTop="1">
      <c r="A146" s="185" t="s">
        <v>67</v>
      </c>
      <c r="C146" s="187"/>
      <c r="E146" s="191"/>
      <c r="F146" s="189"/>
      <c r="G146" s="190">
        <v>-4702</v>
      </c>
      <c r="H146" s="191"/>
      <c r="I146" s="191"/>
      <c r="J146" s="191"/>
      <c r="K146" s="191"/>
    </row>
    <row r="147" spans="1:11" s="186" customFormat="1" ht="19.5" thickBot="1">
      <c r="A147" s="185"/>
      <c r="C147" s="185"/>
      <c r="E147" s="191"/>
      <c r="F147" s="181"/>
      <c r="G147" s="192">
        <f>SUM(G110)</f>
        <v>1247384</v>
      </c>
      <c r="H147" s="191"/>
      <c r="I147" s="191"/>
      <c r="J147" s="191"/>
      <c r="K147" s="191"/>
    </row>
    <row r="148" spans="1:11" s="186" customFormat="1" ht="10.5" customHeight="1" thickTop="1">
      <c r="A148" s="193"/>
      <c r="E148" s="191"/>
      <c r="F148" s="182"/>
      <c r="G148" s="191"/>
      <c r="H148" s="191"/>
      <c r="I148" s="191"/>
      <c r="J148" s="191"/>
      <c r="K148" s="191"/>
    </row>
    <row r="149" spans="1:11" s="182" customFormat="1" ht="18.75">
      <c r="A149" s="180" t="s">
        <v>70</v>
      </c>
      <c r="C149" s="183"/>
      <c r="E149" s="184"/>
      <c r="G149" s="184"/>
      <c r="H149" s="184"/>
      <c r="I149" s="184"/>
      <c r="J149" s="184"/>
      <c r="K149" s="184"/>
    </row>
    <row r="150" spans="1:11" s="186" customFormat="1" ht="19.5" thickBot="1">
      <c r="A150" s="185" t="s">
        <v>75</v>
      </c>
      <c r="C150" s="187"/>
      <c r="E150" s="188">
        <f>E142</f>
        <v>939696</v>
      </c>
      <c r="F150" s="189"/>
      <c r="G150" s="190">
        <f>G152-G151</f>
        <v>1201738</v>
      </c>
      <c r="H150" s="191"/>
      <c r="I150" s="188">
        <f>I142</f>
        <v>447478</v>
      </c>
      <c r="J150" s="191"/>
      <c r="K150" s="188">
        <f>K142</f>
        <v>643648</v>
      </c>
    </row>
    <row r="151" spans="1:11" s="186" customFormat="1" ht="19.5" thickTop="1">
      <c r="A151" s="185" t="s">
        <v>67</v>
      </c>
      <c r="C151" s="187"/>
      <c r="E151" s="191"/>
      <c r="F151" s="189"/>
      <c r="G151" s="190">
        <v>-5852</v>
      </c>
      <c r="H151" s="191"/>
      <c r="I151" s="191"/>
      <c r="J151" s="191"/>
      <c r="K151" s="191"/>
    </row>
    <row r="152" spans="1:11" s="186" customFormat="1" ht="19.5" thickBot="1">
      <c r="A152" s="185"/>
      <c r="C152" s="185"/>
      <c r="E152" s="191"/>
      <c r="F152" s="181"/>
      <c r="G152" s="192">
        <f>G142</f>
        <v>1195886</v>
      </c>
      <c r="H152" s="191"/>
      <c r="I152" s="191"/>
      <c r="J152" s="191"/>
      <c r="K152" s="191"/>
    </row>
    <row r="153" spans="1:11" s="186" customFormat="1" ht="19.5" thickTop="1">
      <c r="A153" s="193" t="s">
        <v>262</v>
      </c>
      <c r="C153" s="185"/>
      <c r="E153" s="181"/>
      <c r="F153" s="181"/>
      <c r="G153" s="181"/>
      <c r="H153" s="181"/>
      <c r="I153" s="4"/>
      <c r="J153" s="4"/>
      <c r="K153" s="4"/>
    </row>
    <row r="154" spans="1:11" s="186" customFormat="1" ht="18.75">
      <c r="A154" s="194" t="s">
        <v>263</v>
      </c>
      <c r="B154" s="195"/>
      <c r="C154" s="187">
        <v>19</v>
      </c>
      <c r="E154" s="191"/>
      <c r="F154" s="182"/>
      <c r="G154" s="191"/>
      <c r="H154" s="191"/>
      <c r="I154" s="191"/>
      <c r="J154" s="191"/>
      <c r="K154" s="191"/>
    </row>
    <row r="155" spans="1:11" s="186" customFormat="1" ht="19.5" thickBot="1">
      <c r="A155" s="194" t="s">
        <v>264</v>
      </c>
      <c r="B155" s="196"/>
      <c r="C155" s="187"/>
      <c r="E155" s="197">
        <f>E145/E156</f>
        <v>2.124721319272379</v>
      </c>
      <c r="F155" s="198"/>
      <c r="G155" s="197">
        <f>G145/G156</f>
        <v>2.1895280597077567</v>
      </c>
      <c r="H155" s="199"/>
      <c r="I155" s="197">
        <f>I145/I156</f>
        <v>1.1933515302741258</v>
      </c>
      <c r="J155" s="200"/>
      <c r="K155" s="197">
        <f>K145/K156</f>
        <v>1.3543381854046153</v>
      </c>
    </row>
    <row r="156" spans="1:11" s="186" customFormat="1" ht="20.25" thickBot="1" thickTop="1">
      <c r="A156" s="194" t="s">
        <v>166</v>
      </c>
      <c r="B156" s="196"/>
      <c r="C156" s="187"/>
      <c r="E156" s="192">
        <v>571891</v>
      </c>
      <c r="F156" s="198"/>
      <c r="G156" s="192">
        <v>571852</v>
      </c>
      <c r="H156" s="199"/>
      <c r="I156" s="192">
        <v>571891</v>
      </c>
      <c r="J156" s="200"/>
      <c r="K156" s="192">
        <v>571852</v>
      </c>
    </row>
    <row r="157" spans="1:11" s="186" customFormat="1" ht="10.5" customHeight="1" thickTop="1">
      <c r="A157" s="194"/>
      <c r="B157" s="196"/>
      <c r="C157" s="187"/>
      <c r="E157" s="181"/>
      <c r="F157" s="198"/>
      <c r="G157" s="181"/>
      <c r="H157" s="199"/>
      <c r="I157" s="181"/>
      <c r="J157" s="200"/>
      <c r="K157" s="181"/>
    </row>
    <row r="158" spans="1:11" s="186" customFormat="1" ht="18.75">
      <c r="A158" s="194" t="s">
        <v>265</v>
      </c>
      <c r="B158" s="195"/>
      <c r="C158" s="187">
        <v>19</v>
      </c>
      <c r="E158" s="191"/>
      <c r="F158" s="182"/>
      <c r="G158" s="191"/>
      <c r="H158" s="191"/>
      <c r="I158" s="191"/>
      <c r="J158" s="191"/>
      <c r="K158" s="191"/>
    </row>
    <row r="159" spans="1:11" s="186" customFormat="1" ht="19.5" thickBot="1">
      <c r="A159" s="194" t="s">
        <v>264</v>
      </c>
      <c r="B159" s="196"/>
      <c r="C159" s="187"/>
      <c r="E159" s="197">
        <v>2.12</v>
      </c>
      <c r="F159" s="198"/>
      <c r="G159" s="197">
        <v>2.19</v>
      </c>
      <c r="H159" s="199"/>
      <c r="I159" s="197">
        <v>1.19</v>
      </c>
      <c r="J159" s="200"/>
      <c r="K159" s="197">
        <v>1.35</v>
      </c>
    </row>
    <row r="160" spans="1:11" s="186" customFormat="1" ht="20.25" thickBot="1" thickTop="1">
      <c r="A160" s="194" t="s">
        <v>166</v>
      </c>
      <c r="B160" s="196"/>
      <c r="C160" s="187"/>
      <c r="E160" s="192">
        <v>571933</v>
      </c>
      <c r="F160" s="198"/>
      <c r="G160" s="192">
        <v>571906</v>
      </c>
      <c r="H160" s="199"/>
      <c r="I160" s="192">
        <v>571933</v>
      </c>
      <c r="J160" s="200"/>
      <c r="K160" s="192">
        <v>571906</v>
      </c>
    </row>
    <row r="161" spans="1:11" s="186" customFormat="1" ht="10.5" customHeight="1" thickTop="1">
      <c r="A161" s="194"/>
      <c r="B161" s="196"/>
      <c r="C161" s="187"/>
      <c r="E161" s="181"/>
      <c r="F161" s="198"/>
      <c r="G161" s="191"/>
      <c r="H161" s="199"/>
      <c r="I161" s="181"/>
      <c r="J161" s="200"/>
      <c r="K161" s="191"/>
    </row>
    <row r="162" spans="1:11" ht="18.75">
      <c r="A162" s="4" t="s">
        <v>34</v>
      </c>
      <c r="E162" s="22"/>
      <c r="G162" s="22"/>
      <c r="I162" s="4"/>
      <c r="K162" s="4"/>
    </row>
    <row r="163" spans="1:11" ht="18.75">
      <c r="A163" s="21"/>
      <c r="B163" s="21"/>
      <c r="K163" s="145" t="s">
        <v>59</v>
      </c>
    </row>
    <row r="164" spans="1:11" ht="18.75">
      <c r="A164" s="19" t="s">
        <v>223</v>
      </c>
      <c r="B164" s="1"/>
      <c r="C164" s="2"/>
      <c r="D164" s="2"/>
      <c r="E164" s="3"/>
      <c r="F164" s="84"/>
      <c r="G164" s="3"/>
      <c r="H164" s="1"/>
      <c r="I164" s="3"/>
      <c r="J164" s="1"/>
      <c r="K164" s="3"/>
    </row>
    <row r="165" spans="1:11" ht="18.75">
      <c r="A165" s="19" t="s">
        <v>12</v>
      </c>
      <c r="B165" s="1"/>
      <c r="C165" s="2"/>
      <c r="D165" s="2"/>
      <c r="E165" s="3"/>
      <c r="F165" s="84"/>
      <c r="G165" s="3"/>
      <c r="H165" s="1"/>
      <c r="I165" s="3"/>
      <c r="J165" s="1"/>
      <c r="K165" s="3"/>
    </row>
    <row r="166" spans="1:11" ht="18.75">
      <c r="A166" s="151" t="s">
        <v>207</v>
      </c>
      <c r="B166" s="1"/>
      <c r="C166" s="2"/>
      <c r="D166" s="2"/>
      <c r="E166" s="3"/>
      <c r="F166" s="84"/>
      <c r="G166" s="3"/>
      <c r="H166" s="1"/>
      <c r="I166" s="3"/>
      <c r="J166" s="1"/>
      <c r="K166" s="3"/>
    </row>
    <row r="167" spans="1:12" ht="18.75">
      <c r="A167" s="1"/>
      <c r="B167" s="1"/>
      <c r="C167" s="2"/>
      <c r="D167" s="2"/>
      <c r="I167" s="159"/>
      <c r="K167" s="145" t="s">
        <v>119</v>
      </c>
      <c r="L167" s="145"/>
    </row>
    <row r="168" spans="1:12" ht="18.75">
      <c r="A168" s="1"/>
      <c r="B168" s="1"/>
      <c r="C168" s="2"/>
      <c r="D168" s="2"/>
      <c r="E168" s="67" t="s">
        <v>182</v>
      </c>
      <c r="F168" s="87"/>
      <c r="G168" s="87"/>
      <c r="I168" s="159"/>
      <c r="K168" s="145"/>
      <c r="L168" s="145"/>
    </row>
    <row r="169" spans="1:12" ht="18.75">
      <c r="A169" s="1"/>
      <c r="B169" s="1"/>
      <c r="C169" s="2"/>
      <c r="D169" s="2"/>
      <c r="E169" s="67" t="s">
        <v>183</v>
      </c>
      <c r="F169" s="87"/>
      <c r="G169" s="67"/>
      <c r="I169" s="159"/>
      <c r="K169" s="145"/>
      <c r="L169" s="145"/>
    </row>
    <row r="170" spans="5:11" ht="18.75">
      <c r="E170" s="160" t="s">
        <v>184</v>
      </c>
      <c r="F170" s="87"/>
      <c r="G170" s="160" t="s">
        <v>0</v>
      </c>
      <c r="H170" s="7"/>
      <c r="I170" s="160"/>
      <c r="J170" s="129" t="s">
        <v>28</v>
      </c>
      <c r="K170" s="160"/>
    </row>
    <row r="171" spans="3:11" ht="18.75">
      <c r="C171" s="8"/>
      <c r="D171" s="161"/>
      <c r="E171" s="162">
        <v>2563</v>
      </c>
      <c r="F171" s="85"/>
      <c r="G171" s="9">
        <v>2562</v>
      </c>
      <c r="H171" s="163"/>
      <c r="I171" s="162">
        <v>2563</v>
      </c>
      <c r="J171" s="9"/>
      <c r="K171" s="9">
        <v>2562</v>
      </c>
    </row>
    <row r="172" spans="1:11" ht="18.75">
      <c r="A172" s="151" t="s">
        <v>23</v>
      </c>
      <c r="B172" s="152"/>
      <c r="C172" s="147"/>
      <c r="D172" s="147"/>
      <c r="E172" s="201"/>
      <c r="F172" s="149"/>
      <c r="G172" s="201"/>
      <c r="H172" s="148"/>
      <c r="I172" s="201"/>
      <c r="J172" s="148"/>
      <c r="K172" s="201"/>
    </row>
    <row r="173" spans="1:11" ht="18.75">
      <c r="A173" s="4" t="s">
        <v>266</v>
      </c>
      <c r="D173" s="147"/>
      <c r="E173" s="190">
        <f>E108</f>
        <v>1186022</v>
      </c>
      <c r="F173" s="190"/>
      <c r="G173" s="190">
        <f>G108</f>
        <v>1246493</v>
      </c>
      <c r="H173" s="190"/>
      <c r="I173" s="190">
        <f>I108</f>
        <v>653380</v>
      </c>
      <c r="J173" s="190"/>
      <c r="K173" s="190">
        <f>K108</f>
        <v>773754</v>
      </c>
    </row>
    <row r="174" spans="1:11" ht="18.75">
      <c r="A174" s="4" t="s">
        <v>267</v>
      </c>
      <c r="D174" s="147"/>
      <c r="E174" s="190"/>
      <c r="F174" s="190"/>
      <c r="G174" s="190"/>
      <c r="H174" s="190"/>
      <c r="I174" s="190"/>
      <c r="J174" s="190"/>
      <c r="K174" s="190"/>
    </row>
    <row r="175" spans="1:11" ht="18.75">
      <c r="A175" s="4" t="s">
        <v>49</v>
      </c>
      <c r="D175" s="147"/>
      <c r="E175" s="190"/>
      <c r="F175" s="190"/>
      <c r="G175" s="190"/>
      <c r="H175" s="190"/>
      <c r="I175" s="145"/>
      <c r="J175" s="190"/>
      <c r="K175" s="145"/>
    </row>
    <row r="176" spans="1:11" s="148" customFormat="1" ht="18.75">
      <c r="A176" s="4" t="s">
        <v>134</v>
      </c>
      <c r="C176" s="147"/>
      <c r="D176" s="147"/>
      <c r="E176" s="190">
        <v>107133</v>
      </c>
      <c r="F176" s="190"/>
      <c r="G176" s="190">
        <v>102904</v>
      </c>
      <c r="H176" s="190"/>
      <c r="I176" s="190">
        <v>107133</v>
      </c>
      <c r="J176" s="190"/>
      <c r="K176" s="190">
        <v>102512</v>
      </c>
    </row>
    <row r="177" spans="1:11" s="148" customFormat="1" ht="18.75">
      <c r="A177" s="4" t="s">
        <v>271</v>
      </c>
      <c r="C177" s="147"/>
      <c r="D177" s="147"/>
      <c r="E177" s="190">
        <v>18</v>
      </c>
      <c r="F177" s="190"/>
      <c r="G177" s="190">
        <v>0</v>
      </c>
      <c r="H177" s="190"/>
      <c r="I177" s="190">
        <v>18</v>
      </c>
      <c r="J177" s="190"/>
      <c r="K177" s="190">
        <v>0</v>
      </c>
    </row>
    <row r="178" spans="1:19" s="148" customFormat="1" ht="18.75">
      <c r="A178" s="4" t="s">
        <v>278</v>
      </c>
      <c r="C178" s="147"/>
      <c r="D178" s="147"/>
      <c r="E178" s="190">
        <v>-63</v>
      </c>
      <c r="F178" s="190"/>
      <c r="G178" s="190">
        <v>-9</v>
      </c>
      <c r="H178" s="190"/>
      <c r="I178" s="190">
        <v>-63</v>
      </c>
      <c r="J178" s="190"/>
      <c r="K178" s="190">
        <v>0</v>
      </c>
      <c r="L178" s="149"/>
      <c r="M178" s="149"/>
      <c r="N178" s="149"/>
      <c r="O178" s="149"/>
      <c r="P178" s="149"/>
      <c r="Q178" s="149"/>
      <c r="R178" s="149"/>
      <c r="S178" s="149"/>
    </row>
    <row r="179" spans="1:19" s="148" customFormat="1" ht="18.75">
      <c r="A179" s="4" t="s">
        <v>287</v>
      </c>
      <c r="C179" s="147"/>
      <c r="D179" s="147"/>
      <c r="E179" s="190">
        <v>-7163</v>
      </c>
      <c r="F179" s="190"/>
      <c r="G179" s="190">
        <v>0</v>
      </c>
      <c r="H179" s="190"/>
      <c r="I179" s="190">
        <v>6257</v>
      </c>
      <c r="J179" s="190"/>
      <c r="K179" s="190">
        <v>0</v>
      </c>
      <c r="L179" s="149"/>
      <c r="M179" s="149"/>
      <c r="N179" s="149"/>
      <c r="O179" s="149"/>
      <c r="P179" s="149"/>
      <c r="Q179" s="149"/>
      <c r="R179" s="149"/>
      <c r="S179" s="149"/>
    </row>
    <row r="180" spans="1:11" s="148" customFormat="1" ht="18.75">
      <c r="A180" s="4" t="s">
        <v>286</v>
      </c>
      <c r="C180" s="147"/>
      <c r="D180" s="147"/>
      <c r="E180" s="190">
        <v>0</v>
      </c>
      <c r="F180" s="190"/>
      <c r="G180" s="190">
        <v>-679</v>
      </c>
      <c r="H180" s="190"/>
      <c r="I180" s="190">
        <v>0</v>
      </c>
      <c r="J180" s="190"/>
      <c r="K180" s="190">
        <v>2441</v>
      </c>
    </row>
    <row r="181" spans="1:11" s="148" customFormat="1" ht="18.75">
      <c r="A181" s="4" t="s">
        <v>244</v>
      </c>
      <c r="C181" s="147"/>
      <c r="D181" s="147"/>
      <c r="E181" s="190">
        <v>-54399</v>
      </c>
      <c r="F181" s="190"/>
      <c r="G181" s="190">
        <v>0</v>
      </c>
      <c r="H181" s="190"/>
      <c r="I181" s="190">
        <v>-54399</v>
      </c>
      <c r="J181" s="190"/>
      <c r="K181" s="190">
        <v>0</v>
      </c>
    </row>
    <row r="182" spans="1:11" s="148" customFormat="1" ht="18.75">
      <c r="A182" s="4" t="s">
        <v>115</v>
      </c>
      <c r="C182" s="147"/>
      <c r="D182" s="147"/>
      <c r="E182" s="190">
        <v>3273</v>
      </c>
      <c r="F182" s="190"/>
      <c r="G182" s="190">
        <v>4457</v>
      </c>
      <c r="H182" s="190"/>
      <c r="I182" s="190">
        <v>3273</v>
      </c>
      <c r="J182" s="190"/>
      <c r="K182" s="190">
        <v>3631</v>
      </c>
    </row>
    <row r="183" spans="1:11" s="148" customFormat="1" ht="18.75">
      <c r="A183" s="4" t="s">
        <v>161</v>
      </c>
      <c r="C183" s="147"/>
      <c r="D183" s="147"/>
      <c r="E183" s="190">
        <v>-1153545</v>
      </c>
      <c r="F183" s="190"/>
      <c r="G183" s="190">
        <v>-1183178</v>
      </c>
      <c r="H183" s="190"/>
      <c r="I183" s="190">
        <v>0</v>
      </c>
      <c r="J183" s="190"/>
      <c r="K183" s="190">
        <v>0</v>
      </c>
    </row>
    <row r="184" spans="1:19" s="148" customFormat="1" ht="18.75">
      <c r="A184" s="4" t="s">
        <v>272</v>
      </c>
      <c r="C184" s="147"/>
      <c r="D184" s="147"/>
      <c r="E184" s="190">
        <v>-18395</v>
      </c>
      <c r="F184" s="190"/>
      <c r="G184" s="190">
        <v>0</v>
      </c>
      <c r="H184" s="190"/>
      <c r="I184" s="190">
        <v>4162</v>
      </c>
      <c r="J184" s="190"/>
      <c r="K184" s="190">
        <v>0</v>
      </c>
      <c r="L184" s="149"/>
      <c r="M184" s="149"/>
      <c r="N184" s="149"/>
      <c r="O184" s="149"/>
      <c r="P184" s="149"/>
      <c r="Q184" s="149"/>
      <c r="R184" s="149"/>
      <c r="S184" s="149"/>
    </row>
    <row r="185" spans="1:11" s="149" customFormat="1" ht="18.75">
      <c r="A185" s="21" t="s">
        <v>141</v>
      </c>
      <c r="C185" s="202"/>
      <c r="D185" s="202"/>
      <c r="E185" s="190">
        <v>0</v>
      </c>
      <c r="F185" s="190"/>
      <c r="G185" s="190">
        <v>0</v>
      </c>
      <c r="H185" s="190"/>
      <c r="I185" s="190">
        <v>-656880</v>
      </c>
      <c r="J185" s="190"/>
      <c r="K185" s="190">
        <v>-703797</v>
      </c>
    </row>
    <row r="186" spans="1:11" s="149" customFormat="1" ht="18.75">
      <c r="A186" s="21" t="s">
        <v>245</v>
      </c>
      <c r="C186" s="202"/>
      <c r="D186" s="202"/>
      <c r="E186" s="190">
        <v>-162580</v>
      </c>
      <c r="F186" s="190"/>
      <c r="G186" s="190">
        <v>-276130</v>
      </c>
      <c r="H186" s="190"/>
      <c r="I186" s="190">
        <v>-162580</v>
      </c>
      <c r="J186" s="190"/>
      <c r="K186" s="190">
        <v>-276130</v>
      </c>
    </row>
    <row r="187" spans="1:11" s="149" customFormat="1" ht="18.75">
      <c r="A187" s="21" t="s">
        <v>135</v>
      </c>
      <c r="C187" s="202"/>
      <c r="D187" s="202"/>
      <c r="E187" s="203">
        <v>108980</v>
      </c>
      <c r="F187" s="190"/>
      <c r="G187" s="203">
        <v>111391</v>
      </c>
      <c r="H187" s="190"/>
      <c r="I187" s="203">
        <v>108980</v>
      </c>
      <c r="J187" s="190"/>
      <c r="K187" s="203">
        <v>111391</v>
      </c>
    </row>
    <row r="188" spans="1:11" s="148" customFormat="1" ht="18.75">
      <c r="A188" s="140" t="s">
        <v>198</v>
      </c>
      <c r="C188" s="147"/>
      <c r="D188" s="147"/>
      <c r="E188" s="190"/>
      <c r="F188" s="190"/>
      <c r="G188" s="190"/>
      <c r="H188" s="190"/>
      <c r="I188" s="190"/>
      <c r="J188" s="190"/>
      <c r="K188" s="190"/>
    </row>
    <row r="189" spans="1:11" s="148" customFormat="1" ht="18.75">
      <c r="A189" s="140" t="s">
        <v>199</v>
      </c>
      <c r="C189" s="147"/>
      <c r="D189" s="147"/>
      <c r="E189" s="190">
        <f>SUM(E173:E187)</f>
        <v>9281</v>
      </c>
      <c r="F189" s="190"/>
      <c r="G189" s="190">
        <f>SUM(G173:G187)</f>
        <v>5249</v>
      </c>
      <c r="H189" s="190"/>
      <c r="I189" s="190">
        <f>SUM(I173:I187)</f>
        <v>9281</v>
      </c>
      <c r="J189" s="190"/>
      <c r="K189" s="190">
        <f>SUM(K173:K187)</f>
        <v>13802</v>
      </c>
    </row>
    <row r="190" spans="1:11" ht="18.75">
      <c r="A190" s="140" t="s">
        <v>88</v>
      </c>
      <c r="B190" s="148"/>
      <c r="C190" s="147"/>
      <c r="D190" s="147"/>
      <c r="E190" s="189"/>
      <c r="F190" s="149"/>
      <c r="G190" s="189"/>
      <c r="H190" s="149"/>
      <c r="I190" s="189"/>
      <c r="J190" s="149"/>
      <c r="K190" s="190"/>
    </row>
    <row r="191" spans="1:11" ht="18.75">
      <c r="A191" s="140" t="s">
        <v>167</v>
      </c>
      <c r="B191" s="148"/>
      <c r="C191" s="204"/>
      <c r="D191" s="147"/>
      <c r="E191" s="190">
        <v>19142</v>
      </c>
      <c r="F191" s="190"/>
      <c r="G191" s="190">
        <v>-14375</v>
      </c>
      <c r="H191" s="190"/>
      <c r="I191" s="190">
        <v>19142</v>
      </c>
      <c r="J191" s="190"/>
      <c r="K191" s="190">
        <v>-14375</v>
      </c>
    </row>
    <row r="192" spans="1:11" ht="18.75">
      <c r="A192" s="140" t="s">
        <v>142</v>
      </c>
      <c r="B192" s="148"/>
      <c r="C192" s="204"/>
      <c r="D192" s="147"/>
      <c r="E192" s="190">
        <v>5390</v>
      </c>
      <c r="F192" s="190"/>
      <c r="G192" s="190">
        <v>18224</v>
      </c>
      <c r="H192" s="190"/>
      <c r="I192" s="190">
        <v>5390</v>
      </c>
      <c r="J192" s="190"/>
      <c r="K192" s="190">
        <v>18224</v>
      </c>
    </row>
    <row r="193" spans="1:11" s="148" customFormat="1" ht="18.75">
      <c r="A193" s="140" t="s">
        <v>45</v>
      </c>
      <c r="C193" s="147"/>
      <c r="D193" s="147"/>
      <c r="E193" s="190">
        <v>-51</v>
      </c>
      <c r="F193" s="190"/>
      <c r="G193" s="190">
        <v>77</v>
      </c>
      <c r="H193" s="190"/>
      <c r="I193" s="190">
        <v>-51</v>
      </c>
      <c r="J193" s="190"/>
      <c r="K193" s="190">
        <v>77</v>
      </c>
    </row>
    <row r="194" spans="1:11" s="148" customFormat="1" ht="18.75">
      <c r="A194" s="140" t="s">
        <v>140</v>
      </c>
      <c r="C194" s="147"/>
      <c r="D194" s="147"/>
      <c r="E194" s="190">
        <v>-17558</v>
      </c>
      <c r="F194" s="190"/>
      <c r="G194" s="190">
        <v>392</v>
      </c>
      <c r="H194" s="190"/>
      <c r="I194" s="190">
        <v>-17558</v>
      </c>
      <c r="J194" s="190"/>
      <c r="K194" s="190">
        <v>392</v>
      </c>
    </row>
    <row r="195" spans="1:11" s="148" customFormat="1" ht="18.75">
      <c r="A195" s="140" t="s">
        <v>46</v>
      </c>
      <c r="C195" s="147"/>
      <c r="D195" s="147"/>
      <c r="E195" s="190">
        <v>-271</v>
      </c>
      <c r="F195" s="190"/>
      <c r="G195" s="190">
        <v>-131453</v>
      </c>
      <c r="H195" s="190"/>
      <c r="I195" s="190">
        <v>-271</v>
      </c>
      <c r="J195" s="190"/>
      <c r="K195" s="190">
        <v>-131453</v>
      </c>
    </row>
    <row r="196" spans="1:11" s="148" customFormat="1" ht="18.75">
      <c r="A196" s="140" t="s">
        <v>47</v>
      </c>
      <c r="C196" s="147"/>
      <c r="D196" s="147"/>
      <c r="E196" s="190"/>
      <c r="F196" s="190"/>
      <c r="G196" s="190"/>
      <c r="H196" s="190"/>
      <c r="I196" s="190"/>
      <c r="J196" s="190"/>
      <c r="K196" s="190"/>
    </row>
    <row r="197" spans="1:11" s="148" customFormat="1" ht="18.75">
      <c r="A197" s="140" t="s">
        <v>116</v>
      </c>
      <c r="C197" s="147"/>
      <c r="D197" s="147"/>
      <c r="E197" s="190">
        <v>-62380</v>
      </c>
      <c r="F197" s="190"/>
      <c r="G197" s="190">
        <v>-3071</v>
      </c>
      <c r="H197" s="190"/>
      <c r="I197" s="190">
        <v>-62380</v>
      </c>
      <c r="J197" s="190"/>
      <c r="K197" s="190">
        <v>-3071</v>
      </c>
    </row>
    <row r="198" spans="1:11" s="148" customFormat="1" ht="18.75">
      <c r="A198" s="140" t="s">
        <v>136</v>
      </c>
      <c r="C198" s="147"/>
      <c r="D198" s="147"/>
      <c r="E198" s="190">
        <v>-356</v>
      </c>
      <c r="F198" s="190"/>
      <c r="G198" s="190">
        <v>628</v>
      </c>
      <c r="H198" s="190"/>
      <c r="I198" s="190">
        <v>-356</v>
      </c>
      <c r="J198" s="190"/>
      <c r="K198" s="190">
        <v>628</v>
      </c>
    </row>
    <row r="199" spans="1:11" s="148" customFormat="1" ht="18.75">
      <c r="A199" s="140" t="s">
        <v>246</v>
      </c>
      <c r="C199" s="147"/>
      <c r="D199" s="147"/>
      <c r="E199" s="190">
        <v>-7972</v>
      </c>
      <c r="F199" s="190"/>
      <c r="G199" s="190">
        <v>0</v>
      </c>
      <c r="H199" s="190"/>
      <c r="I199" s="190">
        <v>-7972</v>
      </c>
      <c r="J199" s="190"/>
      <c r="K199" s="190">
        <v>0</v>
      </c>
    </row>
    <row r="200" spans="1:11" s="148" customFormat="1" ht="18.75">
      <c r="A200" s="140" t="s">
        <v>247</v>
      </c>
      <c r="C200" s="147"/>
      <c r="D200" s="147"/>
      <c r="E200" s="190">
        <v>2732</v>
      </c>
      <c r="F200" s="190"/>
      <c r="G200" s="190">
        <v>0</v>
      </c>
      <c r="H200" s="190"/>
      <c r="I200" s="190">
        <v>2732</v>
      </c>
      <c r="J200" s="190"/>
      <c r="K200" s="190">
        <v>0</v>
      </c>
    </row>
    <row r="201" spans="1:11" s="148" customFormat="1" ht="18.75">
      <c r="A201" s="140" t="s">
        <v>137</v>
      </c>
      <c r="C201" s="147"/>
      <c r="D201" s="147"/>
      <c r="E201" s="203">
        <v>-3810</v>
      </c>
      <c r="F201" s="190"/>
      <c r="G201" s="203">
        <v>14750</v>
      </c>
      <c r="H201" s="190"/>
      <c r="I201" s="203">
        <v>-3810</v>
      </c>
      <c r="J201" s="190"/>
      <c r="K201" s="203">
        <v>14750</v>
      </c>
    </row>
    <row r="202" spans="1:11" s="149" customFormat="1" ht="18.75">
      <c r="A202" s="140" t="s">
        <v>279</v>
      </c>
      <c r="B202" s="148"/>
      <c r="C202" s="202"/>
      <c r="D202" s="202"/>
      <c r="E202" s="190">
        <f>SUM(E191:E201)+E189</f>
        <v>-55853</v>
      </c>
      <c r="F202" s="190"/>
      <c r="G202" s="190">
        <f>SUM(G191:G201)+G189</f>
        <v>-109579</v>
      </c>
      <c r="H202" s="190"/>
      <c r="I202" s="190">
        <f>SUM(I191:I201)+I189</f>
        <v>-55853</v>
      </c>
      <c r="J202" s="190"/>
      <c r="K202" s="190">
        <f>SUM(K191:K201)+K189</f>
        <v>-101026</v>
      </c>
    </row>
    <row r="203" spans="1:11" s="149" customFormat="1" ht="18.75">
      <c r="A203" s="140" t="s">
        <v>248</v>
      </c>
      <c r="B203" s="148"/>
      <c r="C203" s="202"/>
      <c r="D203" s="202"/>
      <c r="E203" s="190">
        <v>72856</v>
      </c>
      <c r="F203" s="190"/>
      <c r="G203" s="190">
        <v>0</v>
      </c>
      <c r="H203" s="190"/>
      <c r="I203" s="190">
        <v>72856</v>
      </c>
      <c r="J203" s="190"/>
      <c r="K203" s="190">
        <v>0</v>
      </c>
    </row>
    <row r="204" spans="1:11" s="149" customFormat="1" ht="18.75">
      <c r="A204" s="140" t="s">
        <v>55</v>
      </c>
      <c r="B204" s="148"/>
      <c r="C204" s="202"/>
      <c r="D204" s="202"/>
      <c r="E204" s="190">
        <v>-10019</v>
      </c>
      <c r="F204" s="190"/>
      <c r="G204" s="190">
        <v>-12826</v>
      </c>
      <c r="H204" s="190"/>
      <c r="I204" s="190">
        <v>-10019</v>
      </c>
      <c r="J204" s="190"/>
      <c r="K204" s="190">
        <v>-12826</v>
      </c>
    </row>
    <row r="205" spans="1:11" s="148" customFormat="1" ht="18.75">
      <c r="A205" s="151" t="s">
        <v>288</v>
      </c>
      <c r="C205" s="202"/>
      <c r="D205" s="202"/>
      <c r="E205" s="205">
        <f>SUM(E202:E204)</f>
        <v>6984</v>
      </c>
      <c r="F205" s="190"/>
      <c r="G205" s="205">
        <f>SUM(G202:G204)</f>
        <v>-122405</v>
      </c>
      <c r="H205" s="190"/>
      <c r="I205" s="205">
        <f>SUM(I202:I204)</f>
        <v>6984</v>
      </c>
      <c r="J205" s="190"/>
      <c r="K205" s="205">
        <f>SUM(K202:K204)</f>
        <v>-113852</v>
      </c>
    </row>
    <row r="206" spans="1:11" s="148" customFormat="1" ht="6.75" customHeight="1">
      <c r="A206" s="151"/>
      <c r="C206" s="202"/>
      <c r="D206" s="202"/>
      <c r="E206" s="189"/>
      <c r="F206" s="149"/>
      <c r="G206" s="189"/>
      <c r="H206" s="149"/>
      <c r="I206" s="189"/>
      <c r="J206" s="149"/>
      <c r="K206" s="189"/>
    </row>
    <row r="207" spans="1:11" s="148" customFormat="1" ht="18.75">
      <c r="A207" s="140" t="s">
        <v>4</v>
      </c>
      <c r="C207" s="147"/>
      <c r="D207" s="202"/>
      <c r="E207" s="189"/>
      <c r="F207" s="149"/>
      <c r="G207" s="189"/>
      <c r="H207" s="149"/>
      <c r="I207" s="190"/>
      <c r="J207" s="206"/>
      <c r="K207" s="190"/>
    </row>
    <row r="208" spans="1:11" s="148" customFormat="1" ht="18.75">
      <c r="A208" s="207"/>
      <c r="B208" s="149"/>
      <c r="C208" s="147"/>
      <c r="D208" s="147"/>
      <c r="E208" s="201"/>
      <c r="F208" s="149"/>
      <c r="G208" s="201"/>
      <c r="I208" s="201"/>
      <c r="K208" s="145" t="s">
        <v>59</v>
      </c>
    </row>
    <row r="209" spans="1:11" s="148" customFormat="1" ht="18.75">
      <c r="A209" s="19" t="s">
        <v>223</v>
      </c>
      <c r="B209" s="208"/>
      <c r="C209" s="141"/>
      <c r="D209" s="141"/>
      <c r="E209" s="142"/>
      <c r="F209" s="143"/>
      <c r="G209" s="142"/>
      <c r="H209" s="208"/>
      <c r="I209" s="142"/>
      <c r="J209" s="208"/>
      <c r="K209" s="142"/>
    </row>
    <row r="210" spans="1:11" s="148" customFormat="1" ht="18.75">
      <c r="A210" s="151" t="s">
        <v>13</v>
      </c>
      <c r="B210" s="208"/>
      <c r="C210" s="141"/>
      <c r="D210" s="141"/>
      <c r="E210" s="142"/>
      <c r="F210" s="143"/>
      <c r="G210" s="142"/>
      <c r="H210" s="208"/>
      <c r="I210" s="142"/>
      <c r="J210" s="208"/>
      <c r="K210" s="142"/>
    </row>
    <row r="211" spans="1:11" ht="18.75">
      <c r="A211" s="151" t="s">
        <v>207</v>
      </c>
      <c r="B211" s="1"/>
      <c r="C211" s="2"/>
      <c r="D211" s="2"/>
      <c r="E211" s="3"/>
      <c r="F211" s="84"/>
      <c r="G211" s="3"/>
      <c r="H211" s="1"/>
      <c r="I211" s="3"/>
      <c r="J211" s="1"/>
      <c r="K211" s="3"/>
    </row>
    <row r="212" spans="1:12" ht="18.75">
      <c r="A212" s="1"/>
      <c r="B212" s="1"/>
      <c r="C212" s="2"/>
      <c r="D212" s="2"/>
      <c r="I212" s="159"/>
      <c r="K212" s="145" t="s">
        <v>119</v>
      </c>
      <c r="L212" s="145"/>
    </row>
    <row r="213" spans="1:12" ht="18.75">
      <c r="A213" s="1"/>
      <c r="B213" s="1"/>
      <c r="C213" s="2"/>
      <c r="D213" s="2"/>
      <c r="E213" s="67" t="s">
        <v>182</v>
      </c>
      <c r="F213" s="87"/>
      <c r="G213" s="87"/>
      <c r="I213" s="159"/>
      <c r="K213" s="145"/>
      <c r="L213" s="145"/>
    </row>
    <row r="214" spans="1:12" ht="18.75">
      <c r="A214" s="1"/>
      <c r="B214" s="1"/>
      <c r="C214" s="2"/>
      <c r="D214" s="2"/>
      <c r="E214" s="67" t="s">
        <v>183</v>
      </c>
      <c r="F214" s="87"/>
      <c r="G214" s="67"/>
      <c r="I214" s="159"/>
      <c r="K214" s="145"/>
      <c r="L214" s="145"/>
    </row>
    <row r="215" spans="5:11" ht="18.75">
      <c r="E215" s="160" t="s">
        <v>184</v>
      </c>
      <c r="F215" s="87"/>
      <c r="G215" s="160" t="s">
        <v>0</v>
      </c>
      <c r="H215" s="7"/>
      <c r="I215" s="160"/>
      <c r="J215" s="129" t="s">
        <v>28</v>
      </c>
      <c r="K215" s="160"/>
    </row>
    <row r="216" spans="3:11" ht="18.75">
      <c r="C216" s="8"/>
      <c r="D216" s="161"/>
      <c r="E216" s="162">
        <v>2563</v>
      </c>
      <c r="F216" s="85"/>
      <c r="G216" s="9">
        <v>2562</v>
      </c>
      <c r="H216" s="163"/>
      <c r="I216" s="162">
        <v>2563</v>
      </c>
      <c r="J216" s="9"/>
      <c r="K216" s="9">
        <v>2562</v>
      </c>
    </row>
    <row r="217" spans="1:11" s="148" customFormat="1" ht="18.75">
      <c r="A217" s="151" t="s">
        <v>24</v>
      </c>
      <c r="B217" s="152"/>
      <c r="C217" s="147"/>
      <c r="D217" s="147"/>
      <c r="E217" s="181"/>
      <c r="F217" s="149"/>
      <c r="G217" s="181"/>
      <c r="H217" s="149"/>
      <c r="I217" s="181"/>
      <c r="J217" s="149"/>
      <c r="K217" s="181"/>
    </row>
    <row r="218" spans="1:11" s="148" customFormat="1" ht="18.75">
      <c r="A218" s="140" t="s">
        <v>186</v>
      </c>
      <c r="B218" s="152"/>
      <c r="C218" s="147"/>
      <c r="D218" s="147"/>
      <c r="E218" s="181">
        <v>0</v>
      </c>
      <c r="F218" s="149"/>
      <c r="G218" s="181">
        <v>640696</v>
      </c>
      <c r="H218" s="149"/>
      <c r="I218" s="181">
        <v>0</v>
      </c>
      <c r="J218" s="149"/>
      <c r="K218" s="181">
        <v>640696</v>
      </c>
    </row>
    <row r="219" spans="1:11" s="148" customFormat="1" ht="18.75">
      <c r="A219" s="140" t="s">
        <v>249</v>
      </c>
      <c r="B219" s="152"/>
      <c r="C219" s="147"/>
      <c r="D219" s="147"/>
      <c r="E219" s="181">
        <v>-345436</v>
      </c>
      <c r="F219" s="149"/>
      <c r="G219" s="181">
        <v>0</v>
      </c>
      <c r="H219" s="149"/>
      <c r="I219" s="181">
        <v>-345436</v>
      </c>
      <c r="J219" s="149"/>
      <c r="K219" s="181">
        <v>0</v>
      </c>
    </row>
    <row r="220" spans="1:11" s="148" customFormat="1" ht="18.75">
      <c r="A220" s="140" t="s">
        <v>250</v>
      </c>
      <c r="B220" s="152"/>
      <c r="C220" s="147"/>
      <c r="D220" s="147"/>
      <c r="E220" s="181">
        <v>1929835</v>
      </c>
      <c r="F220" s="149"/>
      <c r="G220" s="181">
        <v>0</v>
      </c>
      <c r="H220" s="149"/>
      <c r="I220" s="181">
        <v>1929835</v>
      </c>
      <c r="J220" s="149"/>
      <c r="K220" s="181">
        <v>0</v>
      </c>
    </row>
    <row r="221" spans="1:11" s="148" customFormat="1" ht="18.75">
      <c r="A221" s="140" t="s">
        <v>251</v>
      </c>
      <c r="B221" s="152"/>
      <c r="C221" s="147"/>
      <c r="D221" s="147"/>
      <c r="E221" s="181">
        <v>-451192</v>
      </c>
      <c r="F221" s="149"/>
      <c r="G221" s="181">
        <v>0</v>
      </c>
      <c r="H221" s="149"/>
      <c r="I221" s="181">
        <v>-451192</v>
      </c>
      <c r="J221" s="149"/>
      <c r="K221" s="181">
        <v>0</v>
      </c>
    </row>
    <row r="222" spans="1:11" s="148" customFormat="1" ht="18.75">
      <c r="A222" s="140" t="s">
        <v>252</v>
      </c>
      <c r="B222" s="152"/>
      <c r="C222" s="147"/>
      <c r="D222" s="147"/>
      <c r="E222" s="181">
        <v>360035</v>
      </c>
      <c r="F222" s="149"/>
      <c r="G222" s="181">
        <v>0</v>
      </c>
      <c r="H222" s="149"/>
      <c r="I222" s="181">
        <v>360035</v>
      </c>
      <c r="J222" s="149"/>
      <c r="K222" s="181">
        <v>0</v>
      </c>
    </row>
    <row r="223" spans="1:11" s="148" customFormat="1" ht="18.75">
      <c r="A223" s="140" t="s">
        <v>253</v>
      </c>
      <c r="B223" s="152"/>
      <c r="C223" s="147"/>
      <c r="D223" s="147"/>
      <c r="E223" s="181">
        <v>9020</v>
      </c>
      <c r="F223" s="149"/>
      <c r="G223" s="190">
        <v>9295</v>
      </c>
      <c r="H223" s="149"/>
      <c r="I223" s="181">
        <v>9020</v>
      </c>
      <c r="J223" s="149"/>
      <c r="K223" s="190">
        <v>9295</v>
      </c>
    </row>
    <row r="224" spans="1:11" ht="18.75">
      <c r="A224" s="140" t="s">
        <v>163</v>
      </c>
      <c r="B224" s="148"/>
      <c r="C224" s="147"/>
      <c r="D224" s="147"/>
      <c r="E224" s="190">
        <v>0</v>
      </c>
      <c r="F224" s="190"/>
      <c r="G224" s="190">
        <v>-89553</v>
      </c>
      <c r="H224" s="190"/>
      <c r="I224" s="190">
        <v>0</v>
      </c>
      <c r="J224" s="190"/>
      <c r="K224" s="190">
        <v>-89553</v>
      </c>
    </row>
    <row r="225" spans="1:11" s="149" customFormat="1" ht="18.75">
      <c r="A225" s="140" t="s">
        <v>162</v>
      </c>
      <c r="B225" s="148"/>
      <c r="C225" s="147"/>
      <c r="D225" s="147"/>
      <c r="E225" s="190">
        <v>-210846</v>
      </c>
      <c r="F225" s="190"/>
      <c r="G225" s="190">
        <v>-215638</v>
      </c>
      <c r="H225" s="190"/>
      <c r="I225" s="190">
        <v>-210846</v>
      </c>
      <c r="J225" s="190"/>
      <c r="K225" s="190">
        <v>-215638</v>
      </c>
    </row>
    <row r="226" spans="1:11" s="149" customFormat="1" ht="18.75">
      <c r="A226" s="140" t="s">
        <v>273</v>
      </c>
      <c r="B226" s="148"/>
      <c r="C226" s="147"/>
      <c r="D226" s="147"/>
      <c r="E226" s="190">
        <v>22808</v>
      </c>
      <c r="F226" s="190"/>
      <c r="G226" s="190">
        <v>0</v>
      </c>
      <c r="H226" s="190"/>
      <c r="I226" s="190">
        <v>22808</v>
      </c>
      <c r="J226" s="190"/>
      <c r="K226" s="190">
        <v>0</v>
      </c>
    </row>
    <row r="227" spans="1:11" s="149" customFormat="1" ht="18.75">
      <c r="A227" s="140" t="s">
        <v>192</v>
      </c>
      <c r="B227" s="148"/>
      <c r="C227" s="147"/>
      <c r="D227" s="147"/>
      <c r="E227" s="190">
        <v>0</v>
      </c>
      <c r="F227" s="190"/>
      <c r="G227" s="190">
        <v>9180</v>
      </c>
      <c r="H227" s="190"/>
      <c r="I227" s="190">
        <v>0</v>
      </c>
      <c r="J227" s="190"/>
      <c r="K227" s="190">
        <v>9180</v>
      </c>
    </row>
    <row r="228" spans="1:11" ht="18.75">
      <c r="A228" s="140" t="s">
        <v>164</v>
      </c>
      <c r="B228" s="148"/>
      <c r="C228" s="147"/>
      <c r="D228" s="147"/>
      <c r="E228" s="190">
        <v>0</v>
      </c>
      <c r="F228" s="190"/>
      <c r="G228" s="190">
        <v>-87394</v>
      </c>
      <c r="H228" s="190"/>
      <c r="I228" s="190">
        <v>0</v>
      </c>
      <c r="J228" s="190"/>
      <c r="K228" s="190">
        <v>-87394</v>
      </c>
    </row>
    <row r="229" spans="1:11" s="149" customFormat="1" ht="18.75">
      <c r="A229" s="140" t="s">
        <v>195</v>
      </c>
      <c r="B229" s="148"/>
      <c r="C229" s="147"/>
      <c r="D229" s="147"/>
      <c r="E229" s="190">
        <v>0</v>
      </c>
      <c r="F229" s="190"/>
      <c r="G229" s="149">
        <v>-3635</v>
      </c>
      <c r="H229" s="190"/>
      <c r="I229" s="190">
        <v>0</v>
      </c>
      <c r="J229" s="190"/>
      <c r="K229" s="149">
        <v>-3635</v>
      </c>
    </row>
    <row r="230" spans="1:11" s="149" customFormat="1" ht="18.75">
      <c r="A230" s="140" t="s">
        <v>181</v>
      </c>
      <c r="B230" s="148"/>
      <c r="C230" s="147"/>
      <c r="D230" s="147"/>
      <c r="E230" s="190">
        <v>656880</v>
      </c>
      <c r="F230" s="190"/>
      <c r="G230" s="190">
        <v>703797</v>
      </c>
      <c r="H230" s="190"/>
      <c r="I230" s="190">
        <v>656880</v>
      </c>
      <c r="J230" s="190"/>
      <c r="K230" s="190">
        <v>703797</v>
      </c>
    </row>
    <row r="231" spans="1:11" s="149" customFormat="1" ht="18.75">
      <c r="A231" s="140" t="s">
        <v>280</v>
      </c>
      <c r="B231" s="148"/>
      <c r="C231" s="147"/>
      <c r="D231" s="147"/>
      <c r="E231" s="190">
        <v>162344</v>
      </c>
      <c r="F231" s="190"/>
      <c r="G231" s="190">
        <v>276130</v>
      </c>
      <c r="H231" s="190"/>
      <c r="I231" s="190">
        <v>162344</v>
      </c>
      <c r="J231" s="190"/>
      <c r="K231" s="190">
        <v>276130</v>
      </c>
    </row>
    <row r="232" spans="1:11" s="148" customFormat="1" ht="18.75">
      <c r="A232" s="140" t="s">
        <v>138</v>
      </c>
      <c r="B232" s="152"/>
      <c r="C232" s="147"/>
      <c r="D232" s="147"/>
      <c r="E232" s="190">
        <v>-19953</v>
      </c>
      <c r="F232" s="149"/>
      <c r="G232" s="190">
        <v>-86644</v>
      </c>
      <c r="H232" s="149"/>
      <c r="I232" s="190">
        <v>-19953</v>
      </c>
      <c r="J232" s="149"/>
      <c r="K232" s="190">
        <v>-86644</v>
      </c>
    </row>
    <row r="233" spans="1:11" s="148" customFormat="1" ht="18.75">
      <c r="A233" s="140" t="s">
        <v>275</v>
      </c>
      <c r="C233" s="147"/>
      <c r="D233" s="147"/>
      <c r="E233" s="190">
        <v>124</v>
      </c>
      <c r="F233" s="190"/>
      <c r="G233" s="190" t="s">
        <v>274</v>
      </c>
      <c r="H233" s="190"/>
      <c r="I233" s="190">
        <v>124</v>
      </c>
      <c r="J233" s="190"/>
      <c r="K233" s="190" t="s">
        <v>274</v>
      </c>
    </row>
    <row r="234" spans="1:11" s="149" customFormat="1" ht="18.75">
      <c r="A234" s="140" t="s">
        <v>143</v>
      </c>
      <c r="B234" s="148"/>
      <c r="C234" s="147"/>
      <c r="D234" s="147"/>
      <c r="E234" s="190">
        <v>-51</v>
      </c>
      <c r="F234" s="190"/>
      <c r="G234" s="190">
        <v>-95</v>
      </c>
      <c r="H234" s="190"/>
      <c r="I234" s="190">
        <v>-51</v>
      </c>
      <c r="J234" s="190"/>
      <c r="K234" s="190">
        <v>-95</v>
      </c>
    </row>
    <row r="235" spans="1:11" s="149" customFormat="1" ht="18.75">
      <c r="A235" s="140" t="s">
        <v>139</v>
      </c>
      <c r="B235" s="148"/>
      <c r="C235" s="147"/>
      <c r="D235" s="147"/>
      <c r="E235" s="190">
        <v>-72406</v>
      </c>
      <c r="F235" s="190"/>
      <c r="G235" s="190">
        <v>-296669</v>
      </c>
      <c r="H235" s="190"/>
      <c r="I235" s="190">
        <v>-72406</v>
      </c>
      <c r="J235" s="190"/>
      <c r="K235" s="190">
        <v>-296669</v>
      </c>
    </row>
    <row r="236" spans="1:11" s="148" customFormat="1" ht="18.75">
      <c r="A236" s="151" t="s">
        <v>187</v>
      </c>
      <c r="C236" s="147"/>
      <c r="D236" s="147"/>
      <c r="E236" s="205">
        <f>SUM(E218:E235)</f>
        <v>2041162</v>
      </c>
      <c r="F236" s="190"/>
      <c r="G236" s="205">
        <f>SUM(G218:G235)</f>
        <v>859470</v>
      </c>
      <c r="H236" s="190"/>
      <c r="I236" s="205">
        <f>SUM(I218:I235)</f>
        <v>2041162</v>
      </c>
      <c r="J236" s="190"/>
      <c r="K236" s="205">
        <f>SUM(K218:K235)</f>
        <v>859470</v>
      </c>
    </row>
    <row r="237" spans="1:11" s="148" customFormat="1" ht="16.5" customHeight="1">
      <c r="A237" s="151"/>
      <c r="C237" s="202"/>
      <c r="D237" s="202"/>
      <c r="E237" s="189"/>
      <c r="F237" s="149"/>
      <c r="G237" s="189"/>
      <c r="H237" s="149"/>
      <c r="I237" s="189"/>
      <c r="J237" s="149"/>
      <c r="K237" s="189"/>
    </row>
    <row r="238" spans="1:11" s="148" customFormat="1" ht="16.5" customHeight="1">
      <c r="A238" s="140" t="s">
        <v>4</v>
      </c>
      <c r="C238" s="147"/>
      <c r="D238" s="202"/>
      <c r="E238" s="189"/>
      <c r="F238" s="149"/>
      <c r="G238" s="189"/>
      <c r="H238" s="149"/>
      <c r="I238" s="190"/>
      <c r="J238" s="206"/>
      <c r="K238" s="190"/>
    </row>
    <row r="239" spans="1:11" s="148" customFormat="1" ht="18.75">
      <c r="A239" s="207"/>
      <c r="B239" s="149"/>
      <c r="C239" s="147"/>
      <c r="D239" s="147"/>
      <c r="E239" s="201"/>
      <c r="F239" s="149"/>
      <c r="G239" s="201"/>
      <c r="I239" s="201"/>
      <c r="K239" s="145" t="s">
        <v>59</v>
      </c>
    </row>
    <row r="240" spans="1:11" s="148" customFormat="1" ht="18.75">
      <c r="A240" s="19" t="s">
        <v>223</v>
      </c>
      <c r="B240" s="208"/>
      <c r="C240" s="141"/>
      <c r="D240" s="141"/>
      <c r="E240" s="142"/>
      <c r="F240" s="143"/>
      <c r="G240" s="142"/>
      <c r="H240" s="208"/>
      <c r="I240" s="142"/>
      <c r="J240" s="208"/>
      <c r="K240" s="142"/>
    </row>
    <row r="241" spans="1:11" s="148" customFormat="1" ht="18.75">
      <c r="A241" s="151" t="s">
        <v>13</v>
      </c>
      <c r="B241" s="208"/>
      <c r="C241" s="141"/>
      <c r="D241" s="141"/>
      <c r="E241" s="142"/>
      <c r="F241" s="143"/>
      <c r="G241" s="142"/>
      <c r="H241" s="208"/>
      <c r="I241" s="142"/>
      <c r="J241" s="208"/>
      <c r="K241" s="142"/>
    </row>
    <row r="242" spans="1:11" ht="18.75">
      <c r="A242" s="151" t="s">
        <v>207</v>
      </c>
      <c r="B242" s="1"/>
      <c r="C242" s="2"/>
      <c r="D242" s="2"/>
      <c r="E242" s="3"/>
      <c r="F242" s="84"/>
      <c r="G242" s="3"/>
      <c r="H242" s="1"/>
      <c r="I242" s="3"/>
      <c r="J242" s="1"/>
      <c r="K242" s="3"/>
    </row>
    <row r="243" spans="1:12" ht="18.75">
      <c r="A243" s="1"/>
      <c r="B243" s="1"/>
      <c r="C243" s="2"/>
      <c r="D243" s="2"/>
      <c r="I243" s="159"/>
      <c r="K243" s="145" t="s">
        <v>119</v>
      </c>
      <c r="L243" s="145"/>
    </row>
    <row r="244" spans="1:12" ht="18.75">
      <c r="A244" s="1"/>
      <c r="B244" s="1"/>
      <c r="C244" s="2"/>
      <c r="D244" s="2"/>
      <c r="E244" s="67" t="s">
        <v>182</v>
      </c>
      <c r="F244" s="87"/>
      <c r="G244" s="87"/>
      <c r="I244" s="159"/>
      <c r="K244" s="145"/>
      <c r="L244" s="145"/>
    </row>
    <row r="245" spans="1:12" ht="18.75">
      <c r="A245" s="1"/>
      <c r="B245" s="1"/>
      <c r="C245" s="2"/>
      <c r="D245" s="2"/>
      <c r="E245" s="67" t="s">
        <v>183</v>
      </c>
      <c r="F245" s="87"/>
      <c r="G245" s="67"/>
      <c r="I245" s="159"/>
      <c r="K245" s="145"/>
      <c r="L245" s="145"/>
    </row>
    <row r="246" spans="5:11" ht="18.75">
      <c r="E246" s="160" t="s">
        <v>184</v>
      </c>
      <c r="F246" s="87"/>
      <c r="G246" s="160" t="s">
        <v>0</v>
      </c>
      <c r="H246" s="7"/>
      <c r="I246" s="160"/>
      <c r="J246" s="129" t="s">
        <v>28</v>
      </c>
      <c r="K246" s="160"/>
    </row>
    <row r="247" spans="3:11" ht="18.75">
      <c r="C247" s="8"/>
      <c r="D247" s="161"/>
      <c r="E247" s="162">
        <v>2563</v>
      </c>
      <c r="F247" s="85"/>
      <c r="G247" s="9">
        <v>2562</v>
      </c>
      <c r="H247" s="163"/>
      <c r="I247" s="162">
        <v>2563</v>
      </c>
      <c r="J247" s="9"/>
      <c r="K247" s="9">
        <v>2562</v>
      </c>
    </row>
    <row r="248" spans="1:11" s="148" customFormat="1" ht="18.75">
      <c r="A248" s="151" t="s">
        <v>25</v>
      </c>
      <c r="B248" s="152"/>
      <c r="C248" s="209"/>
      <c r="D248" s="209"/>
      <c r="E248" s="145"/>
      <c r="F248" s="190"/>
      <c r="G248" s="145"/>
      <c r="H248" s="190"/>
      <c r="I248" s="145"/>
      <c r="J248" s="190"/>
      <c r="K248" s="145"/>
    </row>
    <row r="249" spans="1:11" s="148" customFormat="1" ht="18.75">
      <c r="A249" s="140" t="s">
        <v>188</v>
      </c>
      <c r="C249" s="147"/>
      <c r="D249" s="147"/>
      <c r="E249" s="190">
        <v>12270000</v>
      </c>
      <c r="F249" s="190"/>
      <c r="G249" s="190">
        <v>805000</v>
      </c>
      <c r="H249" s="190"/>
      <c r="I249" s="190">
        <v>12270000</v>
      </c>
      <c r="J249" s="145"/>
      <c r="K249" s="190">
        <v>805000</v>
      </c>
    </row>
    <row r="250" spans="1:11" s="148" customFormat="1" ht="18.75">
      <c r="A250" s="140" t="s">
        <v>189</v>
      </c>
      <c r="C250" s="147"/>
      <c r="D250" s="147"/>
      <c r="E250" s="190">
        <v>-13320000</v>
      </c>
      <c r="F250" s="190"/>
      <c r="G250" s="190">
        <v>-805000</v>
      </c>
      <c r="H250" s="190"/>
      <c r="I250" s="190">
        <v>-13320000</v>
      </c>
      <c r="J250" s="145"/>
      <c r="K250" s="190">
        <v>-805000</v>
      </c>
    </row>
    <row r="251" spans="1:11" s="148" customFormat="1" ht="18.75">
      <c r="A251" s="140" t="s">
        <v>281</v>
      </c>
      <c r="C251" s="147"/>
      <c r="D251" s="147"/>
      <c r="E251" s="190">
        <v>4991440</v>
      </c>
      <c r="F251" s="190"/>
      <c r="G251" s="190">
        <v>0</v>
      </c>
      <c r="H251" s="190"/>
      <c r="I251" s="190">
        <v>4991440</v>
      </c>
      <c r="J251" s="145"/>
      <c r="K251" s="190">
        <v>0</v>
      </c>
    </row>
    <row r="252" spans="1:11" s="148" customFormat="1" ht="18.75">
      <c r="A252" s="140" t="s">
        <v>282</v>
      </c>
      <c r="C252" s="147"/>
      <c r="D252" s="147"/>
      <c r="E252" s="190">
        <v>-1000000</v>
      </c>
      <c r="F252" s="190"/>
      <c r="G252" s="190">
        <v>0</v>
      </c>
      <c r="H252" s="190"/>
      <c r="I252" s="190">
        <v>-1000000</v>
      </c>
      <c r="J252" s="145"/>
      <c r="K252" s="190">
        <v>0</v>
      </c>
    </row>
    <row r="253" spans="1:11" s="148" customFormat="1" ht="18.75">
      <c r="A253" s="140" t="s">
        <v>254</v>
      </c>
      <c r="C253" s="147"/>
      <c r="D253" s="147"/>
      <c r="E253" s="190">
        <v>-6553</v>
      </c>
      <c r="F253" s="190"/>
      <c r="G253" s="190">
        <v>0</v>
      </c>
      <c r="H253" s="190"/>
      <c r="I253" s="190">
        <v>-6553</v>
      </c>
      <c r="J253" s="145"/>
      <c r="K253" s="190">
        <v>0</v>
      </c>
    </row>
    <row r="254" spans="1:11" s="149" customFormat="1" ht="18.75">
      <c r="A254" s="140" t="s">
        <v>190</v>
      </c>
      <c r="B254" s="148"/>
      <c r="C254" s="147"/>
      <c r="D254" s="147"/>
      <c r="E254" s="190">
        <v>-490000</v>
      </c>
      <c r="F254" s="190"/>
      <c r="G254" s="190">
        <v>-490000</v>
      </c>
      <c r="H254" s="190"/>
      <c r="I254" s="190">
        <v>-490000</v>
      </c>
      <c r="J254" s="190"/>
      <c r="K254" s="190">
        <v>-490000</v>
      </c>
    </row>
    <row r="255" spans="1:11" s="148" customFormat="1" ht="18.75">
      <c r="A255" s="140" t="s">
        <v>185</v>
      </c>
      <c r="C255" s="202"/>
      <c r="D255" s="202"/>
      <c r="E255" s="190">
        <v>-115999</v>
      </c>
      <c r="F255" s="190"/>
      <c r="G255" s="190">
        <v>-112417</v>
      </c>
      <c r="H255" s="190"/>
      <c r="I255" s="190">
        <v>-115999</v>
      </c>
      <c r="J255" s="190"/>
      <c r="K255" s="190">
        <v>-112417</v>
      </c>
    </row>
    <row r="256" spans="1:11" s="148" customFormat="1" ht="18.75">
      <c r="A256" s="140" t="s">
        <v>180</v>
      </c>
      <c r="C256" s="147"/>
      <c r="D256" s="147"/>
      <c r="E256" s="190">
        <v>-285945</v>
      </c>
      <c r="F256" s="190"/>
      <c r="G256" s="190">
        <v>-285939</v>
      </c>
      <c r="H256" s="190"/>
      <c r="I256" s="190">
        <v>-285945</v>
      </c>
      <c r="J256" s="190"/>
      <c r="K256" s="190">
        <v>-285939</v>
      </c>
    </row>
    <row r="257" spans="1:19" s="159" customFormat="1" ht="18.75">
      <c r="A257" s="140" t="s">
        <v>196</v>
      </c>
      <c r="B257" s="148"/>
      <c r="C257" s="147"/>
      <c r="D257" s="147"/>
      <c r="E257" s="190">
        <v>0</v>
      </c>
      <c r="F257" s="190"/>
      <c r="G257" s="190">
        <v>-4182</v>
      </c>
      <c r="H257" s="190"/>
      <c r="I257" s="190">
        <v>0</v>
      </c>
      <c r="J257" s="190"/>
      <c r="K257" s="190">
        <v>0</v>
      </c>
      <c r="M257" s="4"/>
      <c r="N257" s="4"/>
      <c r="O257" s="4"/>
      <c r="P257" s="4"/>
      <c r="Q257" s="4"/>
      <c r="R257" s="4"/>
      <c r="S257" s="4"/>
    </row>
    <row r="258" spans="1:19" s="159" customFormat="1" ht="18.75">
      <c r="A258" s="151" t="s">
        <v>283</v>
      </c>
      <c r="B258" s="148"/>
      <c r="C258" s="147"/>
      <c r="D258" s="147"/>
      <c r="E258" s="205">
        <f>SUM(E249:E257)</f>
        <v>2042943</v>
      </c>
      <c r="F258" s="190"/>
      <c r="G258" s="205">
        <f>SUM(G249:G257)</f>
        <v>-892538</v>
      </c>
      <c r="H258" s="190"/>
      <c r="I258" s="205">
        <f>SUM(I249:I257)</f>
        <v>2042943</v>
      </c>
      <c r="J258" s="190"/>
      <c r="K258" s="205">
        <f>SUM(K249:K257)</f>
        <v>-888356</v>
      </c>
      <c r="M258" s="4"/>
      <c r="N258" s="4"/>
      <c r="O258" s="4"/>
      <c r="P258" s="4"/>
      <c r="Q258" s="4"/>
      <c r="R258" s="4"/>
      <c r="S258" s="4"/>
    </row>
    <row r="259" spans="1:19" s="159" customFormat="1" ht="18.75">
      <c r="A259" s="151" t="s">
        <v>284</v>
      </c>
      <c r="B259" s="148"/>
      <c r="C259" s="147"/>
      <c r="D259" s="147"/>
      <c r="E259" s="190">
        <f>E205+E236+E258</f>
        <v>4091089</v>
      </c>
      <c r="F259" s="190"/>
      <c r="G259" s="190">
        <f>G205+G236+G258</f>
        <v>-155473</v>
      </c>
      <c r="H259" s="190"/>
      <c r="I259" s="190">
        <f>I205+I236+I258</f>
        <v>4091089</v>
      </c>
      <c r="J259" s="190"/>
      <c r="K259" s="190">
        <f>K205+K236+K258</f>
        <v>-142738</v>
      </c>
      <c r="M259" s="4"/>
      <c r="N259" s="4"/>
      <c r="O259" s="4"/>
      <c r="P259" s="4"/>
      <c r="Q259" s="4"/>
      <c r="R259" s="4"/>
      <c r="S259" s="4"/>
    </row>
    <row r="260" spans="1:19" s="159" customFormat="1" ht="18.75">
      <c r="A260" s="140" t="s">
        <v>60</v>
      </c>
      <c r="B260" s="148"/>
      <c r="C260" s="147"/>
      <c r="D260" s="147"/>
      <c r="E260" s="190">
        <v>251444</v>
      </c>
      <c r="F260" s="190"/>
      <c r="G260" s="190">
        <v>211546</v>
      </c>
      <c r="H260" s="190"/>
      <c r="I260" s="190">
        <v>251444</v>
      </c>
      <c r="J260" s="190"/>
      <c r="K260" s="190">
        <v>198811</v>
      </c>
      <c r="M260" s="4"/>
      <c r="N260" s="4"/>
      <c r="O260" s="4"/>
      <c r="P260" s="4"/>
      <c r="Q260" s="4"/>
      <c r="R260" s="4"/>
      <c r="S260" s="4"/>
    </row>
    <row r="261" spans="1:19" s="159" customFormat="1" ht="19.5" thickBot="1">
      <c r="A261" s="151" t="s">
        <v>61</v>
      </c>
      <c r="B261" s="148"/>
      <c r="C261" s="147"/>
      <c r="D261" s="147"/>
      <c r="E261" s="210">
        <f>SUM(E259:E260)</f>
        <v>4342533</v>
      </c>
      <c r="F261" s="190"/>
      <c r="G261" s="210">
        <f>SUM(G259:G260)</f>
        <v>56073</v>
      </c>
      <c r="H261" s="190"/>
      <c r="I261" s="210">
        <f>SUM(I259:I260)</f>
        <v>4342533</v>
      </c>
      <c r="J261" s="190"/>
      <c r="K261" s="210">
        <f>SUM(K259:K260)</f>
        <v>56073</v>
      </c>
      <c r="M261" s="4"/>
      <c r="N261" s="4"/>
      <c r="O261" s="4"/>
      <c r="P261" s="4"/>
      <c r="Q261" s="4"/>
      <c r="R261" s="4"/>
      <c r="S261" s="4"/>
    </row>
    <row r="262" spans="1:19" s="159" customFormat="1" ht="15" customHeight="1" thickTop="1">
      <c r="A262" s="140"/>
      <c r="B262" s="148"/>
      <c r="C262" s="147"/>
      <c r="D262" s="147"/>
      <c r="E262" s="145"/>
      <c r="F262" s="190"/>
      <c r="G262" s="145"/>
      <c r="H262" s="190"/>
      <c r="I262" s="145"/>
      <c r="J262" s="145"/>
      <c r="K262" s="145"/>
      <c r="M262" s="4"/>
      <c r="N262" s="4"/>
      <c r="O262" s="4"/>
      <c r="P262" s="4"/>
      <c r="Q262" s="4"/>
      <c r="R262" s="4"/>
      <c r="S262" s="4"/>
    </row>
    <row r="263" spans="1:19" s="159" customFormat="1" ht="18.75">
      <c r="A263" s="151" t="s">
        <v>14</v>
      </c>
      <c r="B263" s="148"/>
      <c r="C263" s="147"/>
      <c r="D263" s="147"/>
      <c r="E263" s="145"/>
      <c r="F263" s="190"/>
      <c r="G263" s="145"/>
      <c r="H263" s="190"/>
      <c r="I263" s="145"/>
      <c r="J263" s="145"/>
      <c r="K263" s="145"/>
      <c r="M263" s="4"/>
      <c r="N263" s="4"/>
      <c r="O263" s="4"/>
      <c r="P263" s="4"/>
      <c r="Q263" s="4"/>
      <c r="R263" s="4"/>
      <c r="S263" s="4"/>
    </row>
    <row r="264" spans="1:19" s="159" customFormat="1" ht="18.75">
      <c r="A264" s="140" t="s">
        <v>56</v>
      </c>
      <c r="B264" s="148"/>
      <c r="C264" s="147"/>
      <c r="D264" s="147"/>
      <c r="E264" s="145"/>
      <c r="F264" s="190"/>
      <c r="G264" s="145"/>
      <c r="H264" s="190"/>
      <c r="I264" s="145"/>
      <c r="J264" s="145"/>
      <c r="K264" s="145"/>
      <c r="M264" s="4"/>
      <c r="N264" s="4"/>
      <c r="O264" s="4"/>
      <c r="P264" s="4"/>
      <c r="Q264" s="4"/>
      <c r="R264" s="4"/>
      <c r="S264" s="4"/>
    </row>
    <row r="265" spans="1:19" s="159" customFormat="1" ht="18.75">
      <c r="A265" s="140" t="s">
        <v>177</v>
      </c>
      <c r="B265" s="148"/>
      <c r="C265" s="147"/>
      <c r="D265" s="147"/>
      <c r="E265" s="145">
        <v>2399</v>
      </c>
      <c r="F265" s="190"/>
      <c r="G265" s="145">
        <v>0</v>
      </c>
      <c r="H265" s="190"/>
      <c r="I265" s="145">
        <v>2399</v>
      </c>
      <c r="J265" s="145"/>
      <c r="K265" s="145">
        <v>0</v>
      </c>
      <c r="M265" s="4"/>
      <c r="N265" s="4"/>
      <c r="O265" s="4"/>
      <c r="P265" s="4"/>
      <c r="Q265" s="4"/>
      <c r="R265" s="4"/>
      <c r="S265" s="4"/>
    </row>
    <row r="266" spans="1:19" s="159" customFormat="1" ht="18.75">
      <c r="A266" s="140" t="s">
        <v>168</v>
      </c>
      <c r="B266" s="148"/>
      <c r="C266" s="147"/>
      <c r="D266" s="147"/>
      <c r="E266" s="145">
        <v>2859</v>
      </c>
      <c r="F266" s="190"/>
      <c r="G266" s="145">
        <v>5398</v>
      </c>
      <c r="H266" s="190"/>
      <c r="I266" s="145">
        <v>2859</v>
      </c>
      <c r="J266" s="190"/>
      <c r="K266" s="190">
        <v>5398</v>
      </c>
      <c r="M266" s="4"/>
      <c r="N266" s="4"/>
      <c r="O266" s="4"/>
      <c r="P266" s="4"/>
      <c r="Q266" s="4"/>
      <c r="R266" s="4"/>
      <c r="S266" s="4"/>
    </row>
    <row r="267" spans="1:19" s="159" customFormat="1" ht="18.75">
      <c r="A267" s="140" t="s">
        <v>191</v>
      </c>
      <c r="B267" s="148"/>
      <c r="C267" s="147"/>
      <c r="D267" s="147"/>
      <c r="E267" s="145">
        <v>5268</v>
      </c>
      <c r="F267" s="190"/>
      <c r="G267" s="145">
        <v>2977</v>
      </c>
      <c r="H267" s="190"/>
      <c r="I267" s="145">
        <v>5268</v>
      </c>
      <c r="J267" s="190"/>
      <c r="K267" s="190">
        <v>2977</v>
      </c>
      <c r="M267" s="4"/>
      <c r="N267" s="4"/>
      <c r="O267" s="4"/>
      <c r="P267" s="4"/>
      <c r="Q267" s="4"/>
      <c r="R267" s="4"/>
      <c r="S267" s="4"/>
    </row>
    <row r="268" spans="1:19" s="159" customFormat="1" ht="18.75">
      <c r="A268" s="140" t="s">
        <v>276</v>
      </c>
      <c r="B268" s="148"/>
      <c r="C268" s="147"/>
      <c r="D268" s="147"/>
      <c r="E268" s="145"/>
      <c r="F268" s="190"/>
      <c r="G268" s="145"/>
      <c r="H268" s="190"/>
      <c r="I268" s="145"/>
      <c r="J268" s="190"/>
      <c r="K268" s="190"/>
      <c r="M268" s="4"/>
      <c r="N268" s="4"/>
      <c r="O268" s="4"/>
      <c r="P268" s="4"/>
      <c r="Q268" s="4"/>
      <c r="R268" s="4"/>
      <c r="S268" s="4"/>
    </row>
    <row r="269" spans="1:19" s="159" customFormat="1" ht="18.75">
      <c r="A269" s="140" t="s">
        <v>285</v>
      </c>
      <c r="B269" s="148"/>
      <c r="C269" s="147"/>
      <c r="D269" s="147"/>
      <c r="E269" s="145">
        <v>42864</v>
      </c>
      <c r="F269" s="190"/>
      <c r="G269" s="145">
        <v>0</v>
      </c>
      <c r="H269" s="190"/>
      <c r="I269" s="145">
        <v>42864</v>
      </c>
      <c r="J269" s="190"/>
      <c r="K269" s="190">
        <v>0</v>
      </c>
      <c r="M269" s="4"/>
      <c r="N269" s="4"/>
      <c r="O269" s="4"/>
      <c r="P269" s="4"/>
      <c r="Q269" s="4"/>
      <c r="R269" s="4"/>
      <c r="S269" s="4"/>
    </row>
    <row r="270" spans="1:19" s="159" customFormat="1" ht="18.75">
      <c r="A270" s="140" t="s">
        <v>255</v>
      </c>
      <c r="B270" s="148"/>
      <c r="C270" s="147"/>
      <c r="D270" s="147"/>
      <c r="E270" s="145">
        <v>92967</v>
      </c>
      <c r="F270" s="190"/>
      <c r="G270" s="145">
        <v>0</v>
      </c>
      <c r="H270" s="190"/>
      <c r="I270" s="145">
        <v>92967</v>
      </c>
      <c r="J270" s="190"/>
      <c r="K270" s="190">
        <v>0</v>
      </c>
      <c r="M270" s="4"/>
      <c r="N270" s="4"/>
      <c r="O270" s="4"/>
      <c r="P270" s="4"/>
      <c r="Q270" s="4"/>
      <c r="R270" s="4"/>
      <c r="S270" s="4"/>
    </row>
    <row r="271" spans="1:11" s="148" customFormat="1" ht="15" customHeight="1">
      <c r="A271" s="140"/>
      <c r="C271" s="147"/>
      <c r="D271" s="147"/>
      <c r="E271" s="201"/>
      <c r="F271" s="149"/>
      <c r="G271" s="201"/>
      <c r="I271" s="145"/>
      <c r="K271" s="145"/>
    </row>
    <row r="272" spans="1:11" s="148" customFormat="1" ht="18.75">
      <c r="A272" s="140" t="s">
        <v>4</v>
      </c>
      <c r="C272" s="147"/>
      <c r="D272" s="147"/>
      <c r="E272" s="201"/>
      <c r="F272" s="149"/>
      <c r="G272" s="201"/>
      <c r="I272" s="145"/>
      <c r="K272" s="145"/>
    </row>
  </sheetData>
  <sheetProtection/>
  <printOptions horizontalCentered="1"/>
  <pageMargins left="0.984251968503937" right="0.3937007874015748" top="0.6299212598425197" bottom="0.15748031496062992" header="0.1968503937007874" footer="0.1968503937007874"/>
  <pageSetup horizontalDpi="600" verticalDpi="600" orientation="portrait" paperSize="9" scale="90" r:id="rId2"/>
  <rowBreaks count="6" manualBreakCount="6">
    <brk id="32" max="255" man="1"/>
    <brk id="81" max="255" man="1"/>
    <brk id="113" max="255" man="1"/>
    <brk id="162" max="255" man="1"/>
    <brk id="207" max="255" man="1"/>
    <brk id="2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9"/>
  <sheetViews>
    <sheetView showGridLines="0" view="pageBreakPreview" zoomScale="85" zoomScaleNormal="85" zoomScaleSheetLayoutView="85" workbookViewId="0" topLeftCell="A1">
      <selection activeCell="AD35" sqref="AD35"/>
    </sheetView>
  </sheetViews>
  <sheetFormatPr defaultColWidth="9.125" defaultRowHeight="12.75"/>
  <cols>
    <col min="1" max="1" width="21.00390625" style="27" customWidth="1"/>
    <col min="2" max="3" width="1.37890625" style="27" customWidth="1"/>
    <col min="4" max="4" width="1.4921875" style="27" customWidth="1"/>
    <col min="5" max="5" width="0.5" style="28" customWidth="1"/>
    <col min="6" max="6" width="6.00390625" style="27" customWidth="1"/>
    <col min="7" max="7" width="0.5" style="28" customWidth="1"/>
    <col min="8" max="8" width="11.375" style="27" customWidth="1"/>
    <col min="9" max="9" width="0.5" style="28" customWidth="1"/>
    <col min="10" max="10" width="10.125" style="28" customWidth="1"/>
    <col min="11" max="11" width="0.5" style="28" customWidth="1"/>
    <col min="12" max="12" width="11.875" style="27" customWidth="1"/>
    <col min="13" max="13" width="0.5" style="28" customWidth="1"/>
    <col min="14" max="14" width="11.125" style="27" customWidth="1"/>
    <col min="15" max="15" width="0.5" style="27" customWidth="1"/>
    <col min="16" max="16" width="11.125" style="27" customWidth="1"/>
    <col min="17" max="17" width="0.5" style="27" customWidth="1"/>
    <col min="18" max="18" width="12.50390625" style="27" customWidth="1"/>
    <col min="19" max="19" width="0.5" style="28" customWidth="1"/>
    <col min="20" max="20" width="12.125" style="27" customWidth="1"/>
    <col min="21" max="21" width="0.875" style="27" customWidth="1"/>
    <col min="22" max="22" width="12.125" style="27" customWidth="1"/>
    <col min="23" max="23" width="0.875" style="28" customWidth="1"/>
    <col min="24" max="24" width="13.875" style="28" customWidth="1"/>
    <col min="25" max="25" width="0.5" style="28" customWidth="1"/>
    <col min="26" max="26" width="13.875" style="28" customWidth="1"/>
    <col min="27" max="27" width="0.875" style="28" customWidth="1"/>
    <col min="28" max="28" width="11.125" style="28" customWidth="1"/>
    <col min="29" max="29" width="0.5" style="28" customWidth="1"/>
    <col min="30" max="30" width="11.125" style="27" customWidth="1"/>
    <col min="31" max="31" width="0.5" style="28" customWidth="1"/>
    <col min="32" max="32" width="11.50390625" style="28" customWidth="1"/>
    <col min="33" max="33" width="0.5" style="28" customWidth="1"/>
    <col min="34" max="34" width="11.375" style="27" customWidth="1"/>
    <col min="35" max="35" width="0.5" style="27" customWidth="1"/>
    <col min="36" max="36" width="11.625" style="27" customWidth="1"/>
    <col min="37" max="37" width="1.4921875" style="27" customWidth="1"/>
    <col min="38" max="38" width="13.625" style="27" customWidth="1"/>
    <col min="39" max="39" width="1.4921875" style="27" customWidth="1"/>
    <col min="40" max="40" width="13.625" style="27" customWidth="1"/>
    <col min="41" max="16384" width="9.125" style="27" customWidth="1"/>
  </cols>
  <sheetData>
    <row r="1" spans="2:36" ht="17.2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9" t="s">
        <v>59</v>
      </c>
    </row>
    <row r="2" spans="1:36" ht="17.25">
      <c r="A2" s="26" t="s">
        <v>223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6" ht="17.25">
      <c r="A3" s="26" t="s">
        <v>110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6" ht="17.25">
      <c r="A4" s="26" t="s">
        <v>202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4:36" ht="17.25">
      <c r="D5" s="26"/>
      <c r="E5" s="27"/>
      <c r="J5" s="27"/>
      <c r="L5" s="28"/>
      <c r="Q5" s="28"/>
      <c r="AJ5" s="29" t="s">
        <v>119</v>
      </c>
    </row>
    <row r="6" spans="3:36" ht="17.25">
      <c r="C6" s="28"/>
      <c r="D6" s="28"/>
      <c r="E6" s="27"/>
      <c r="F6" s="28"/>
      <c r="H6" s="213" t="s">
        <v>231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</row>
    <row r="7" spans="3:36" ht="17.25">
      <c r="C7" s="28"/>
      <c r="D7" s="28"/>
      <c r="E7" s="27"/>
      <c r="H7" s="214" t="s">
        <v>91</v>
      </c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31"/>
      <c r="AH7" s="31"/>
      <c r="AI7" s="31"/>
      <c r="AJ7" s="31"/>
    </row>
    <row r="8" spans="3:36" ht="17.25">
      <c r="C8" s="28"/>
      <c r="D8" s="28"/>
      <c r="E8" s="27"/>
      <c r="F8" s="28"/>
      <c r="H8" s="28"/>
      <c r="L8" s="28"/>
      <c r="Q8" s="31"/>
      <c r="S8" s="71"/>
      <c r="T8" s="214" t="s">
        <v>65</v>
      </c>
      <c r="U8" s="214"/>
      <c r="V8" s="214"/>
      <c r="W8" s="214"/>
      <c r="X8" s="214"/>
      <c r="Y8" s="214"/>
      <c r="Z8" s="214"/>
      <c r="AA8" s="214"/>
      <c r="AB8" s="214"/>
      <c r="AC8" s="214"/>
      <c r="AD8" s="214"/>
      <c r="AG8" s="31"/>
      <c r="AH8" s="31"/>
      <c r="AI8" s="31"/>
      <c r="AJ8" s="31"/>
    </row>
    <row r="9" spans="5:34" ht="17.25">
      <c r="E9" s="27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214" t="s">
        <v>81</v>
      </c>
      <c r="U9" s="214"/>
      <c r="V9" s="214"/>
      <c r="W9" s="214"/>
      <c r="X9" s="214"/>
      <c r="Y9" s="214"/>
      <c r="Z9" s="214"/>
      <c r="AA9" s="214"/>
      <c r="AB9" s="214"/>
      <c r="AC9" s="31"/>
      <c r="AD9" s="31"/>
      <c r="AE9" s="31"/>
      <c r="AF9" s="31"/>
      <c r="AG9" s="31"/>
      <c r="AH9" s="31"/>
    </row>
    <row r="10" spans="5:34" ht="17.25">
      <c r="E10" s="27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105" t="s">
        <v>216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5:34" ht="17.25">
      <c r="E11" s="27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106" t="s">
        <v>217</v>
      </c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5:34" ht="17.25">
      <c r="E12" s="27"/>
      <c r="F12" s="31"/>
      <c r="G12" s="31"/>
      <c r="H12" s="31"/>
      <c r="I12" s="31"/>
      <c r="J12" s="31"/>
      <c r="K12" s="31"/>
      <c r="M12" s="32"/>
      <c r="N12" s="213" t="s">
        <v>27</v>
      </c>
      <c r="O12" s="213"/>
      <c r="P12" s="213"/>
      <c r="Q12" s="213"/>
      <c r="R12" s="213"/>
      <c r="S12" s="31"/>
      <c r="T12" s="69" t="s">
        <v>128</v>
      </c>
      <c r="U12" s="69"/>
      <c r="V12" s="106" t="s">
        <v>218</v>
      </c>
      <c r="W12" s="70"/>
      <c r="X12" s="69" t="s">
        <v>109</v>
      </c>
      <c r="Y12" s="31"/>
      <c r="Z12" s="31"/>
      <c r="AA12" s="70"/>
      <c r="AB12" s="69" t="s">
        <v>176</v>
      </c>
      <c r="AC12" s="31"/>
      <c r="AD12" s="32" t="s">
        <v>19</v>
      </c>
      <c r="AE12" s="31"/>
      <c r="AF12" s="31"/>
      <c r="AG12" s="31"/>
      <c r="AH12" s="32" t="s">
        <v>72</v>
      </c>
    </row>
    <row r="13" spans="8:36" s="32" customFormat="1" ht="17.25">
      <c r="H13" s="31" t="s">
        <v>37</v>
      </c>
      <c r="I13" s="31"/>
      <c r="K13" s="31"/>
      <c r="L13" s="32" t="s">
        <v>128</v>
      </c>
      <c r="N13" s="214" t="s">
        <v>131</v>
      </c>
      <c r="O13" s="214"/>
      <c r="P13" s="214"/>
      <c r="S13" s="31"/>
      <c r="T13" s="69" t="s">
        <v>108</v>
      </c>
      <c r="U13" s="69"/>
      <c r="V13" s="105" t="s">
        <v>219</v>
      </c>
      <c r="W13" s="69"/>
      <c r="X13" s="69" t="s">
        <v>155</v>
      </c>
      <c r="Y13" s="31"/>
      <c r="Z13" s="31" t="s">
        <v>107</v>
      </c>
      <c r="AA13" s="69"/>
      <c r="AB13" s="69" t="s">
        <v>240</v>
      </c>
      <c r="AC13" s="31"/>
      <c r="AD13" s="31" t="s">
        <v>93</v>
      </c>
      <c r="AE13" s="31"/>
      <c r="AF13" s="32" t="s">
        <v>50</v>
      </c>
      <c r="AG13" s="31"/>
      <c r="AH13" s="32" t="s">
        <v>73</v>
      </c>
      <c r="AI13" s="31"/>
      <c r="AJ13" s="33"/>
    </row>
    <row r="14" spans="8:36" s="32" customFormat="1" ht="17.25">
      <c r="H14" s="31" t="s">
        <v>92</v>
      </c>
      <c r="I14" s="31"/>
      <c r="J14" s="32" t="s">
        <v>22</v>
      </c>
      <c r="K14" s="31"/>
      <c r="L14" s="32" t="s">
        <v>129</v>
      </c>
      <c r="M14" s="31"/>
      <c r="N14" s="31" t="s">
        <v>62</v>
      </c>
      <c r="O14" s="31"/>
      <c r="P14" s="31" t="s">
        <v>62</v>
      </c>
      <c r="Q14" s="31"/>
      <c r="R14" s="31"/>
      <c r="S14" s="31"/>
      <c r="T14" s="69" t="s">
        <v>153</v>
      </c>
      <c r="U14" s="69"/>
      <c r="V14" s="105" t="s">
        <v>220</v>
      </c>
      <c r="W14" s="69"/>
      <c r="X14" s="69" t="s">
        <v>157</v>
      </c>
      <c r="Y14" s="31"/>
      <c r="Z14" s="31" t="s">
        <v>106</v>
      </c>
      <c r="AA14" s="69"/>
      <c r="AB14" s="69" t="s">
        <v>221</v>
      </c>
      <c r="AC14" s="31"/>
      <c r="AD14" s="31" t="s">
        <v>94</v>
      </c>
      <c r="AE14" s="31"/>
      <c r="AF14" s="32" t="s">
        <v>51</v>
      </c>
      <c r="AG14" s="31"/>
      <c r="AH14" s="32" t="s">
        <v>74</v>
      </c>
      <c r="AI14" s="31"/>
      <c r="AJ14" s="32" t="s">
        <v>50</v>
      </c>
    </row>
    <row r="15" spans="8:36" s="32" customFormat="1" ht="17.25">
      <c r="H15" s="30" t="s">
        <v>83</v>
      </c>
      <c r="I15" s="31"/>
      <c r="J15" s="30" t="s">
        <v>58</v>
      </c>
      <c r="K15" s="31"/>
      <c r="L15" s="30" t="s">
        <v>105</v>
      </c>
      <c r="M15" s="31"/>
      <c r="N15" s="30" t="s">
        <v>82</v>
      </c>
      <c r="O15" s="31"/>
      <c r="P15" s="30" t="s">
        <v>130</v>
      </c>
      <c r="Q15" s="31"/>
      <c r="R15" s="30" t="s">
        <v>20</v>
      </c>
      <c r="S15" s="31"/>
      <c r="T15" s="68" t="s">
        <v>154</v>
      </c>
      <c r="U15" s="69"/>
      <c r="V15" s="107" t="s">
        <v>221</v>
      </c>
      <c r="W15" s="69"/>
      <c r="X15" s="68" t="s">
        <v>156</v>
      </c>
      <c r="Y15" s="31"/>
      <c r="Z15" s="30" t="s">
        <v>104</v>
      </c>
      <c r="AA15" s="68"/>
      <c r="AB15" s="68" t="s">
        <v>241</v>
      </c>
      <c r="AC15" s="31"/>
      <c r="AD15" s="30" t="s">
        <v>51</v>
      </c>
      <c r="AE15" s="31"/>
      <c r="AF15" s="30" t="s">
        <v>63</v>
      </c>
      <c r="AG15" s="31"/>
      <c r="AH15" s="30" t="s">
        <v>21</v>
      </c>
      <c r="AI15" s="31"/>
      <c r="AJ15" s="30" t="s">
        <v>51</v>
      </c>
    </row>
    <row r="16" spans="1:36" s="39" customFormat="1" ht="17.25">
      <c r="A16" s="26" t="s">
        <v>169</v>
      </c>
      <c r="H16" s="35">
        <v>571515</v>
      </c>
      <c r="I16" s="34"/>
      <c r="J16" s="35">
        <v>4516313</v>
      </c>
      <c r="K16" s="34"/>
      <c r="L16" s="35">
        <v>6152</v>
      </c>
      <c r="M16" s="35"/>
      <c r="N16" s="35">
        <v>80000</v>
      </c>
      <c r="O16" s="35"/>
      <c r="P16" s="35">
        <v>280000</v>
      </c>
      <c r="Q16" s="34"/>
      <c r="R16" s="35">
        <v>22269329</v>
      </c>
      <c r="S16" s="34"/>
      <c r="T16" s="35">
        <v>1520644</v>
      </c>
      <c r="U16" s="35"/>
      <c r="V16" s="35">
        <v>0</v>
      </c>
      <c r="W16" s="34"/>
      <c r="X16" s="35">
        <v>-4800</v>
      </c>
      <c r="Y16" s="34"/>
      <c r="Z16" s="35">
        <v>2692</v>
      </c>
      <c r="AA16" s="34"/>
      <c r="AB16" s="35">
        <v>-250851</v>
      </c>
      <c r="AC16" s="34"/>
      <c r="AD16" s="35">
        <f>SUM(T16:AB16)</f>
        <v>1267685</v>
      </c>
      <c r="AE16" s="35"/>
      <c r="AF16" s="35">
        <f>SUM(H16:AB16)</f>
        <v>28990994</v>
      </c>
      <c r="AG16" s="35"/>
      <c r="AH16" s="35">
        <v>14693</v>
      </c>
      <c r="AI16" s="35"/>
      <c r="AJ16" s="34">
        <f>SUM(AF16:AH16)</f>
        <v>29005687</v>
      </c>
    </row>
    <row r="17" spans="1:36" s="39" customFormat="1" ht="17.25">
      <c r="A17" s="38" t="s">
        <v>89</v>
      </c>
      <c r="H17" s="35">
        <v>0</v>
      </c>
      <c r="I17" s="34"/>
      <c r="J17" s="35">
        <v>0</v>
      </c>
      <c r="K17" s="34"/>
      <c r="L17" s="35">
        <v>0</v>
      </c>
      <c r="M17" s="35"/>
      <c r="N17" s="35">
        <v>0</v>
      </c>
      <c r="O17" s="35"/>
      <c r="P17" s="35">
        <v>0</v>
      </c>
      <c r="Q17" s="34"/>
      <c r="R17" s="35">
        <f>'PL&amp;CF'!G145</f>
        <v>1252086</v>
      </c>
      <c r="S17" s="34"/>
      <c r="T17" s="35">
        <v>0</v>
      </c>
      <c r="U17" s="35"/>
      <c r="V17" s="35">
        <v>0</v>
      </c>
      <c r="W17" s="34"/>
      <c r="X17" s="35">
        <v>0</v>
      </c>
      <c r="Y17" s="34"/>
      <c r="Z17" s="35">
        <v>0</v>
      </c>
      <c r="AA17" s="34"/>
      <c r="AB17" s="35">
        <v>0</v>
      </c>
      <c r="AC17" s="34"/>
      <c r="AD17" s="35">
        <f>SUM(T17:AB17)</f>
        <v>0</v>
      </c>
      <c r="AE17" s="35"/>
      <c r="AF17" s="35">
        <f>SUM(H17:AB17)</f>
        <v>1252086</v>
      </c>
      <c r="AG17" s="35"/>
      <c r="AH17" s="34">
        <v>-4702</v>
      </c>
      <c r="AI17" s="35"/>
      <c r="AJ17" s="34">
        <f>SUM(AF17:AH17)</f>
        <v>1247384</v>
      </c>
    </row>
    <row r="18" spans="1:36" s="39" customFormat="1" ht="17.25">
      <c r="A18" s="38" t="s">
        <v>118</v>
      </c>
      <c r="H18" s="36">
        <v>0</v>
      </c>
      <c r="I18" s="34"/>
      <c r="J18" s="36">
        <v>0</v>
      </c>
      <c r="K18" s="34"/>
      <c r="L18" s="36">
        <v>0</v>
      </c>
      <c r="M18" s="35"/>
      <c r="N18" s="36">
        <v>0</v>
      </c>
      <c r="O18" s="35"/>
      <c r="P18" s="36">
        <v>0</v>
      </c>
      <c r="Q18" s="34"/>
      <c r="R18" s="36">
        <v>-14878</v>
      </c>
      <c r="S18" s="34"/>
      <c r="T18" s="36">
        <v>-27036</v>
      </c>
      <c r="U18" s="35"/>
      <c r="V18" s="36">
        <v>0</v>
      </c>
      <c r="W18" s="34"/>
      <c r="X18" s="36">
        <v>-8434</v>
      </c>
      <c r="Y18" s="34"/>
      <c r="Z18" s="36">
        <v>0</v>
      </c>
      <c r="AA18" s="34"/>
      <c r="AB18" s="36">
        <v>0</v>
      </c>
      <c r="AC18" s="34"/>
      <c r="AD18" s="36">
        <f>SUM(T18:AB18)</f>
        <v>-35470</v>
      </c>
      <c r="AE18" s="35"/>
      <c r="AF18" s="36">
        <f>SUM(H18:AB18)</f>
        <v>-50348</v>
      </c>
      <c r="AG18" s="35"/>
      <c r="AH18" s="36">
        <v>-1150</v>
      </c>
      <c r="AI18" s="35"/>
      <c r="AJ18" s="37">
        <f>SUM(AF18:AH18)</f>
        <v>-51498</v>
      </c>
    </row>
    <row r="19" spans="1:36" s="39" customFormat="1" ht="17.25">
      <c r="A19" s="38" t="s">
        <v>71</v>
      </c>
      <c r="H19" s="40">
        <f>SUM(H17:H18)</f>
        <v>0</v>
      </c>
      <c r="I19" s="41"/>
      <c r="J19" s="40">
        <f>SUM(J17:J18)</f>
        <v>0</v>
      </c>
      <c r="K19" s="40"/>
      <c r="L19" s="40">
        <f>SUM(L17:L18)</f>
        <v>0</v>
      </c>
      <c r="M19" s="40"/>
      <c r="N19" s="40">
        <f>SUM(N17:N18)</f>
        <v>0</v>
      </c>
      <c r="O19" s="40"/>
      <c r="P19" s="40">
        <f>SUM(P17:P18)</f>
        <v>0</v>
      </c>
      <c r="Q19" s="40"/>
      <c r="R19" s="40">
        <f>SUM(R17:R18)</f>
        <v>1237208</v>
      </c>
      <c r="S19" s="40"/>
      <c r="T19" s="40">
        <f>SUM(T17:T18)</f>
        <v>-27036</v>
      </c>
      <c r="U19" s="40"/>
      <c r="V19" s="40">
        <f>SUM(V17:V18)</f>
        <v>0</v>
      </c>
      <c r="W19" s="40"/>
      <c r="X19" s="40">
        <f>SUM(X17:X18)</f>
        <v>-8434</v>
      </c>
      <c r="Y19" s="40"/>
      <c r="Z19" s="40">
        <f>SUM(Z17:Z18)</f>
        <v>0</v>
      </c>
      <c r="AA19" s="40"/>
      <c r="AB19" s="40">
        <f>SUM(AB17:AB18)</f>
        <v>0</v>
      </c>
      <c r="AC19" s="40"/>
      <c r="AD19" s="40">
        <f>SUM(AD17:AD18)</f>
        <v>-35470</v>
      </c>
      <c r="AE19" s="34"/>
      <c r="AF19" s="40">
        <f>SUM(AF17:AF18)</f>
        <v>1201738</v>
      </c>
      <c r="AG19" s="41"/>
      <c r="AH19" s="40">
        <f>SUM(AH17:AH18)</f>
        <v>-5852</v>
      </c>
      <c r="AI19" s="41"/>
      <c r="AJ19" s="40">
        <f>SUM(AJ17:AJ18)</f>
        <v>1195886</v>
      </c>
    </row>
    <row r="20" spans="1:36" s="39" customFormat="1" ht="17.25">
      <c r="A20" s="38" t="s">
        <v>257</v>
      </c>
      <c r="H20" s="35">
        <v>0</v>
      </c>
      <c r="I20" s="34"/>
      <c r="J20" s="35">
        <v>0</v>
      </c>
      <c r="K20" s="34"/>
      <c r="L20" s="35">
        <v>0</v>
      </c>
      <c r="M20" s="35"/>
      <c r="N20" s="35">
        <v>0</v>
      </c>
      <c r="O20" s="35"/>
      <c r="P20" s="35">
        <v>0</v>
      </c>
      <c r="Q20" s="34"/>
      <c r="R20" s="35">
        <v>-285939</v>
      </c>
      <c r="S20" s="34"/>
      <c r="T20" s="35">
        <v>0</v>
      </c>
      <c r="U20" s="35"/>
      <c r="V20" s="35">
        <v>0</v>
      </c>
      <c r="W20" s="34"/>
      <c r="X20" s="35">
        <v>0</v>
      </c>
      <c r="Y20" s="34"/>
      <c r="Z20" s="35">
        <v>0</v>
      </c>
      <c r="AA20" s="34"/>
      <c r="AB20" s="35">
        <v>0</v>
      </c>
      <c r="AC20" s="34"/>
      <c r="AD20" s="35">
        <f>SUM(T20:AB20)</f>
        <v>0</v>
      </c>
      <c r="AE20" s="35"/>
      <c r="AF20" s="35">
        <f>SUM(H20:AB20)</f>
        <v>-285939</v>
      </c>
      <c r="AG20" s="35"/>
      <c r="AH20" s="34">
        <v>0</v>
      </c>
      <c r="AI20" s="35"/>
      <c r="AJ20" s="34">
        <f>SUM(AF20:AH20)</f>
        <v>-285939</v>
      </c>
    </row>
    <row r="21" spans="1:36" s="39" customFormat="1" ht="17.25">
      <c r="A21" s="38" t="s">
        <v>193</v>
      </c>
      <c r="H21" s="35">
        <v>0</v>
      </c>
      <c r="I21" s="34"/>
      <c r="J21" s="35">
        <v>0</v>
      </c>
      <c r="K21" s="34"/>
      <c r="L21" s="35">
        <v>0</v>
      </c>
      <c r="M21" s="35"/>
      <c r="N21" s="35">
        <v>0</v>
      </c>
      <c r="O21" s="35"/>
      <c r="P21" s="35">
        <v>0</v>
      </c>
      <c r="Q21" s="34"/>
      <c r="R21" s="35">
        <v>0</v>
      </c>
      <c r="S21" s="34"/>
      <c r="T21" s="35">
        <v>0</v>
      </c>
      <c r="U21" s="35"/>
      <c r="V21" s="35">
        <v>0</v>
      </c>
      <c r="W21" s="34"/>
      <c r="X21" s="35">
        <v>0</v>
      </c>
      <c r="Y21" s="34"/>
      <c r="Z21" s="35">
        <v>0</v>
      </c>
      <c r="AA21" s="34"/>
      <c r="AB21" s="35">
        <v>0</v>
      </c>
      <c r="AC21" s="34"/>
      <c r="AD21" s="35">
        <f>SUM(T21:AB21)</f>
        <v>0</v>
      </c>
      <c r="AE21" s="35"/>
      <c r="AF21" s="35">
        <f>SUM(H21:AB21)</f>
        <v>0</v>
      </c>
      <c r="AG21" s="35"/>
      <c r="AH21" s="34">
        <v>-8841</v>
      </c>
      <c r="AI21" s="35"/>
      <c r="AJ21" s="34">
        <f>SUM(AF21:AH21)</f>
        <v>-8841</v>
      </c>
    </row>
    <row r="22" spans="1:36" s="39" customFormat="1" ht="17.25">
      <c r="A22" s="38" t="s">
        <v>258</v>
      </c>
      <c r="H22" s="40">
        <v>364</v>
      </c>
      <c r="I22" s="41"/>
      <c r="J22" s="36">
        <v>16472</v>
      </c>
      <c r="K22" s="34"/>
      <c r="L22" s="36">
        <v>0</v>
      </c>
      <c r="M22" s="35"/>
      <c r="N22" s="36">
        <v>0</v>
      </c>
      <c r="O22" s="35"/>
      <c r="P22" s="36">
        <v>0</v>
      </c>
      <c r="Q22" s="34"/>
      <c r="R22" s="36">
        <v>0</v>
      </c>
      <c r="S22" s="34"/>
      <c r="T22" s="36">
        <v>0</v>
      </c>
      <c r="U22" s="35"/>
      <c r="V22" s="36">
        <v>0</v>
      </c>
      <c r="W22" s="34"/>
      <c r="X22" s="36">
        <v>0</v>
      </c>
      <c r="Y22" s="34"/>
      <c r="Z22" s="36">
        <v>-2342</v>
      </c>
      <c r="AA22" s="34"/>
      <c r="AB22" s="36">
        <v>0</v>
      </c>
      <c r="AC22" s="34"/>
      <c r="AD22" s="36">
        <f>SUM(T22:AB22)</f>
        <v>-2342</v>
      </c>
      <c r="AE22" s="35"/>
      <c r="AF22" s="36">
        <f>SUM(H22:AB22)</f>
        <v>14494</v>
      </c>
      <c r="AG22" s="35"/>
      <c r="AH22" s="36">
        <v>0</v>
      </c>
      <c r="AI22" s="35"/>
      <c r="AJ22" s="37">
        <f>SUM(AF22:AH22)</f>
        <v>14494</v>
      </c>
    </row>
    <row r="23" spans="1:36" ht="18" thickBot="1">
      <c r="A23" s="26" t="s">
        <v>179</v>
      </c>
      <c r="E23" s="27"/>
      <c r="H23" s="42">
        <f>SUM(H16:H22)-H19</f>
        <v>571879</v>
      </c>
      <c r="I23" s="34"/>
      <c r="J23" s="42">
        <f>SUM(J16:J22)-J19</f>
        <v>4532785</v>
      </c>
      <c r="K23" s="34"/>
      <c r="L23" s="42">
        <f>SUM(L16:L22)-L19</f>
        <v>6152</v>
      </c>
      <c r="M23" s="34"/>
      <c r="N23" s="42">
        <f>SUM(N16:N22)-N19</f>
        <v>80000</v>
      </c>
      <c r="O23" s="34"/>
      <c r="P23" s="42">
        <f>SUM(P16:P22)-P19</f>
        <v>280000</v>
      </c>
      <c r="Q23" s="34"/>
      <c r="R23" s="42">
        <f>SUM(R16:R22)-R19</f>
        <v>23220598</v>
      </c>
      <c r="S23" s="34"/>
      <c r="T23" s="42">
        <f>SUM(T16:T22)-T19</f>
        <v>1493608</v>
      </c>
      <c r="U23" s="34"/>
      <c r="V23" s="42">
        <f>SUM(V16:V22)-V19</f>
        <v>0</v>
      </c>
      <c r="W23" s="34"/>
      <c r="X23" s="42">
        <f>SUM(X16:X22)-X19</f>
        <v>-13234</v>
      </c>
      <c r="Y23" s="34"/>
      <c r="Z23" s="42">
        <f>SUM(Z16:Z22)-Z19</f>
        <v>350</v>
      </c>
      <c r="AA23" s="34"/>
      <c r="AB23" s="42">
        <f>SUM(AB16:AB22)-AB19</f>
        <v>-250851</v>
      </c>
      <c r="AC23" s="34" t="e">
        <f>SUM(#REF!)</f>
        <v>#REF!</v>
      </c>
      <c r="AD23" s="42">
        <f>SUM(AD16:AD22)-AD19</f>
        <v>1229873</v>
      </c>
      <c r="AE23" s="34"/>
      <c r="AF23" s="42">
        <f>SUM(AF16:AF22)-AF19</f>
        <v>29921287</v>
      </c>
      <c r="AG23" s="34"/>
      <c r="AH23" s="42">
        <f>SUM(AH16:AH22)-AH19</f>
        <v>0</v>
      </c>
      <c r="AI23" s="34"/>
      <c r="AJ23" s="42">
        <f>SUM(AJ16:AJ22)-AJ19</f>
        <v>29921287</v>
      </c>
    </row>
    <row r="24" spans="1:36" ht="18" thickTop="1">
      <c r="A24" s="26"/>
      <c r="E24" s="27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36" s="39" customFormat="1" ht="17.25">
      <c r="A25" s="26" t="s">
        <v>203</v>
      </c>
      <c r="H25" s="35">
        <v>571891</v>
      </c>
      <c r="I25" s="34"/>
      <c r="J25" s="35">
        <v>4533334</v>
      </c>
      <c r="K25" s="34"/>
      <c r="L25" s="35">
        <v>6152</v>
      </c>
      <c r="M25" s="35"/>
      <c r="N25" s="35">
        <v>80000</v>
      </c>
      <c r="O25" s="35"/>
      <c r="P25" s="35">
        <v>280000</v>
      </c>
      <c r="Q25" s="34"/>
      <c r="R25" s="35">
        <v>24103402</v>
      </c>
      <c r="S25" s="34"/>
      <c r="T25" s="35">
        <v>1231404</v>
      </c>
      <c r="U25" s="35"/>
      <c r="V25" s="35">
        <v>0</v>
      </c>
      <c r="W25" s="34"/>
      <c r="X25" s="35">
        <v>-17273</v>
      </c>
      <c r="Y25" s="34"/>
      <c r="Z25" s="35">
        <v>273</v>
      </c>
      <c r="AB25" s="39">
        <v>-255700</v>
      </c>
      <c r="AC25" s="34"/>
      <c r="AD25" s="35">
        <f>SUM(T25:AB25)</f>
        <v>958704</v>
      </c>
      <c r="AE25" s="35"/>
      <c r="AF25" s="35">
        <v>30533483</v>
      </c>
      <c r="AG25" s="35"/>
      <c r="AH25" s="35">
        <v>0</v>
      </c>
      <c r="AI25" s="35"/>
      <c r="AJ25" s="34">
        <f>SUM(AF25:AH25)</f>
        <v>30533483</v>
      </c>
    </row>
    <row r="26" spans="1:36" s="39" customFormat="1" ht="17.25">
      <c r="A26" s="110" t="s">
        <v>228</v>
      </c>
      <c r="H26" s="35"/>
      <c r="I26" s="34"/>
      <c r="J26" s="35"/>
      <c r="K26" s="34"/>
      <c r="L26" s="35"/>
      <c r="M26" s="35"/>
      <c r="N26" s="35"/>
      <c r="O26" s="35"/>
      <c r="P26" s="35"/>
      <c r="Q26" s="34"/>
      <c r="R26" s="35"/>
      <c r="S26" s="34"/>
      <c r="T26" s="35"/>
      <c r="U26" s="35"/>
      <c r="V26" s="35"/>
      <c r="W26" s="34"/>
      <c r="X26" s="35"/>
      <c r="Y26" s="34"/>
      <c r="Z26" s="35"/>
      <c r="AC26" s="34"/>
      <c r="AD26" s="35"/>
      <c r="AE26" s="35"/>
      <c r="AF26" s="35"/>
      <c r="AG26" s="35"/>
      <c r="AH26" s="35"/>
      <c r="AI26" s="35"/>
      <c r="AJ26" s="34"/>
    </row>
    <row r="27" spans="1:36" s="39" customFormat="1" ht="17.25">
      <c r="A27" s="110" t="s">
        <v>227</v>
      </c>
      <c r="H27" s="112">
        <v>0</v>
      </c>
      <c r="I27" s="113"/>
      <c r="J27" s="112">
        <v>0</v>
      </c>
      <c r="K27" s="113"/>
      <c r="L27" s="112">
        <v>0</v>
      </c>
      <c r="M27" s="114"/>
      <c r="N27" s="112">
        <v>0</v>
      </c>
      <c r="O27" s="114"/>
      <c r="P27" s="112">
        <v>0</v>
      </c>
      <c r="Q27" s="113"/>
      <c r="R27" s="112">
        <v>220480</v>
      </c>
      <c r="S27" s="113"/>
      <c r="T27" s="112">
        <v>-1231404</v>
      </c>
      <c r="U27" s="113"/>
      <c r="V27" s="112">
        <v>7680350</v>
      </c>
      <c r="W27" s="113"/>
      <c r="X27" s="112">
        <v>0</v>
      </c>
      <c r="Y27" s="113"/>
      <c r="Z27" s="112">
        <v>0</v>
      </c>
      <c r="AA27" s="113"/>
      <c r="AB27" s="112">
        <v>0</v>
      </c>
      <c r="AC27" s="113"/>
      <c r="AD27" s="112">
        <f>SUM(T27:AB27)</f>
        <v>6448946</v>
      </c>
      <c r="AE27" s="114"/>
      <c r="AF27" s="112">
        <f>SUM(H27:AB27)</f>
        <v>6669426</v>
      </c>
      <c r="AG27" s="114"/>
      <c r="AH27" s="112">
        <v>0</v>
      </c>
      <c r="AI27" s="114"/>
      <c r="AJ27" s="115">
        <f>SUM(AF27:AH27)</f>
        <v>6669426</v>
      </c>
    </row>
    <row r="28" spans="1:36" s="39" customFormat="1" ht="17.25">
      <c r="A28" s="111" t="s">
        <v>230</v>
      </c>
      <c r="H28" s="116"/>
      <c r="I28" s="113"/>
      <c r="J28" s="116"/>
      <c r="K28" s="113"/>
      <c r="L28" s="116"/>
      <c r="M28" s="114"/>
      <c r="N28" s="116"/>
      <c r="O28" s="114"/>
      <c r="P28" s="116"/>
      <c r="Q28" s="113"/>
      <c r="R28" s="116"/>
      <c r="S28" s="113"/>
      <c r="T28" s="116"/>
      <c r="U28" s="113"/>
      <c r="V28" s="116"/>
      <c r="W28" s="113"/>
      <c r="X28" s="116"/>
      <c r="Y28" s="113"/>
      <c r="Z28" s="116"/>
      <c r="AA28" s="113"/>
      <c r="AB28" s="116"/>
      <c r="AC28" s="113"/>
      <c r="AD28" s="116"/>
      <c r="AE28" s="114"/>
      <c r="AF28" s="116"/>
      <c r="AG28" s="114"/>
      <c r="AH28" s="116"/>
      <c r="AI28" s="114"/>
      <c r="AJ28" s="117"/>
    </row>
    <row r="29" spans="1:36" s="39" customFormat="1" ht="17.25">
      <c r="A29" s="111" t="s">
        <v>229</v>
      </c>
      <c r="H29" s="114">
        <f>SUM(H25:H27)</f>
        <v>571891</v>
      </c>
      <c r="I29" s="113"/>
      <c r="J29" s="114">
        <f>SUM(J25:J27)</f>
        <v>4533334</v>
      </c>
      <c r="K29" s="113"/>
      <c r="L29" s="114">
        <f>SUM(L25:L27)</f>
        <v>6152</v>
      </c>
      <c r="M29" s="114"/>
      <c r="N29" s="114">
        <f>SUM(N25:N27)</f>
        <v>80000</v>
      </c>
      <c r="O29" s="114"/>
      <c r="P29" s="114">
        <f>SUM(P25:P27)</f>
        <v>280000</v>
      </c>
      <c r="Q29" s="113"/>
      <c r="R29" s="114">
        <f>SUM(R25:R27)</f>
        <v>24323882</v>
      </c>
      <c r="S29" s="113"/>
      <c r="T29" s="114">
        <f>SUM(T25:T27)</f>
        <v>0</v>
      </c>
      <c r="U29" s="113"/>
      <c r="V29" s="114">
        <f>SUM(V25:V27)</f>
        <v>7680350</v>
      </c>
      <c r="W29" s="113"/>
      <c r="X29" s="114">
        <f>SUM(X25:X27)</f>
        <v>-17273</v>
      </c>
      <c r="Y29" s="113"/>
      <c r="Z29" s="114">
        <f>SUM(Z25:Z27)</f>
        <v>273</v>
      </c>
      <c r="AA29" s="113"/>
      <c r="AB29" s="114">
        <f>SUM(AB25:AB27)</f>
        <v>-255700</v>
      </c>
      <c r="AC29" s="113"/>
      <c r="AD29" s="114">
        <f>SUM(AD25:AD27)</f>
        <v>7407650</v>
      </c>
      <c r="AE29" s="114"/>
      <c r="AF29" s="114">
        <f>SUM(AF25:AF27)</f>
        <v>37202909</v>
      </c>
      <c r="AG29" s="114"/>
      <c r="AH29" s="114">
        <f>SUM(AH25:AH27)</f>
        <v>0</v>
      </c>
      <c r="AI29" s="114"/>
      <c r="AJ29" s="114">
        <f>SUM(AJ25:AJ27)</f>
        <v>37202909</v>
      </c>
    </row>
    <row r="30" spans="1:36" s="39" customFormat="1" ht="17.25">
      <c r="A30" s="38" t="s">
        <v>89</v>
      </c>
      <c r="H30" s="35">
        <v>0</v>
      </c>
      <c r="I30" s="34"/>
      <c r="J30" s="35">
        <v>0</v>
      </c>
      <c r="K30" s="34"/>
      <c r="L30" s="35">
        <v>0</v>
      </c>
      <c r="M30" s="35"/>
      <c r="N30" s="35">
        <v>0</v>
      </c>
      <c r="O30" s="35"/>
      <c r="P30" s="35">
        <v>0</v>
      </c>
      <c r="Q30" s="34"/>
      <c r="R30" s="35">
        <f>'PL&amp;CF'!E145</f>
        <v>1215109</v>
      </c>
      <c r="S30" s="34"/>
      <c r="T30" s="35">
        <v>0</v>
      </c>
      <c r="U30" s="35"/>
      <c r="V30" s="35">
        <v>0</v>
      </c>
      <c r="W30" s="34"/>
      <c r="X30" s="35">
        <v>0</v>
      </c>
      <c r="Y30" s="34"/>
      <c r="Z30" s="35">
        <v>0</v>
      </c>
      <c r="AA30" s="34"/>
      <c r="AB30" s="35">
        <v>0</v>
      </c>
      <c r="AC30" s="34"/>
      <c r="AD30" s="35">
        <f>SUM(T30:AB30)</f>
        <v>0</v>
      </c>
      <c r="AE30" s="35"/>
      <c r="AF30" s="35">
        <f>SUM(H30:AB30)</f>
        <v>1215109</v>
      </c>
      <c r="AG30" s="35"/>
      <c r="AH30" s="34">
        <v>0</v>
      </c>
      <c r="AI30" s="35"/>
      <c r="AJ30" s="34">
        <f>SUM(AF30:AH30)</f>
        <v>1215109</v>
      </c>
    </row>
    <row r="31" spans="1:36" s="39" customFormat="1" ht="17.25">
      <c r="A31" s="38" t="s">
        <v>118</v>
      </c>
      <c r="H31" s="36">
        <v>0</v>
      </c>
      <c r="I31" s="34"/>
      <c r="J31" s="36">
        <v>0</v>
      </c>
      <c r="K31" s="34"/>
      <c r="L31" s="36">
        <v>0</v>
      </c>
      <c r="M31" s="35"/>
      <c r="N31" s="36">
        <v>0</v>
      </c>
      <c r="O31" s="35"/>
      <c r="P31" s="36">
        <v>0</v>
      </c>
      <c r="Q31" s="34"/>
      <c r="R31" s="36">
        <v>-67</v>
      </c>
      <c r="S31" s="34"/>
      <c r="T31" s="36">
        <v>0</v>
      </c>
      <c r="U31" s="35"/>
      <c r="V31" s="36">
        <v>-277652</v>
      </c>
      <c r="W31" s="34"/>
      <c r="X31" s="36">
        <v>2317</v>
      </c>
      <c r="Y31" s="34"/>
      <c r="Z31" s="36">
        <v>0</v>
      </c>
      <c r="AA31" s="34"/>
      <c r="AB31" s="36">
        <v>-11</v>
      </c>
      <c r="AC31" s="34"/>
      <c r="AD31" s="36">
        <f>SUM(T31:AB31)</f>
        <v>-275346</v>
      </c>
      <c r="AE31" s="35"/>
      <c r="AF31" s="36">
        <f>SUM(H31:AB31)</f>
        <v>-275413</v>
      </c>
      <c r="AG31" s="35"/>
      <c r="AH31" s="36">
        <v>0</v>
      </c>
      <c r="AI31" s="35"/>
      <c r="AJ31" s="37">
        <f>SUM(AF31:AH31)</f>
        <v>-275413</v>
      </c>
    </row>
    <row r="32" spans="1:36" s="39" customFormat="1" ht="17.25">
      <c r="A32" s="38" t="s">
        <v>71</v>
      </c>
      <c r="H32" s="40">
        <f>SUM(H30:H31)</f>
        <v>0</v>
      </c>
      <c r="I32" s="41"/>
      <c r="J32" s="40">
        <f>SUM(J30:J31)</f>
        <v>0</v>
      </c>
      <c r="K32" s="40"/>
      <c r="L32" s="40">
        <f>SUM(L30:L31)</f>
        <v>0</v>
      </c>
      <c r="M32" s="40"/>
      <c r="N32" s="40">
        <f>SUM(N30:N31)</f>
        <v>0</v>
      </c>
      <c r="O32" s="40"/>
      <c r="P32" s="40">
        <f>SUM(P30:P31)</f>
        <v>0</v>
      </c>
      <c r="Q32" s="40"/>
      <c r="R32" s="40">
        <f>SUM(R30:R31)</f>
        <v>1215042</v>
      </c>
      <c r="S32" s="40"/>
      <c r="T32" s="40">
        <f>SUM(T30:T31)</f>
        <v>0</v>
      </c>
      <c r="U32" s="40"/>
      <c r="V32" s="40">
        <f>SUM(V30:V31)</f>
        <v>-277652</v>
      </c>
      <c r="W32" s="40"/>
      <c r="X32" s="40">
        <f>SUM(X30:X31)</f>
        <v>2317</v>
      </c>
      <c r="Y32" s="40"/>
      <c r="Z32" s="40">
        <f>SUM(Z30:Z31)</f>
        <v>0</v>
      </c>
      <c r="AA32" s="40"/>
      <c r="AB32" s="40">
        <f>SUM(AB30:AB31)</f>
        <v>-11</v>
      </c>
      <c r="AC32" s="40"/>
      <c r="AD32" s="40">
        <f>SUM(AD30:AD31)</f>
        <v>-275346</v>
      </c>
      <c r="AE32" s="34"/>
      <c r="AF32" s="40">
        <f>SUM(AF30:AF31)</f>
        <v>939696</v>
      </c>
      <c r="AG32" s="41"/>
      <c r="AH32" s="40">
        <f>SUM(AH30:AH31)</f>
        <v>0</v>
      </c>
      <c r="AI32" s="41"/>
      <c r="AJ32" s="40">
        <f>SUM(AJ30:AJ31)</f>
        <v>939696</v>
      </c>
    </row>
    <row r="33" spans="1:36" s="39" customFormat="1" ht="17.25">
      <c r="A33" s="38" t="s">
        <v>257</v>
      </c>
      <c r="H33" s="35">
        <v>0</v>
      </c>
      <c r="I33" s="34"/>
      <c r="J33" s="35">
        <v>0</v>
      </c>
      <c r="K33" s="34"/>
      <c r="L33" s="35">
        <v>0</v>
      </c>
      <c r="M33" s="35"/>
      <c r="N33" s="35">
        <v>0</v>
      </c>
      <c r="O33" s="35"/>
      <c r="P33" s="35">
        <v>0</v>
      </c>
      <c r="Q33" s="34"/>
      <c r="R33" s="35">
        <v>-285945</v>
      </c>
      <c r="S33" s="34"/>
      <c r="T33" s="35">
        <v>0</v>
      </c>
      <c r="U33" s="35"/>
      <c r="V33" s="35">
        <v>0</v>
      </c>
      <c r="W33" s="34"/>
      <c r="X33" s="35">
        <v>0</v>
      </c>
      <c r="Y33" s="34"/>
      <c r="Z33" s="35">
        <v>0</v>
      </c>
      <c r="AA33" s="34"/>
      <c r="AB33" s="35">
        <v>0</v>
      </c>
      <c r="AC33" s="34"/>
      <c r="AD33" s="35">
        <f>SUM(T33:AB33)</f>
        <v>0</v>
      </c>
      <c r="AE33" s="35"/>
      <c r="AF33" s="35">
        <f>SUM(H33:AB33)</f>
        <v>-285945</v>
      </c>
      <c r="AG33" s="35"/>
      <c r="AH33" s="34">
        <v>0</v>
      </c>
      <c r="AI33" s="35"/>
      <c r="AJ33" s="34">
        <f>SUM(AF33:AH33)</f>
        <v>-285945</v>
      </c>
    </row>
    <row r="34" spans="1:36" s="39" customFormat="1" ht="17.25">
      <c r="A34" s="38" t="s">
        <v>242</v>
      </c>
      <c r="H34" s="35"/>
      <c r="I34" s="34"/>
      <c r="J34" s="35"/>
      <c r="K34" s="34"/>
      <c r="L34" s="35"/>
      <c r="M34" s="35"/>
      <c r="N34" s="35"/>
      <c r="O34" s="35"/>
      <c r="P34" s="35"/>
      <c r="Q34" s="34"/>
      <c r="R34" s="35"/>
      <c r="S34" s="34"/>
      <c r="T34" s="35"/>
      <c r="U34" s="35"/>
      <c r="V34" s="35"/>
      <c r="W34" s="34"/>
      <c r="X34" s="35"/>
      <c r="Y34" s="34"/>
      <c r="Z34" s="35"/>
      <c r="AA34" s="34"/>
      <c r="AB34" s="35"/>
      <c r="AC34" s="34"/>
      <c r="AD34" s="35"/>
      <c r="AE34" s="35"/>
      <c r="AF34" s="35"/>
      <c r="AG34" s="35"/>
      <c r="AH34" s="34"/>
      <c r="AI34" s="35"/>
      <c r="AJ34" s="34"/>
    </row>
    <row r="35" spans="1:36" s="39" customFormat="1" ht="17.25">
      <c r="A35" s="38" t="s">
        <v>243</v>
      </c>
      <c r="H35" s="40">
        <v>0</v>
      </c>
      <c r="I35" s="41"/>
      <c r="J35" s="36">
        <v>0</v>
      </c>
      <c r="K35" s="34"/>
      <c r="L35" s="36">
        <v>0</v>
      </c>
      <c r="M35" s="35"/>
      <c r="N35" s="36">
        <v>0</v>
      </c>
      <c r="O35" s="40"/>
      <c r="P35" s="36">
        <v>0</v>
      </c>
      <c r="Q35" s="34"/>
      <c r="R35" s="36">
        <v>18294</v>
      </c>
      <c r="S35" s="35"/>
      <c r="T35" s="36">
        <v>0</v>
      </c>
      <c r="U35" s="35"/>
      <c r="V35" s="36">
        <v>-18294</v>
      </c>
      <c r="W35" s="40"/>
      <c r="X35" s="36">
        <v>0</v>
      </c>
      <c r="Y35" s="34"/>
      <c r="Z35" s="36">
        <v>0</v>
      </c>
      <c r="AA35" s="35"/>
      <c r="AB35" s="36">
        <v>0</v>
      </c>
      <c r="AC35" s="40"/>
      <c r="AD35" s="35">
        <f>SUM(T35:AB35)</f>
        <v>-18294</v>
      </c>
      <c r="AE35" s="34"/>
      <c r="AF35" s="35">
        <f>SUM(H35:AB35)</f>
        <v>0</v>
      </c>
      <c r="AG35" s="35"/>
      <c r="AH35" s="35">
        <v>0</v>
      </c>
      <c r="AI35" s="41"/>
      <c r="AJ35" s="37">
        <f>SUM(AF35:AH35)</f>
        <v>0</v>
      </c>
    </row>
    <row r="36" spans="1:36" ht="18" thickBot="1">
      <c r="A36" s="26" t="s">
        <v>204</v>
      </c>
      <c r="E36" s="27"/>
      <c r="H36" s="118">
        <f>SUM(H29:H35)-H32</f>
        <v>571891</v>
      </c>
      <c r="I36" s="34"/>
      <c r="J36" s="118">
        <f>SUM(J29:J35)-J32</f>
        <v>4533334</v>
      </c>
      <c r="K36" s="34"/>
      <c r="L36" s="118">
        <f>SUM(L29:L35)-L32</f>
        <v>6152</v>
      </c>
      <c r="M36" s="34"/>
      <c r="N36" s="118">
        <f>SUM(N29:N35)-N32</f>
        <v>80000</v>
      </c>
      <c r="O36" s="34"/>
      <c r="P36" s="118">
        <f>SUM(P29:P35)-P32</f>
        <v>280000</v>
      </c>
      <c r="Q36" s="34"/>
      <c r="R36" s="118">
        <f>SUM(R29:R35)-R32</f>
        <v>25271273</v>
      </c>
      <c r="S36" s="34"/>
      <c r="T36" s="118">
        <f>SUM(T29:T35)-T32</f>
        <v>0</v>
      </c>
      <c r="U36" s="34"/>
      <c r="V36" s="118">
        <f>SUM(V29:V35)-V32</f>
        <v>7384404</v>
      </c>
      <c r="W36" s="34"/>
      <c r="X36" s="118">
        <f>SUM(X29:X35)-X32</f>
        <v>-14956</v>
      </c>
      <c r="Y36" s="34"/>
      <c r="Z36" s="118">
        <f>SUM(Z29:Z35)-Z32</f>
        <v>273</v>
      </c>
      <c r="AA36" s="34"/>
      <c r="AB36" s="118">
        <f>SUM(AB29:AB35)-AB32</f>
        <v>-255711</v>
      </c>
      <c r="AC36" s="34" t="e">
        <f>SUM(#REF!)</f>
        <v>#REF!</v>
      </c>
      <c r="AD36" s="118">
        <f>SUM(AD29:AD35)-AD32</f>
        <v>7114010</v>
      </c>
      <c r="AE36" s="34"/>
      <c r="AF36" s="118">
        <f>SUM(AF29:AF35)-AF32</f>
        <v>37856660</v>
      </c>
      <c r="AG36" s="34"/>
      <c r="AH36" s="118">
        <f>SUM(AH29:AH35)-AH32</f>
        <v>0</v>
      </c>
      <c r="AI36" s="34"/>
      <c r="AJ36" s="118">
        <f>SUM(AJ29:AJ35)-AJ32</f>
        <v>37856660</v>
      </c>
    </row>
    <row r="37" spans="1:36" ht="8.25" customHeight="1" thickTop="1">
      <c r="A37" s="26"/>
      <c r="E37" s="27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ht="18" customHeight="1">
      <c r="A38" s="44" t="s">
        <v>4</v>
      </c>
      <c r="E38" s="27"/>
      <c r="G38" s="27"/>
      <c r="I38" s="27"/>
      <c r="J38" s="27"/>
      <c r="K38" s="27"/>
      <c r="M38" s="27"/>
      <c r="S38" s="27"/>
      <c r="W38" s="27"/>
      <c r="X38" s="27"/>
      <c r="Y38" s="27"/>
      <c r="Z38" s="27"/>
      <c r="AA38" s="27"/>
      <c r="AB38" s="27"/>
      <c r="AC38" s="27"/>
      <c r="AE38" s="27"/>
      <c r="AF38" s="27"/>
      <c r="AG38" s="27"/>
      <c r="AJ38" s="43"/>
    </row>
    <row r="39" spans="2:3" ht="17.25">
      <c r="B39" s="44"/>
      <c r="C39" s="44"/>
    </row>
  </sheetData>
  <sheetProtection/>
  <mergeCells count="6">
    <mergeCell ref="H6:AJ6"/>
    <mergeCell ref="H7:AF7"/>
    <mergeCell ref="N12:R12"/>
    <mergeCell ref="T8:AD8"/>
    <mergeCell ref="N13:P13"/>
    <mergeCell ref="T9:AB9"/>
  </mergeCells>
  <printOptions horizontalCentered="1"/>
  <pageMargins left="0.1968503937007874" right="0.1968503937007874" top="0.984251968503937" bottom="0.1968503937007874" header="0.1968503937007874" footer="0.1968503937007874"/>
  <pageSetup cellComments="asDisplayed" fitToHeight="2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showGridLines="0" view="pageBreakPreview" zoomScale="85" zoomScaleNormal="85" zoomScaleSheetLayoutView="85" workbookViewId="0" topLeftCell="A1">
      <selection activeCell="Q27" sqref="Q27"/>
    </sheetView>
  </sheetViews>
  <sheetFormatPr defaultColWidth="9.125" defaultRowHeight="12.75"/>
  <cols>
    <col min="1" max="1" width="24.00390625" style="48" customWidth="1"/>
    <col min="2" max="2" width="12.50390625" style="48" customWidth="1"/>
    <col min="3" max="3" width="4.50390625" style="48" customWidth="1"/>
    <col min="4" max="4" width="1.37890625" style="48" hidden="1" customWidth="1"/>
    <col min="5" max="5" width="12.625" style="48" customWidth="1"/>
    <col min="6" max="6" width="0.875" style="48" customWidth="1"/>
    <col min="7" max="7" width="12.625" style="48" customWidth="1"/>
    <col min="8" max="8" width="0.875" style="48" customWidth="1"/>
    <col min="9" max="9" width="12.625" style="48" customWidth="1"/>
    <col min="10" max="10" width="0.875" style="48" customWidth="1"/>
    <col min="11" max="11" width="12.625" style="48" customWidth="1"/>
    <col min="12" max="12" width="0.875" style="48" customWidth="1"/>
    <col min="13" max="13" width="12.625" style="48" customWidth="1"/>
    <col min="14" max="14" width="0.875" style="48" customWidth="1"/>
    <col min="15" max="15" width="14.50390625" style="48" customWidth="1"/>
    <col min="16" max="16" width="0.875" style="48" customWidth="1"/>
    <col min="17" max="17" width="14.50390625" style="48" customWidth="1"/>
    <col min="18" max="18" width="0.875" style="48" customWidth="1"/>
    <col min="19" max="19" width="12.625" style="48" customWidth="1"/>
    <col min="20" max="20" width="0.875" style="48" customWidth="1"/>
    <col min="21" max="21" width="12.625" style="48" customWidth="1"/>
    <col min="22" max="22" width="0.875" style="56" customWidth="1"/>
    <col min="23" max="23" width="12.625" style="48" customWidth="1"/>
    <col min="24" max="24" width="0.37109375" style="48" hidden="1" customWidth="1"/>
    <col min="25" max="25" width="9.875" style="48" bestFit="1" customWidth="1"/>
    <col min="26" max="16384" width="9.125" style="48" customWidth="1"/>
  </cols>
  <sheetData>
    <row r="1" spans="2:24" ht="20.2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 s="82" t="s">
        <v>59</v>
      </c>
      <c r="X1" s="46"/>
    </row>
    <row r="2" spans="1:24" ht="20.25">
      <c r="A2" s="45" t="s">
        <v>223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6"/>
      <c r="X2" s="46"/>
    </row>
    <row r="3" spans="1:24" ht="20.25">
      <c r="A3" s="49" t="s">
        <v>158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0"/>
      <c r="X3" s="50"/>
    </row>
    <row r="4" spans="1:25" ht="20.25">
      <c r="A4" s="83" t="s">
        <v>202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  <c r="W4" s="50"/>
      <c r="X4" s="50"/>
      <c r="Y4" s="50"/>
    </row>
    <row r="5" spans="2:24" ht="19.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  <c r="W5" s="82" t="s">
        <v>119</v>
      </c>
      <c r="X5" s="52"/>
    </row>
    <row r="6" spans="5:23" s="54" customFormat="1" ht="19.5">
      <c r="E6" s="215" t="s">
        <v>111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</row>
    <row r="7" spans="5:24" s="54" customFormat="1" ht="19.5">
      <c r="E7" s="56"/>
      <c r="F7" s="56"/>
      <c r="G7" s="56"/>
      <c r="H7" s="56"/>
      <c r="I7" s="215" t="s">
        <v>27</v>
      </c>
      <c r="J7" s="215"/>
      <c r="K7" s="215"/>
      <c r="L7" s="215"/>
      <c r="M7" s="215"/>
      <c r="N7" s="56"/>
      <c r="O7" s="57"/>
      <c r="P7" s="57"/>
      <c r="Q7" s="57"/>
      <c r="R7" s="57"/>
      <c r="S7" s="57" t="s">
        <v>65</v>
      </c>
      <c r="T7" s="57"/>
      <c r="U7" s="57"/>
      <c r="V7" s="55"/>
      <c r="W7" s="56"/>
      <c r="X7" s="55"/>
    </row>
    <row r="8" spans="5:24" s="54" customFormat="1" ht="19.5">
      <c r="E8" s="56"/>
      <c r="F8" s="56"/>
      <c r="G8" s="56"/>
      <c r="H8" s="56"/>
      <c r="I8" s="55"/>
      <c r="J8" s="55"/>
      <c r="K8" s="55"/>
      <c r="L8" s="55"/>
      <c r="M8" s="55"/>
      <c r="N8" s="56"/>
      <c r="O8" s="55"/>
      <c r="P8" s="55"/>
      <c r="Q8" s="125" t="s">
        <v>216</v>
      </c>
      <c r="R8" s="55"/>
      <c r="S8" s="55"/>
      <c r="T8" s="55"/>
      <c r="U8" s="55"/>
      <c r="V8" s="55"/>
      <c r="W8" s="56"/>
      <c r="X8" s="55"/>
    </row>
    <row r="9" spans="5:24" s="54" customFormat="1" ht="19.5">
      <c r="E9" s="56"/>
      <c r="F9" s="56"/>
      <c r="G9" s="56"/>
      <c r="H9" s="56"/>
      <c r="I9" s="55"/>
      <c r="J9" s="55"/>
      <c r="K9" s="55"/>
      <c r="L9" s="55"/>
      <c r="M9" s="55"/>
      <c r="N9" s="56"/>
      <c r="O9" s="55"/>
      <c r="P9" s="55"/>
      <c r="Q9" s="108" t="s">
        <v>217</v>
      </c>
      <c r="R9" s="55"/>
      <c r="S9" s="55"/>
      <c r="T9" s="55"/>
      <c r="U9" s="55"/>
      <c r="V9" s="55"/>
      <c r="W9" s="56"/>
      <c r="X9" s="55"/>
    </row>
    <row r="10" spans="5:24" s="54" customFormat="1" ht="19.5">
      <c r="E10" s="56"/>
      <c r="F10" s="56"/>
      <c r="G10" s="56"/>
      <c r="H10" s="56"/>
      <c r="I10" s="55"/>
      <c r="J10" s="55"/>
      <c r="K10" s="55"/>
      <c r="L10" s="55"/>
      <c r="M10" s="55"/>
      <c r="N10" s="56"/>
      <c r="O10" s="55"/>
      <c r="P10" s="55"/>
      <c r="Q10" s="108" t="s">
        <v>218</v>
      </c>
      <c r="R10" s="55"/>
      <c r="S10" s="55"/>
      <c r="T10" s="55"/>
      <c r="U10" s="55"/>
      <c r="V10" s="55"/>
      <c r="W10" s="56"/>
      <c r="X10" s="55"/>
    </row>
    <row r="11" spans="5:24" s="54" customFormat="1" ht="19.5">
      <c r="E11" s="55" t="s">
        <v>37</v>
      </c>
      <c r="I11" s="216" t="s">
        <v>131</v>
      </c>
      <c r="J11" s="216"/>
      <c r="K11" s="216"/>
      <c r="O11" s="78" t="s">
        <v>178</v>
      </c>
      <c r="P11" s="78"/>
      <c r="Q11" s="125" t="s">
        <v>219</v>
      </c>
      <c r="R11" s="78"/>
      <c r="S11" s="78" t="s">
        <v>107</v>
      </c>
      <c r="T11" s="78"/>
      <c r="U11" s="77" t="s">
        <v>50</v>
      </c>
      <c r="V11" s="55"/>
      <c r="W11" s="108" t="s">
        <v>50</v>
      </c>
      <c r="X11" s="55"/>
    </row>
    <row r="12" spans="5:24" s="54" customFormat="1" ht="21" customHeight="1">
      <c r="E12" s="54" t="s">
        <v>84</v>
      </c>
      <c r="G12" s="54" t="s">
        <v>53</v>
      </c>
      <c r="I12" s="79" t="s">
        <v>62</v>
      </c>
      <c r="J12" s="79"/>
      <c r="K12" s="79" t="s">
        <v>62</v>
      </c>
      <c r="L12" s="56"/>
      <c r="M12" s="56"/>
      <c r="O12" s="78" t="s">
        <v>160</v>
      </c>
      <c r="P12" s="78"/>
      <c r="Q12" s="125" t="s">
        <v>220</v>
      </c>
      <c r="R12" s="78"/>
      <c r="S12" s="78" t="s">
        <v>106</v>
      </c>
      <c r="T12" s="78"/>
      <c r="U12" s="77" t="s">
        <v>51</v>
      </c>
      <c r="V12" s="58"/>
      <c r="W12" s="108" t="s">
        <v>51</v>
      </c>
      <c r="X12" s="58"/>
    </row>
    <row r="13" spans="5:24" s="54" customFormat="1" ht="19.5">
      <c r="E13" s="57" t="s">
        <v>85</v>
      </c>
      <c r="G13" s="57" t="s">
        <v>54</v>
      </c>
      <c r="I13" s="59" t="s">
        <v>82</v>
      </c>
      <c r="J13" s="66"/>
      <c r="K13" s="59" t="s">
        <v>130</v>
      </c>
      <c r="L13" s="55"/>
      <c r="M13" s="57" t="s">
        <v>20</v>
      </c>
      <c r="O13" s="76" t="s">
        <v>159</v>
      </c>
      <c r="P13" s="78"/>
      <c r="Q13" s="126" t="s">
        <v>221</v>
      </c>
      <c r="R13" s="78"/>
      <c r="S13" s="76" t="s">
        <v>104</v>
      </c>
      <c r="T13" s="78"/>
      <c r="U13" s="59" t="s">
        <v>63</v>
      </c>
      <c r="V13" s="58"/>
      <c r="W13" s="109" t="s">
        <v>63</v>
      </c>
      <c r="X13" s="58"/>
    </row>
    <row r="14" spans="1:23" ht="20.25">
      <c r="A14" s="83" t="s">
        <v>169</v>
      </c>
      <c r="E14" s="72">
        <v>571515</v>
      </c>
      <c r="F14" s="75"/>
      <c r="G14" s="72">
        <v>4516313</v>
      </c>
      <c r="H14" s="75"/>
      <c r="I14" s="72">
        <v>80000</v>
      </c>
      <c r="J14" s="72"/>
      <c r="K14" s="72">
        <v>280000</v>
      </c>
      <c r="L14" s="72"/>
      <c r="M14" s="72">
        <v>8368193</v>
      </c>
      <c r="N14" s="75"/>
      <c r="O14" s="72">
        <v>612507</v>
      </c>
      <c r="P14" s="72"/>
      <c r="Q14" s="72">
        <v>0</v>
      </c>
      <c r="R14" s="75"/>
      <c r="S14" s="72">
        <v>2692</v>
      </c>
      <c r="T14" s="75"/>
      <c r="U14" s="72">
        <f>SUM(O14:S14)</f>
        <v>615199</v>
      </c>
      <c r="V14" s="74"/>
      <c r="W14" s="72">
        <f>SUM(E14:S14)</f>
        <v>14431220</v>
      </c>
    </row>
    <row r="15" spans="1:23" s="56" customFormat="1" ht="19.5">
      <c r="A15" s="81" t="s">
        <v>89</v>
      </c>
      <c r="E15" s="60">
        <v>0</v>
      </c>
      <c r="F15" s="60"/>
      <c r="G15" s="60">
        <v>0</v>
      </c>
      <c r="H15" s="60"/>
      <c r="I15" s="60">
        <v>0</v>
      </c>
      <c r="J15" s="60"/>
      <c r="K15" s="60">
        <v>0</v>
      </c>
      <c r="L15" s="60"/>
      <c r="M15" s="60">
        <f>'PL&amp;CF'!K145</f>
        <v>774481</v>
      </c>
      <c r="N15" s="60"/>
      <c r="O15" s="60">
        <v>0</v>
      </c>
      <c r="P15" s="60"/>
      <c r="Q15" s="60">
        <v>0</v>
      </c>
      <c r="R15" s="60"/>
      <c r="S15" s="60">
        <v>0</v>
      </c>
      <c r="T15" s="60"/>
      <c r="U15" s="72">
        <f>SUM(O15:S15)</f>
        <v>0</v>
      </c>
      <c r="V15" s="60">
        <v>0</v>
      </c>
      <c r="W15" s="72">
        <f>SUM(E15:S15)</f>
        <v>774481</v>
      </c>
    </row>
    <row r="16" spans="1:23" ht="19.5">
      <c r="A16" s="63" t="s">
        <v>118</v>
      </c>
      <c r="E16" s="64">
        <v>0</v>
      </c>
      <c r="F16" s="60"/>
      <c r="G16" s="64">
        <v>0</v>
      </c>
      <c r="H16" s="60"/>
      <c r="I16" s="64">
        <v>0</v>
      </c>
      <c r="J16" s="60"/>
      <c r="K16" s="64">
        <v>0</v>
      </c>
      <c r="L16" s="60"/>
      <c r="M16" s="64">
        <v>0</v>
      </c>
      <c r="N16" s="60"/>
      <c r="O16" s="64">
        <v>-130833</v>
      </c>
      <c r="P16" s="60"/>
      <c r="Q16" s="64">
        <v>0</v>
      </c>
      <c r="R16" s="60"/>
      <c r="S16" s="64">
        <v>0</v>
      </c>
      <c r="T16" s="60"/>
      <c r="U16" s="73">
        <f>SUM(O16:S16)</f>
        <v>-130833</v>
      </c>
      <c r="V16" s="74"/>
      <c r="W16" s="73">
        <f>SUM(E16:S16)</f>
        <v>-130833</v>
      </c>
    </row>
    <row r="17" spans="1:23" ht="19.5">
      <c r="A17" s="63" t="s">
        <v>71</v>
      </c>
      <c r="E17" s="60">
        <f>SUM(E15:E16)</f>
        <v>0</v>
      </c>
      <c r="F17" s="61"/>
      <c r="G17" s="60">
        <f>SUM(G15:G16)</f>
        <v>0</v>
      </c>
      <c r="H17" s="61"/>
      <c r="I17" s="60">
        <f>SUM(I15:I16)</f>
        <v>0</v>
      </c>
      <c r="J17" s="60"/>
      <c r="K17" s="60">
        <f>SUM(K15:K16)</f>
        <v>0</v>
      </c>
      <c r="L17" s="61"/>
      <c r="M17" s="60">
        <f>SUM(M15:M16)</f>
        <v>774481</v>
      </c>
      <c r="N17" s="61"/>
      <c r="O17" s="60">
        <f>SUM(O15:O16)</f>
        <v>-130833</v>
      </c>
      <c r="P17" s="60"/>
      <c r="Q17" s="60">
        <f>SUM(Q15:Q16)</f>
        <v>0</v>
      </c>
      <c r="R17" s="61"/>
      <c r="S17" s="60">
        <f>SUM(S15:S16)</f>
        <v>0</v>
      </c>
      <c r="T17" s="61"/>
      <c r="U17" s="60">
        <f>SUM(U15:U16)</f>
        <v>-130833</v>
      </c>
      <c r="V17" s="61"/>
      <c r="W17" s="60">
        <f>SUM(W15:W16)</f>
        <v>643648</v>
      </c>
    </row>
    <row r="18" spans="1:23" s="56" customFormat="1" ht="19.5">
      <c r="A18" s="63" t="s">
        <v>257</v>
      </c>
      <c r="E18" s="60">
        <v>0</v>
      </c>
      <c r="F18" s="60"/>
      <c r="G18" s="60">
        <v>0</v>
      </c>
      <c r="H18" s="60"/>
      <c r="I18" s="60">
        <v>0</v>
      </c>
      <c r="J18" s="60"/>
      <c r="K18" s="60">
        <v>0</v>
      </c>
      <c r="L18" s="60"/>
      <c r="M18" s="60">
        <v>-285939</v>
      </c>
      <c r="N18" s="60"/>
      <c r="O18" s="60">
        <v>0</v>
      </c>
      <c r="P18" s="60"/>
      <c r="Q18" s="60">
        <v>0</v>
      </c>
      <c r="R18" s="60"/>
      <c r="S18" s="60">
        <v>0</v>
      </c>
      <c r="T18" s="60"/>
      <c r="U18" s="72">
        <f>SUM(O18:S18)</f>
        <v>0</v>
      </c>
      <c r="V18" s="60">
        <v>0</v>
      </c>
      <c r="W18" s="72">
        <f>SUM(E18:S18)</f>
        <v>-285939</v>
      </c>
    </row>
    <row r="19" spans="1:23" ht="19.5">
      <c r="A19" s="63" t="s">
        <v>258</v>
      </c>
      <c r="E19" s="73">
        <v>364</v>
      </c>
      <c r="F19" s="103"/>
      <c r="G19" s="73">
        <v>16472</v>
      </c>
      <c r="H19" s="103"/>
      <c r="I19" s="73">
        <v>0</v>
      </c>
      <c r="J19" s="72"/>
      <c r="K19" s="73">
        <v>0</v>
      </c>
      <c r="L19" s="72"/>
      <c r="M19" s="73">
        <v>0</v>
      </c>
      <c r="N19" s="103"/>
      <c r="O19" s="73">
        <v>0</v>
      </c>
      <c r="P19" s="72"/>
      <c r="Q19" s="73">
        <v>0</v>
      </c>
      <c r="R19" s="103"/>
      <c r="S19" s="73">
        <v>-2342</v>
      </c>
      <c r="T19" s="61"/>
      <c r="U19" s="73">
        <f>SUM(O19:S19)</f>
        <v>-2342</v>
      </c>
      <c r="V19" s="74"/>
      <c r="W19" s="73">
        <f>SUM(E19:S19)</f>
        <v>14494</v>
      </c>
    </row>
    <row r="20" spans="1:23" ht="21" thickBot="1">
      <c r="A20" s="45" t="s">
        <v>179</v>
      </c>
      <c r="E20" s="65">
        <f>SUM(E14:E19)-E17</f>
        <v>571879</v>
      </c>
      <c r="F20" s="61"/>
      <c r="G20" s="65">
        <f>SUM(G14:G19)-G17</f>
        <v>4532785</v>
      </c>
      <c r="H20" s="60"/>
      <c r="I20" s="65">
        <f>SUM(I14:I19)-I17</f>
        <v>80000</v>
      </c>
      <c r="J20" s="60"/>
      <c r="K20" s="65">
        <f>SUM(K14:K19)-K17</f>
        <v>280000</v>
      </c>
      <c r="L20" s="60"/>
      <c r="M20" s="65">
        <f>SUM(M14:M19)-M17</f>
        <v>8856735</v>
      </c>
      <c r="N20" s="60"/>
      <c r="O20" s="65">
        <f>SUM(O14:O19)-O17</f>
        <v>481674</v>
      </c>
      <c r="P20" s="60"/>
      <c r="Q20" s="65">
        <f>SUM(Q14:Q19)-Q17</f>
        <v>0</v>
      </c>
      <c r="R20" s="60"/>
      <c r="S20" s="65">
        <f>SUM(S14:S19)-S17</f>
        <v>350</v>
      </c>
      <c r="T20" s="60"/>
      <c r="U20" s="65">
        <f>SUM(U14:U19)-U17</f>
        <v>482024</v>
      </c>
      <c r="V20" s="60"/>
      <c r="W20" s="65">
        <f>SUM(W14:W19)-W17</f>
        <v>14803423</v>
      </c>
    </row>
    <row r="21" spans="1:23" ht="21" thickTop="1">
      <c r="A21" s="45"/>
      <c r="E21" s="60"/>
      <c r="F21" s="6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20.25">
      <c r="A22" s="83" t="s">
        <v>203</v>
      </c>
      <c r="E22" s="72">
        <v>571891</v>
      </c>
      <c r="F22" s="75"/>
      <c r="G22" s="72">
        <v>4533334</v>
      </c>
      <c r="H22" s="75"/>
      <c r="I22" s="72">
        <v>80000</v>
      </c>
      <c r="J22" s="72"/>
      <c r="K22" s="72">
        <v>280000</v>
      </c>
      <c r="L22" s="72"/>
      <c r="M22" s="72">
        <v>9228834</v>
      </c>
      <c r="N22" s="75"/>
      <c r="O22" s="72">
        <v>313040</v>
      </c>
      <c r="P22" s="72"/>
      <c r="Q22" s="72">
        <v>0</v>
      </c>
      <c r="R22" s="75"/>
      <c r="S22" s="72">
        <v>273</v>
      </c>
      <c r="U22" s="72">
        <v>313313</v>
      </c>
      <c r="V22" s="74"/>
      <c r="W22" s="72">
        <f>SUM(E22:S22)</f>
        <v>15007372</v>
      </c>
    </row>
    <row r="23" spans="1:23" ht="19.5">
      <c r="A23" s="127" t="s">
        <v>228</v>
      </c>
      <c r="E23" s="72"/>
      <c r="F23" s="75"/>
      <c r="G23" s="72"/>
      <c r="H23" s="75"/>
      <c r="I23" s="72"/>
      <c r="J23" s="72"/>
      <c r="K23" s="72"/>
      <c r="L23" s="72"/>
      <c r="M23" s="72"/>
      <c r="N23" s="75"/>
      <c r="O23" s="72"/>
      <c r="P23" s="72"/>
      <c r="Q23" s="72"/>
      <c r="R23" s="75"/>
      <c r="S23" s="72"/>
      <c r="U23" s="72"/>
      <c r="V23" s="74"/>
      <c r="W23" s="72"/>
    </row>
    <row r="24" spans="1:23" ht="19.5">
      <c r="A24" s="127" t="s">
        <v>227</v>
      </c>
      <c r="E24" s="119">
        <v>0</v>
      </c>
      <c r="F24" s="120"/>
      <c r="G24" s="119">
        <v>0</v>
      </c>
      <c r="H24" s="120"/>
      <c r="I24" s="119">
        <v>0</v>
      </c>
      <c r="J24" s="120"/>
      <c r="K24" s="119">
        <v>0</v>
      </c>
      <c r="L24" s="120"/>
      <c r="M24" s="119">
        <v>0</v>
      </c>
      <c r="N24" s="121"/>
      <c r="O24" s="119">
        <v>-313040</v>
      </c>
      <c r="P24" s="120"/>
      <c r="Q24" s="119">
        <v>4292470</v>
      </c>
      <c r="R24" s="120"/>
      <c r="S24" s="119">
        <v>0</v>
      </c>
      <c r="T24" s="120"/>
      <c r="U24" s="122">
        <f>SUM(O24:S24)</f>
        <v>3979430</v>
      </c>
      <c r="V24" s="120"/>
      <c r="W24" s="122">
        <f>SUM(E24:S24)</f>
        <v>3979430</v>
      </c>
    </row>
    <row r="25" spans="1:23" ht="20.25">
      <c r="A25" s="128" t="s">
        <v>226</v>
      </c>
      <c r="E25" s="121">
        <f>SUM(E22:E24)</f>
        <v>571891</v>
      </c>
      <c r="F25" s="121"/>
      <c r="G25" s="121">
        <f>SUM(G22:G24)</f>
        <v>4533334</v>
      </c>
      <c r="H25" s="121"/>
      <c r="I25" s="121">
        <f>SUM(I22:I24)</f>
        <v>80000</v>
      </c>
      <c r="J25" s="121"/>
      <c r="K25" s="121">
        <f>SUM(K22:K24)</f>
        <v>280000</v>
      </c>
      <c r="L25" s="121"/>
      <c r="M25" s="121">
        <f>SUM(M22:M24)</f>
        <v>9228834</v>
      </c>
      <c r="N25" s="121"/>
      <c r="O25" s="121">
        <f>SUM(O22:O24)</f>
        <v>0</v>
      </c>
      <c r="P25" s="121"/>
      <c r="Q25" s="121">
        <f>SUM(Q22:Q24)</f>
        <v>4292470</v>
      </c>
      <c r="R25" s="121"/>
      <c r="S25" s="121">
        <f>SUM(S22:S24)</f>
        <v>273</v>
      </c>
      <c r="T25" s="121"/>
      <c r="U25" s="121">
        <f>SUM(U22:U24)</f>
        <v>4292743</v>
      </c>
      <c r="V25" s="123"/>
      <c r="W25" s="121">
        <f>SUM(W22:W24)</f>
        <v>18986802</v>
      </c>
    </row>
    <row r="26" spans="1:23" s="56" customFormat="1" ht="19.5">
      <c r="A26" s="81" t="s">
        <v>89</v>
      </c>
      <c r="E26" s="60">
        <v>0</v>
      </c>
      <c r="F26" s="60"/>
      <c r="G26" s="60">
        <v>0</v>
      </c>
      <c r="H26" s="60"/>
      <c r="I26" s="60">
        <v>0</v>
      </c>
      <c r="J26" s="60"/>
      <c r="K26" s="60">
        <v>0</v>
      </c>
      <c r="L26" s="60"/>
      <c r="M26" s="60">
        <f>'PL&amp;CF'!I145</f>
        <v>682467</v>
      </c>
      <c r="N26" s="60"/>
      <c r="O26" s="60">
        <v>0</v>
      </c>
      <c r="P26" s="60"/>
      <c r="Q26" s="60">
        <v>0</v>
      </c>
      <c r="R26" s="60"/>
      <c r="S26" s="60">
        <v>0</v>
      </c>
      <c r="T26" s="60"/>
      <c r="U26" s="72">
        <f>SUM(O26:S26)</f>
        <v>0</v>
      </c>
      <c r="V26" s="60">
        <v>0</v>
      </c>
      <c r="W26" s="72">
        <f>SUM(E26:S26)</f>
        <v>682467</v>
      </c>
    </row>
    <row r="27" spans="1:23" ht="19.5">
      <c r="A27" s="63" t="s">
        <v>118</v>
      </c>
      <c r="E27" s="64">
        <v>0</v>
      </c>
      <c r="F27" s="60"/>
      <c r="G27" s="64">
        <v>0</v>
      </c>
      <c r="H27" s="60"/>
      <c r="I27" s="64">
        <v>0</v>
      </c>
      <c r="J27" s="60"/>
      <c r="K27" s="64">
        <v>0</v>
      </c>
      <c r="L27" s="60"/>
      <c r="M27" s="64">
        <v>0</v>
      </c>
      <c r="N27" s="60"/>
      <c r="O27" s="64">
        <v>0</v>
      </c>
      <c r="P27" s="60"/>
      <c r="Q27" s="64">
        <v>-234989</v>
      </c>
      <c r="R27" s="60"/>
      <c r="S27" s="64">
        <v>0</v>
      </c>
      <c r="T27" s="60"/>
      <c r="U27" s="73">
        <f>SUM(O27:S27)</f>
        <v>-234989</v>
      </c>
      <c r="V27" s="74"/>
      <c r="W27" s="73">
        <f>SUM(E27:S27)</f>
        <v>-234989</v>
      </c>
    </row>
    <row r="28" spans="1:23" ht="19.5">
      <c r="A28" s="63" t="s">
        <v>71</v>
      </c>
      <c r="E28" s="60">
        <f>SUM(E26:E27)</f>
        <v>0</v>
      </c>
      <c r="F28" s="61"/>
      <c r="G28" s="60">
        <f>SUM(G26:G27)</f>
        <v>0</v>
      </c>
      <c r="H28" s="61"/>
      <c r="I28" s="60">
        <f>SUM(I26:I27)</f>
        <v>0</v>
      </c>
      <c r="J28" s="60"/>
      <c r="K28" s="60">
        <f>SUM(K26:K27)</f>
        <v>0</v>
      </c>
      <c r="L28" s="61"/>
      <c r="M28" s="60">
        <f>SUM(M26:M27)</f>
        <v>682467</v>
      </c>
      <c r="N28" s="61"/>
      <c r="O28" s="60">
        <f>SUM(O26:O27)</f>
        <v>0</v>
      </c>
      <c r="P28" s="60"/>
      <c r="Q28" s="60">
        <f>SUM(Q26:Q27)</f>
        <v>-234989</v>
      </c>
      <c r="R28" s="61"/>
      <c r="S28" s="60">
        <f>SUM(S26:S27)</f>
        <v>0</v>
      </c>
      <c r="T28" s="61"/>
      <c r="U28" s="60">
        <f>SUM(U26:U27)</f>
        <v>-234989</v>
      </c>
      <c r="V28" s="61"/>
      <c r="W28" s="60">
        <f>SUM(W26:W27)</f>
        <v>447478</v>
      </c>
    </row>
    <row r="29" spans="1:23" s="56" customFormat="1" ht="19.5">
      <c r="A29" s="63" t="s">
        <v>257</v>
      </c>
      <c r="E29" s="60">
        <v>0</v>
      </c>
      <c r="F29" s="60"/>
      <c r="G29" s="60">
        <v>0</v>
      </c>
      <c r="H29" s="60"/>
      <c r="I29" s="60">
        <v>0</v>
      </c>
      <c r="J29" s="60"/>
      <c r="K29" s="60">
        <v>0</v>
      </c>
      <c r="L29" s="60"/>
      <c r="M29" s="60">
        <v>-285945</v>
      </c>
      <c r="N29" s="60"/>
      <c r="O29" s="60">
        <v>0</v>
      </c>
      <c r="P29" s="60"/>
      <c r="Q29" s="60">
        <v>0</v>
      </c>
      <c r="R29" s="60"/>
      <c r="S29" s="60">
        <v>0</v>
      </c>
      <c r="T29" s="60"/>
      <c r="U29" s="72">
        <f>SUM(O29:S29)</f>
        <v>0</v>
      </c>
      <c r="V29" s="60">
        <v>0</v>
      </c>
      <c r="W29" s="72">
        <f>SUM(E29:S29)</f>
        <v>-285945</v>
      </c>
    </row>
    <row r="30" spans="1:23" s="56" customFormat="1" ht="19.5">
      <c r="A30" s="63" t="s">
        <v>242</v>
      </c>
      <c r="E30" s="72"/>
      <c r="F30" s="103"/>
      <c r="G30" s="72"/>
      <c r="H30" s="103"/>
      <c r="I30" s="72"/>
      <c r="J30" s="72"/>
      <c r="K30" s="72"/>
      <c r="L30" s="72"/>
      <c r="M30" s="72"/>
      <c r="N30" s="103"/>
      <c r="O30" s="72"/>
      <c r="P30" s="72"/>
      <c r="Q30" s="72"/>
      <c r="R30" s="103"/>
      <c r="S30" s="72"/>
      <c r="T30" s="60"/>
      <c r="U30" s="72"/>
      <c r="V30" s="74"/>
      <c r="W30" s="72"/>
    </row>
    <row r="31" spans="1:23" ht="19.5">
      <c r="A31" s="63" t="s">
        <v>243</v>
      </c>
      <c r="E31" s="73">
        <v>0</v>
      </c>
      <c r="F31" s="103"/>
      <c r="G31" s="73">
        <v>0</v>
      </c>
      <c r="H31" s="103"/>
      <c r="I31" s="73">
        <v>0</v>
      </c>
      <c r="J31" s="72"/>
      <c r="K31" s="73">
        <v>0</v>
      </c>
      <c r="L31" s="72"/>
      <c r="M31" s="73">
        <v>36855</v>
      </c>
      <c r="N31" s="103"/>
      <c r="O31" s="73">
        <v>0</v>
      </c>
      <c r="P31" s="72"/>
      <c r="Q31" s="73">
        <v>-36855</v>
      </c>
      <c r="R31" s="103"/>
      <c r="S31" s="73">
        <v>0</v>
      </c>
      <c r="T31" s="61"/>
      <c r="U31" s="73">
        <f>SUM(O31:S31)</f>
        <v>-36855</v>
      </c>
      <c r="V31" s="74"/>
      <c r="W31" s="73">
        <f>SUM(E31:S31)</f>
        <v>0</v>
      </c>
    </row>
    <row r="32" spans="1:23" ht="21" thickBot="1">
      <c r="A32" s="45" t="s">
        <v>204</v>
      </c>
      <c r="E32" s="124">
        <f>SUM(E25:E31)-E28</f>
        <v>571891</v>
      </c>
      <c r="F32" s="61"/>
      <c r="G32" s="124">
        <f>SUM(G25:G31)-G28</f>
        <v>4533334</v>
      </c>
      <c r="H32" s="60"/>
      <c r="I32" s="124">
        <f>SUM(I25:I31)-I28</f>
        <v>80000</v>
      </c>
      <c r="J32" s="60"/>
      <c r="K32" s="124">
        <f>SUM(K25:K31)-K28</f>
        <v>280000</v>
      </c>
      <c r="L32" s="60"/>
      <c r="M32" s="124">
        <f>SUM(M25:M31)-M28</f>
        <v>9662211</v>
      </c>
      <c r="N32" s="60"/>
      <c r="O32" s="124">
        <f>SUM(O25:O31)-O28</f>
        <v>0</v>
      </c>
      <c r="P32" s="60"/>
      <c r="Q32" s="124">
        <f>SUM(Q25:Q31)-Q28</f>
        <v>4020626</v>
      </c>
      <c r="R32" s="60"/>
      <c r="S32" s="124">
        <f>SUM(S25:S31)-S28</f>
        <v>273</v>
      </c>
      <c r="T32" s="60"/>
      <c r="U32" s="124">
        <f>SUM(U25:U31)-U28</f>
        <v>4020899</v>
      </c>
      <c r="V32" s="60"/>
      <c r="W32" s="124">
        <f>SUM(W25:W31)-W28</f>
        <v>19148335</v>
      </c>
    </row>
    <row r="33" ht="20.25" thickTop="1">
      <c r="A33" s="62"/>
    </row>
    <row r="34" ht="19.5">
      <c r="A34" s="62" t="s">
        <v>4</v>
      </c>
    </row>
  </sheetData>
  <sheetProtection/>
  <mergeCells count="3">
    <mergeCell ref="I7:M7"/>
    <mergeCell ref="E6:W6"/>
    <mergeCell ref="I11:K11"/>
  </mergeCells>
  <printOptions horizontalCentered="1"/>
  <pageMargins left="0.5905511811023623" right="0.7874015748031497" top="0.984251968503937" bottom="0.1968503937007874" header="0.1968503937007874" footer="0.1968503937007874"/>
  <pageSetup cellComments="asDisplayed" fitToHeight="0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ERNST&amp;YOUNG</dc:creator>
  <cp:keywords/>
  <dc:description/>
  <cp:lastModifiedBy>User</cp:lastModifiedBy>
  <cp:lastPrinted>2020-08-14T06:17:10Z</cp:lastPrinted>
  <dcterms:created xsi:type="dcterms:W3CDTF">1997-08-09T04:30:16Z</dcterms:created>
  <dcterms:modified xsi:type="dcterms:W3CDTF">2020-08-14T09:10:12Z</dcterms:modified>
  <cp:category/>
  <cp:version/>
  <cp:contentType/>
  <cp:contentStatus/>
</cp:coreProperties>
</file>