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32760" windowWidth="10836" windowHeight="10152" activeTab="0"/>
  </bookViews>
  <sheets>
    <sheet name="BS" sheetId="1" r:id="rId1"/>
    <sheet name="PL&amp;CF" sheetId="2" r:id="rId2"/>
    <sheet name="Consolidated" sheetId="3" r:id="rId3"/>
    <sheet name="The Company only" sheetId="4" r:id="rId4"/>
    <sheet name="000" sheetId="5" state="veryHidden" r:id="rId5"/>
  </sheets>
  <definedNames>
    <definedName name="_xlnm.Print_Area" localSheetId="0">'BS'!$A$1:$L$105</definedName>
    <definedName name="_xlnm.Print_Area" localSheetId="1">'PL&amp;CF'!$A$1:$L$148</definedName>
  </definedNames>
  <calcPr fullCalcOnLoad="1"/>
</workbook>
</file>

<file path=xl/sharedStrings.xml><?xml version="1.0" encoding="utf-8"?>
<sst xmlns="http://schemas.openxmlformats.org/spreadsheetml/2006/main" count="379" uniqueCount="252">
  <si>
    <t>หมายเหตุ</t>
  </si>
  <si>
    <t>สินทรัพย์หมุนเวียน</t>
  </si>
  <si>
    <t>รวมสินทรัพย์หมุนเวียน</t>
  </si>
  <si>
    <t>หมายเหตุประกอบงบการเงินเป็นส่วนหนึ่งของงบการเงินนี้</t>
  </si>
  <si>
    <t>รวมสินทรัพย์</t>
  </si>
  <si>
    <t>หนี้สินหมุนเวียน</t>
  </si>
  <si>
    <t>รวมหนี้สินหมุนเวียน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</si>
  <si>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</si>
  <si>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</si>
  <si>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</si>
  <si>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กรรมการ</t>
  </si>
  <si>
    <t>งบกระแสเงินสด</t>
  </si>
  <si>
    <t>งบกระแสเงินสด (ต่อ)</t>
  </si>
  <si>
    <t>ข้อมูลกระแสเงินสดเปิดเผยเพิ่มเติม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</si>
  <si>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</si>
  <si>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</si>
  <si>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</si>
  <si>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</si>
  <si>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รวม</t>
  </si>
  <si>
    <t>ยังไม่ได้จัดสรร</t>
  </si>
  <si>
    <t>ส่วนเกิน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</si>
  <si>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</si>
  <si>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</si>
  <si>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</si>
  <si>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รวมส่วนของผู้ถือหุ้น</t>
  </si>
  <si>
    <t>กำไรสะสม</t>
  </si>
  <si>
    <t>งบการเงินเฉพาะกิจการ</t>
  </si>
  <si>
    <t>สินทรัพย์</t>
  </si>
  <si>
    <t>เงินสดและรายการเทียบเท่าเงินสด</t>
  </si>
  <si>
    <t>หนี้สินและส่วนของผู้ถือหุ้น</t>
  </si>
  <si>
    <t>หนี้สินและส่วนของผู้ถือหุ้น (ต่อ)</t>
  </si>
  <si>
    <t>รายได้อื่น</t>
  </si>
  <si>
    <t xml:space="preserve"> หมายเหตุประกอบงบการเงินเป็นส่วนหนึ่งของงบการเงินนี้</t>
  </si>
  <si>
    <t>สินทรัพย์ไม่หมุนเวียนอื่น</t>
  </si>
  <si>
    <t>หนี้สินไม่หมุนเวียนอื่น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</si>
  <si>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</si>
  <si>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</si>
  <si>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 </t>
  </si>
  <si>
    <t xml:space="preserve">กำไรสะสม </t>
  </si>
  <si>
    <t>รายได้</t>
  </si>
  <si>
    <t>รวมรายได้</t>
  </si>
  <si>
    <t>ค่าใช้จ่าย</t>
  </si>
  <si>
    <t>รวมค่าใช้จ่าย</t>
  </si>
  <si>
    <t xml:space="preserve">   สินค้าคงเหลือ</t>
  </si>
  <si>
    <t>หนี้สินดำเนินงานเพิ่มขึ้น(ลดลง)</t>
  </si>
  <si>
    <t>ค่าใช้จ่ายในการบริหาร</t>
  </si>
  <si>
    <t xml:space="preserve">   จากกิจกรรมดำเนินงาน</t>
  </si>
  <si>
    <t>รวมส่วนของ</t>
  </si>
  <si>
    <t>ผู้ถือหุ้น</t>
  </si>
  <si>
    <t xml:space="preserve">   ยังไม่ได้จัดสรร</t>
  </si>
  <si>
    <t>ส่วนเกินมูลค่า</t>
  </si>
  <si>
    <t>หุ้นสามัญ</t>
  </si>
  <si>
    <t xml:space="preserve">   เงินสดจ่ายภาษีเงินได้</t>
  </si>
  <si>
    <t>รายการที่ไม่ใช่เงินสด</t>
  </si>
  <si>
    <t>ส่วนเกินมูลค่าหุ้นสามัญ</t>
  </si>
  <si>
    <t>มูลค่าหุ้นสามัญ</t>
  </si>
  <si>
    <t>(ยังไม่ได้ตรวจสอบ แต่สอบทานแล้ว)</t>
  </si>
  <si>
    <t xml:space="preserve">      ในสินทรัพย์และหนี้สินดำเนินงาน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</si>
  <si>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</si>
  <si>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</si>
  <si>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>สำรอง</t>
  </si>
  <si>
    <t>งบแสดงฐานะการเงิน</t>
  </si>
  <si>
    <t>องค์ประกอบอื่นของส่วนของผู้ถือหุ้น</t>
  </si>
  <si>
    <t>งบกำไรขาดทุนเบ็ดเสร็จ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</si>
  <si>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</si>
  <si>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</si>
  <si>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สินค้าคงเหลือ</t>
  </si>
  <si>
    <t>ที่ดิน อาคารและอุปกรณ์</t>
  </si>
  <si>
    <t>สินทรัพย์ไม่มีตัวตน</t>
  </si>
  <si>
    <t>งบแสดงฐานะการเงิน (ต่อ)</t>
  </si>
  <si>
    <t>เจ้าหนี้การค้าและเจ้าหนี้อื่น</t>
  </si>
  <si>
    <t>ตามกฎหมาย</t>
  </si>
  <si>
    <t>และชำระแล้ว</t>
  </si>
  <si>
    <t>ที่ออกและ</t>
  </si>
  <si>
    <t>ชำระแล้ว</t>
  </si>
  <si>
    <t>ผลต่างของอัตราแลกเปลี่ยนจากการแปลงค่างบการเงิน</t>
  </si>
  <si>
    <t xml:space="preserve">   ที่เป็นเงินตราต่างประเทศ</t>
  </si>
  <si>
    <t>สินทรัพย์ดำเนินงาน(เพิ่มขึ้น)ลดลง</t>
  </si>
  <si>
    <t>กำไรสำหรับงวด</t>
  </si>
  <si>
    <t>ที่ออก</t>
  </si>
  <si>
    <t>องค์ประกอบอื่น</t>
  </si>
  <si>
    <t>ของส่วนของ</t>
  </si>
  <si>
    <t>เงินลงทุนในบริษัทร่วม</t>
  </si>
  <si>
    <t>อสังหาริมทรัพย์เพื่อการลงทุน</t>
  </si>
  <si>
    <t xml:space="preserve">(ยังไม่ได้ตรวจสอบ </t>
  </si>
  <si>
    <t>แต่สอบทานแล้ว)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</si>
  <si>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</si>
  <si>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</si>
  <si>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ลูกหนี้ตามสัญญาเช่าการเงิน - สุทธิจาก</t>
  </si>
  <si>
    <t xml:space="preserve">   ส่วนที่ถึงกำหนดรับชำระภายในหนึ่งปี</t>
  </si>
  <si>
    <t>ที่เป็นทุน</t>
  </si>
  <si>
    <t>ของบริษัทร่วม</t>
  </si>
  <si>
    <t>องค์ประกอบ</t>
  </si>
  <si>
    <t>หุ้นกู้แปลงสภาพ -</t>
  </si>
  <si>
    <t>ผลต่างจากการ</t>
  </si>
  <si>
    <t xml:space="preserve">งบแสดงการเปลี่ยนแปลงส่วนของผู้ถือหุ้น </t>
  </si>
  <si>
    <t xml:space="preserve">งบการเงินเฉพาะกิจการ </t>
  </si>
  <si>
    <t>รายได้ค่าสาธารณูปโภครับ</t>
  </si>
  <si>
    <t>รายได้เงินปันผลรับ</t>
  </si>
  <si>
    <t>ส่วนแบ่งกำไรจากเงินลงทุนในบริษัทร่วม</t>
  </si>
  <si>
    <t xml:space="preserve">   ค่าใช้จ่ายภาระผูกพันผลประโยชน์พนักงาน</t>
  </si>
  <si>
    <t xml:space="preserve">   เจ้าหนี้การค้าและเจ้าหนี้อื่น</t>
  </si>
  <si>
    <t>ต้นทุนค่าสาธารณูปโภค</t>
  </si>
  <si>
    <t xml:space="preserve">กำไรขาดทุนเบ็ดเสร็จอื่นสำหรับงวด </t>
  </si>
  <si>
    <t>(หน่วย: พันบาท)</t>
  </si>
  <si>
    <t>หุ้นกู้แปลงสภาพ - องค์ประกอบที่เป็นหนี้สิน</t>
  </si>
  <si>
    <t xml:space="preserve">      หุ้นสามัญ 582,923,188 หุ้น มูลค่าหุ้นละ 1 บาท</t>
  </si>
  <si>
    <t xml:space="preserve">   ถึงกำหนดชำระภายในหนึ่งปี</t>
  </si>
  <si>
    <t xml:space="preserve">   จากส่วนที่ถึงกำหนดชำระภายในหนึ่งปี</t>
  </si>
  <si>
    <t xml:space="preserve">      สำรองตามกฎหมาย</t>
  </si>
  <si>
    <t xml:space="preserve">      สำรองทั่วไป</t>
  </si>
  <si>
    <t xml:space="preserve">   จัดสรรแล้ว</t>
  </si>
  <si>
    <t>ส่วนเกินทุน</t>
  </si>
  <si>
    <t>หุ้นทุนซื้อคืน</t>
  </si>
  <si>
    <t>ทั่วไป</t>
  </si>
  <si>
    <t>จัดสรรแล้ว</t>
  </si>
  <si>
    <t>สินทรัพย์หมุนเวียนอื่น</t>
  </si>
  <si>
    <t>หนี้สินหมุนเวียนอื่น</t>
  </si>
  <si>
    <t xml:space="preserve">   ค่าเสื่อมราคาและค่าตัดจำหน่าย</t>
  </si>
  <si>
    <t xml:space="preserve">   ดอกเบี้ยจ่าย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</si>
  <si>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</si>
  <si>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</si>
  <si>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เงินสดจ่ายซื้อที่ดิน อาคารและอุปกรณ์</t>
  </si>
  <si>
    <t>เงินสดจ่ายซื้ออสังหาริมทรัพย์เพื่อการลงทุน</t>
  </si>
  <si>
    <t xml:space="preserve">   สินทรัพย์หมุนเวียนอื่น</t>
  </si>
  <si>
    <t xml:space="preserve">   เงินปันผลรับจากบริษัทร่วม</t>
  </si>
  <si>
    <t xml:space="preserve">   ลูกหนี้ตามสัญญาเช่าการเงิน</t>
  </si>
  <si>
    <t>เงินสดจ่ายซื้อสินทรัพย์ไม่มีตัวตน</t>
  </si>
  <si>
    <t xml:space="preserve">   รับชำระภายในหนึ่งปี</t>
  </si>
  <si>
    <t>ส่วนของลูกหนี้ตามสัญญาเช่าการเงินที่ถึงกำหนด</t>
  </si>
  <si>
    <t>ส่วนเกินทุนหุ้นทุนซื้อคืนของบริษัทร่วม</t>
  </si>
  <si>
    <t>(หน่วย: พันบาท ยกเว้นกำไรต่อหุ้นขั้นพื้นฐานแสดงเป็นบาท)</t>
  </si>
  <si>
    <t>กำไรขาดทุนเบ็ดเสร็จอื่น:</t>
  </si>
  <si>
    <t xml:space="preserve">   - สุทธิภาษีเงินได้</t>
  </si>
  <si>
    <t>กำไรขาดทุน:</t>
  </si>
  <si>
    <t>(หน่วย: พันบาท ยกเว้นกำไรต่อหุ้นแสดงเป็นบาท)</t>
  </si>
  <si>
    <t>งบกำไรขาดทุนเบ็ดเสร็จ (ต่อ)</t>
  </si>
  <si>
    <t>แปลงค่างบการเงิน</t>
  </si>
  <si>
    <t>ต่างประเทศ</t>
  </si>
  <si>
    <t>ที่เป็นเงินตรา</t>
  </si>
  <si>
    <t>งบแสดงการเปลี่ยนแปลงส่วนของผู้ถือหุ้น (ต่อ)</t>
  </si>
  <si>
    <t xml:space="preserve">   ส่วนแบ่งกำไรจากเงินลงทุนในบริษัทร่วม</t>
  </si>
  <si>
    <t>เงินสดจ่ายซื้อเงินลงทุนในบริษัทร่วม</t>
  </si>
  <si>
    <t xml:space="preserve">   จำนวนหุ้นสามัญถัวเฉลี่ยถ่วงน้ำหนัก (พันหุ้น)</t>
  </si>
  <si>
    <t>เงินกู้ยืมระยะสั้นจากสถาบันการเงิน</t>
  </si>
  <si>
    <t>เงินสดรับจากการขายที่ดิน อาคารและอุปกรณ์</t>
  </si>
  <si>
    <t xml:space="preserve">   เจ้าหนี้จากการซื้อที่ดิน อาคารและอุปกรณ์</t>
  </si>
  <si>
    <t xml:space="preserve">   เจ้าหนี้จากการซื้ออสังหาริมทรัพย์เพื่อการลงทุน</t>
  </si>
  <si>
    <t>ลูกหนี้การค้าและลูกหนี้อื่น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</si>
  <si>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</si>
  <si>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</si>
  <si>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เงินกู้ยืมระยะยาวจากสถาบันการเงิน - สุทธิ</t>
  </si>
  <si>
    <t>(ตรวจสอบแล้ว)</t>
  </si>
  <si>
    <t>ส่วนแบ่ง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</si>
  <si>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</si>
  <si>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</si>
  <si>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</si>
  <si>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เงินสดจ่ายดอกเบี้ย</t>
  </si>
  <si>
    <t xml:space="preserve">   เจ้าหนี้จากการซื้อเงินลงทุน</t>
  </si>
  <si>
    <t xml:space="preserve">   เงินปันผลค้างรับ</t>
  </si>
  <si>
    <t>เงินสดและรายการเทียบเท่าเงินสดลดลงสุทธิ</t>
  </si>
  <si>
    <t>กำไรจากการดำเนินงานก่อนการเปลี่ยนแปลง</t>
  </si>
  <si>
    <t>2563</t>
  </si>
  <si>
    <t>ยอดคงเหลือ ณ วันที่ 1 มกราคม 2563</t>
  </si>
  <si>
    <t>ยอดคงเหลือ ณ วันที่ 31 มีนาคม 2563</t>
  </si>
  <si>
    <t>งบการเงินที่แสดงเงินลงทุนตามวิธีส่วนได้เสีย</t>
  </si>
  <si>
    <t>เงินลงทุนตามวิธีส่วนได้เสีย</t>
  </si>
  <si>
    <t>งบการเงินที่แสดง</t>
  </si>
  <si>
    <t xml:space="preserve">บริษัท สหพัฒนาอินเตอร์โฮลดิ้ง จำกัด (มหาชน) </t>
  </si>
  <si>
    <t>บริษัท สหพัฒนาอินเตอร์โฮลดิ้ง จำกัด (มหาชน)</t>
  </si>
  <si>
    <t>สินทรัพย์ทางการเงินหมุนเวียนอื่น</t>
  </si>
  <si>
    <t>สินทรัพย์ทางการเงินไม่หมุนเวียนอื่น</t>
  </si>
  <si>
    <t>สินทรัพย์สิทธิการใช้</t>
  </si>
  <si>
    <t>ส่วนของหนี้สินตามสัญญาเช่าที่ถึงกำหนดชำระ</t>
  </si>
  <si>
    <t xml:space="preserve">   ภายในหนึ่งปี</t>
  </si>
  <si>
    <t>หนี้สินตามสัญญาเช่า - สุทธิจากส่วนที่</t>
  </si>
  <si>
    <t>รายได้ค่าเช่าและค่าบริการ</t>
  </si>
  <si>
    <t>ต้นทุนค่าเช่าและค่าบริการ</t>
  </si>
  <si>
    <t>ต้นทุนทางการเงิน</t>
  </si>
  <si>
    <t>กำไรขาดทุน</t>
  </si>
  <si>
    <t>เบ็ดเสร็จอื่น</t>
  </si>
  <si>
    <t>จากบริษัทร่วม</t>
  </si>
  <si>
    <t xml:space="preserve">      หุ้นสามัญ 571,890,666 หุ้น มูลค่าหุ้นละ 1 บาท</t>
  </si>
  <si>
    <t>หนี้สินทางการเงินไม่หมุนเวียนอื่น</t>
  </si>
  <si>
    <t>กำไร(ขาดทุน)ก่อนภาษีเงินได้</t>
  </si>
  <si>
    <t>กำไร(ขาดทุน)สำหรับงวด</t>
  </si>
  <si>
    <t>กำไร(ขาดทุน)ต่อหุ้น (บาท)</t>
  </si>
  <si>
    <t>กำไร(ขาดทุน)ต่อหุ้นขั้นพื้นฐาน</t>
  </si>
  <si>
    <t>กำไร(ขาดทุน)ต่อหุ้นปรับลด</t>
  </si>
  <si>
    <t>สำรองการเปลี่ยนแปลง</t>
  </si>
  <si>
    <t>ผ่านกำไรขาดทุน</t>
  </si>
  <si>
    <t>ของสินทรัพย์</t>
  </si>
  <si>
    <t>ทางการเงินที่</t>
  </si>
  <si>
    <t>วัดมูลค่ายุติธรรม</t>
  </si>
  <si>
    <t>ขาดทุนสำหรับงวด</t>
  </si>
  <si>
    <t>หนี้สินภาษีเงินได้รอตัดบัญชี</t>
  </si>
  <si>
    <t xml:space="preserve">   เงินปันผลรับจากบริษัทอื่น</t>
  </si>
  <si>
    <t xml:space="preserve">   สำรองผลประโยชน์ระยะยาวของพนักงาน</t>
  </si>
  <si>
    <t xml:space="preserve">   หนี้สินทางการเงินไม่หมุนเวียนอื่น</t>
  </si>
  <si>
    <t>เงินปันผลรับจากบริษัทอื่น</t>
  </si>
  <si>
    <t>เงินสดจ่ายซื้อสินทรัพย์ทางการเงินหมุนเวียนอื่น</t>
  </si>
  <si>
    <t>เงินสดรับจากการขายสินทรัพย์ทางการเงินหมุนเวียนอื่น</t>
  </si>
  <si>
    <t>เงินสดจ่ายซื้อสินทรัพย์ทางการเงินไม่หมุนเวียนอื่น</t>
  </si>
  <si>
    <t>เงินสดรับจากการขายสินทรัพย์ทางการเงินไม่หมุนเวียนอื่น</t>
  </si>
  <si>
    <t>เงินสดจ่ายคืนหุ้นกู้</t>
  </si>
  <si>
    <t>เงินสดจ่ายหนี้สินตามสัญญาเช่า</t>
  </si>
  <si>
    <t xml:space="preserve">   โอนที่ดิน อาคารและอุปกรณ์เป็นอสังหาริมทรัพย์เพื่อการลงทุน</t>
  </si>
  <si>
    <t xml:space="preserve">   กำไรจากการขายสินทรัพย์ทางการเงินหมุนเวียนอื่น</t>
  </si>
  <si>
    <t xml:space="preserve">   กำไรที่ยังไม่รับรู้จากสินทรัพย์ทางการเงินหมุนเวียนอื่น</t>
  </si>
  <si>
    <t xml:space="preserve">   ผ่านกำไรขาดทุนเบ็ดเสร็จอื่น - สุทธิภาษีเงินได้</t>
  </si>
  <si>
    <t>โอนสำรองการเปลี่ยนแปลงของตราสารทุนที่วัดมูลค่า</t>
  </si>
  <si>
    <t xml:space="preserve">   ยุติธรรมผ่านกำไรขาดทุนเบ็ดเสร็จอื่นไปกำไรสะสม</t>
  </si>
  <si>
    <t xml:space="preserve">   ขาดทุน(กำไร)จากการขายที่ดิน อาคารและอุปกรณ์</t>
  </si>
  <si>
    <t>เงินสดสุทธิใช้ไปในกิจกรรมจัดหาเงิน</t>
  </si>
  <si>
    <t xml:space="preserve">   ลูกหนี้การค้าและลูกหนี้อื่น</t>
  </si>
  <si>
    <t>เงินสดรับจากการคืนทุนของเงินลงทุน</t>
  </si>
  <si>
    <t>กำไร(ขาดทุน)ก่อนภาษี</t>
  </si>
  <si>
    <t>รายการปรับกระทบกำไร(ขาดทุน)ก่อนภาษีเป็นเงินสดรับ(จ่าย)</t>
  </si>
  <si>
    <t>รายได้(ค่าใช้จ่าย)ภาษีเงินได้</t>
  </si>
  <si>
    <t xml:space="preserve">   เงินสดรับคืนจากการคืนเงินภาษี</t>
  </si>
  <si>
    <t>ยอดคงเหลือ ณ วันที่ 31 มีนาคม 2564</t>
  </si>
  <si>
    <t>ยอดคงเหลือ ณ วันที่ 1 มกราคม 2564</t>
  </si>
  <si>
    <t xml:space="preserve">สำหรับงวดสามเดือนสิ้นสุดวันที่ 31 มีนาคม 2564 </t>
  </si>
  <si>
    <t>2564</t>
  </si>
  <si>
    <t>ณ วันที่ 31 มีนาคม 2564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</si>
  <si>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</si>
  <si>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</si>
  <si>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>3, 4</t>
  </si>
  <si>
    <t>3, 12</t>
  </si>
  <si>
    <t>หุ้นกู้</t>
  </si>
  <si>
    <t xml:space="preserve">   สินทรัพย์ทางการเงินไม่หมุนเวียนอื่น</t>
  </si>
  <si>
    <t xml:space="preserve">   เจ้าหนี้จากการซื้อสินทรัพย์ไม่มีตัวตน</t>
  </si>
  <si>
    <t xml:space="preserve">   ลูกหนี้หนี้จากการขายเงินลงทุน</t>
  </si>
  <si>
    <t xml:space="preserve">   ตัดจำหน่ายต้นทุนในการออกหุ้นกู้</t>
  </si>
  <si>
    <t xml:space="preserve">   กำไรจากอัตราแลกเปลี่ยนเงินตราต่างประเทศ</t>
  </si>
  <si>
    <t>เงินสดใช้ไปในกิจกรรมดำเนินงาน</t>
  </si>
  <si>
    <t xml:space="preserve"> เงินสดสุทธิใช้ไปในกิจกรรมดำเนินงาน</t>
  </si>
  <si>
    <t>เงินสดสุทธิจาก(ใช้ไปใน)กิจกรรมลงทุน</t>
  </si>
  <si>
    <t xml:space="preserve">   โอนอสังหาริมทรัพย์เพื่อการลงทุนเป็นที่ดิน อาคารและอุปกรณ์</t>
  </si>
  <si>
    <t>สำรองผลประโยชน์ระยะยาวของพนักงาน</t>
  </si>
  <si>
    <t>กำไร(ขาดทุน)จากกิจกรรมดำเนินงาน</t>
  </si>
  <si>
    <t>งบการเงินที่แสดง
เงินลงทุนตามวิธีส่วนได้เสีย</t>
  </si>
  <si>
    <t>กำไร(ขาดทุน)จากเงินลงทุนในตราสารทุนที่วัดมูลค่าด้วยมูลค่ายุติธรรม</t>
  </si>
  <si>
    <t>ผลขาดทุนจากการประมาณการตามหลักคณิตศาสตร์ประกันภัย</t>
  </si>
  <si>
    <t>สำหรับงวดสามเดือนสิ้นสุดวันที่ 31 มีนาคม 2564</t>
  </si>
  <si>
    <t xml:space="preserve">ยอดคงเหลือ ณ วันที่ 1 มกราคม 2563 </t>
  </si>
  <si>
    <t xml:space="preserve">   สินทรัพย์ทางการเงินหมุนเวียนอื่น</t>
  </si>
  <si>
    <t>กำไรขาดทุนเบ็ดเสร็จอื่น</t>
  </si>
  <si>
    <t>รวมองค์ประกอบอื่น</t>
  </si>
  <si>
    <t>3, 17</t>
  </si>
  <si>
    <t>3, 5</t>
  </si>
  <si>
    <t>กำไรจากการป้องกันความเสี่ยงกระแสเงินสด - สุทธิภาษีเงินได้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</si>
</sst>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&quot;ผ&quot;#,##0.00_);[Red]\(&quot;ผ&quot;#,##0.00\)"/>
    <numFmt numFmtId="182" formatCode="#,##0.0_);\(#,##0.0\)"/>
    <numFmt numFmtId="183" formatCode="#,##0.0_);[Red]\(#,##0.0\)"/>
    <numFmt numFmtId="184" formatCode="00000"/>
    <numFmt numFmtId="185" formatCode="_-&quot;$&quot;* #,##0.00_-;\-&quot;$&quot;* #,##0.00_-;_-&quot;$&quot;* &quot;-&quot;??_-;_-@_-"/>
    <numFmt numFmtId="186" formatCode="#,##0;\(#,##0\)"/>
    <numFmt numFmtId="187" formatCode="\$#,##0.00;\(\$#,##0.00\)"/>
    <numFmt numFmtId="188" formatCode="\$#,##0;\(\$#,##0\)"/>
    <numFmt numFmtId="189" formatCode="_(* #,##0_);_(* \(#,##0\);_(* &quot;-&quot;??_);_(@_)"/>
    <numFmt numFmtId="190" formatCode="0.0%"/>
    <numFmt numFmtId="191" formatCode="dd\-mmm\-yy_)"/>
    <numFmt numFmtId="192" formatCode="0.00_)"/>
    <numFmt numFmtId="193" formatCode="#,##0.00\ &quot;F&quot;;\-#,##0.00\ &quot;F&quot;"/>
    <numFmt numFmtId="194" formatCode="_(* #,##0.0_);_(* \(#,##0.0\);_(* &quot;-&quot;??_);_(@_)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</numFmts>
  <fonts count="67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i/>
      <sz val="13"/>
      <name val="Angsana New"/>
      <family val="1"/>
    </font>
    <font>
      <i/>
      <u val="single"/>
      <sz val="13"/>
      <name val="Angsana New"/>
      <family val="1"/>
    </font>
    <font>
      <i/>
      <sz val="13"/>
      <color indexed="8"/>
      <name val="Angsana New"/>
      <family val="1"/>
    </font>
    <font>
      <b/>
      <i/>
      <u val="single"/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2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 val="single"/>
      <sz val="13"/>
      <color indexed="8"/>
      <name val="Angsana New"/>
      <family val="1"/>
    </font>
    <font>
      <b/>
      <i/>
      <sz val="13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ngsana New"/>
      <family val="1"/>
    </font>
    <font>
      <i/>
      <sz val="13"/>
      <color theme="1"/>
      <name val="Angsana New"/>
      <family val="1"/>
    </font>
    <font>
      <sz val="13"/>
      <color theme="1"/>
      <name val="Angsana New"/>
      <family val="1"/>
    </font>
    <font>
      <u val="single"/>
      <sz val="13"/>
      <color theme="1"/>
      <name val="Angsana New"/>
      <family val="1"/>
    </font>
    <font>
      <b/>
      <i/>
      <sz val="13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6" fontId="7" fillId="0" borderId="0">
      <alignment/>
      <protection/>
    </xf>
    <xf numFmtId="17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7" fillId="0" borderId="0">
      <alignment/>
      <protection/>
    </xf>
    <xf numFmtId="188" fontId="7" fillId="0" borderId="0">
      <alignment/>
      <protection/>
    </xf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8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1" borderId="1" applyNumberFormat="0" applyAlignment="0" applyProtection="0"/>
    <xf numFmtId="10" fontId="8" fillId="32" borderId="6" applyNumberFormat="0" applyBorder="0" applyAlignment="0" applyProtection="0"/>
    <xf numFmtId="0" fontId="56" fillId="0" borderId="7" applyNumberFormat="0" applyFill="0" applyAlignment="0" applyProtection="0"/>
    <xf numFmtId="0" fontId="57" fillId="33" borderId="0" applyNumberFormat="0" applyBorder="0" applyAlignment="0" applyProtection="0"/>
    <xf numFmtId="37" fontId="9" fillId="0" borderId="0">
      <alignment/>
      <protection/>
    </xf>
    <xf numFmtId="183" fontId="10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39" fontId="26" fillId="0" borderId="0">
      <alignment/>
      <protection/>
    </xf>
  </cellStyleXfs>
  <cellXfs count="229">
    <xf numFmtId="0" fontId="0" fillId="0" borderId="0" xfId="0" applyAlignment="1">
      <alignment/>
    </xf>
    <xf numFmtId="37" fontId="16" fillId="0" borderId="0" xfId="0" applyNumberFormat="1" applyFont="1" applyFill="1" applyAlignment="1">
      <alignment horizontal="left"/>
    </xf>
    <xf numFmtId="37" fontId="13" fillId="0" borderId="0" xfId="65" applyNumberFormat="1" applyFont="1" applyFill="1" applyAlignment="1">
      <alignment horizontal="centerContinuous"/>
      <protection/>
    </xf>
    <xf numFmtId="37" fontId="17" fillId="0" borderId="0" xfId="65" applyNumberFormat="1" applyFont="1" applyFill="1" applyAlignment="1">
      <alignment horizontal="centerContinuous"/>
      <protection/>
    </xf>
    <xf numFmtId="38" fontId="13" fillId="0" borderId="0" xfId="65" applyNumberFormat="1" applyFont="1" applyFill="1" applyAlignment="1">
      <alignment horizontal="centerContinuous"/>
      <protection/>
    </xf>
    <xf numFmtId="37" fontId="13" fillId="0" borderId="0" xfId="65" applyNumberFormat="1" applyFont="1" applyFill="1" applyAlignment="1">
      <alignment horizontal="right"/>
      <protection/>
    </xf>
    <xf numFmtId="37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Alignment="1">
      <alignment/>
      <protection/>
    </xf>
    <xf numFmtId="41" fontId="15" fillId="0" borderId="0" xfId="0" applyNumberFormat="1" applyFont="1" applyFill="1" applyAlignment="1">
      <alignment horizontal="right"/>
    </xf>
    <xf numFmtId="37" fontId="17" fillId="0" borderId="0" xfId="65" applyNumberFormat="1" applyFont="1" applyFill="1" applyAlignment="1">
      <alignment horizontal="center"/>
      <protection/>
    </xf>
    <xf numFmtId="37" fontId="13" fillId="0" borderId="0" xfId="65" applyNumberFormat="1" applyFont="1" applyFill="1" applyBorder="1" applyAlignment="1">
      <alignment horizontal="center"/>
      <protection/>
    </xf>
    <xf numFmtId="37" fontId="14" fillId="0" borderId="0" xfId="65" applyNumberFormat="1" applyFont="1" applyFill="1" applyAlignment="1">
      <alignment horizontal="center"/>
      <protection/>
    </xf>
    <xf numFmtId="37" fontId="18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 horizontal="right"/>
      <protection/>
    </xf>
    <xf numFmtId="38" fontId="13" fillId="0" borderId="0" xfId="65" applyNumberFormat="1" applyFont="1" applyFill="1" applyBorder="1" applyAlignment="1">
      <alignment horizontal="center"/>
      <protection/>
    </xf>
    <xf numFmtId="41" fontId="13" fillId="0" borderId="0" xfId="65" applyNumberFormat="1" applyFont="1" applyFill="1" applyBorder="1" applyAlignment="1">
      <alignment horizontal="right"/>
      <protection/>
    </xf>
    <xf numFmtId="41" fontId="13" fillId="0" borderId="0" xfId="65" applyNumberFormat="1" applyFont="1" applyFill="1" applyAlignment="1">
      <alignment/>
      <protection/>
    </xf>
    <xf numFmtId="41" fontId="13" fillId="0" borderId="12" xfId="65" applyNumberFormat="1" applyFont="1" applyFill="1" applyBorder="1" applyAlignment="1">
      <alignment horizontal="right"/>
      <protection/>
    </xf>
    <xf numFmtId="41" fontId="13" fillId="0" borderId="12" xfId="65" applyNumberFormat="1" applyFont="1" applyFill="1" applyBorder="1" applyAlignment="1">
      <alignment/>
      <protection/>
    </xf>
    <xf numFmtId="37" fontId="17" fillId="0" borderId="0" xfId="65" applyNumberFormat="1" applyFont="1" applyFill="1" applyAlignment="1">
      <alignment horizontal="right"/>
      <protection/>
    </xf>
    <xf numFmtId="41" fontId="13" fillId="0" borderId="0" xfId="65" applyNumberFormat="1" applyFont="1" applyFill="1" applyBorder="1" applyAlignment="1">
      <alignment/>
      <protection/>
    </xf>
    <xf numFmtId="41" fontId="13" fillId="0" borderId="0" xfId="65" applyNumberFormat="1" applyFont="1" applyFill="1" applyBorder="1" applyAlignment="1">
      <alignment horizontal="center"/>
      <protection/>
    </xf>
    <xf numFmtId="182" fontId="17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Alignment="1">
      <alignment horizontal="left"/>
      <protection/>
    </xf>
    <xf numFmtId="41" fontId="13" fillId="0" borderId="13" xfId="65" applyNumberFormat="1" applyFont="1" applyFill="1" applyBorder="1" applyAlignment="1">
      <alignment/>
      <protection/>
    </xf>
    <xf numFmtId="37" fontId="13" fillId="0" borderId="0" xfId="65" applyNumberFormat="1" applyFont="1" applyFill="1" applyBorder="1" applyAlignment="1">
      <alignment/>
      <protection/>
    </xf>
    <xf numFmtId="0" fontId="12" fillId="0" borderId="0" xfId="0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89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189" fontId="13" fillId="0" borderId="0" xfId="0" applyNumberFormat="1" applyFont="1" applyFill="1" applyAlignment="1" quotePrefix="1">
      <alignment horizontal="left"/>
    </xf>
    <xf numFmtId="189" fontId="13" fillId="0" borderId="0" xfId="0" applyNumberFormat="1" applyFont="1" applyFill="1" applyAlignment="1">
      <alignment horizontal="left"/>
    </xf>
    <xf numFmtId="43" fontId="13" fillId="0" borderId="14" xfId="0" applyNumberFormat="1" applyFont="1" applyFill="1" applyBorder="1" applyAlignment="1">
      <alignment/>
    </xf>
    <xf numFmtId="43" fontId="13" fillId="0" borderId="0" xfId="0" applyNumberFormat="1" applyFont="1" applyFill="1" applyAlignment="1">
      <alignment horizontal="right"/>
    </xf>
    <xf numFmtId="43" fontId="13" fillId="0" borderId="0" xfId="65" applyNumberFormat="1" applyFont="1" applyFill="1" applyBorder="1" applyAlignment="1">
      <alignment/>
      <protection/>
    </xf>
    <xf numFmtId="43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41" fontId="13" fillId="0" borderId="0" xfId="65" applyNumberFormat="1" applyFont="1" applyFill="1" applyAlignment="1">
      <alignment horizontal="center"/>
      <protection/>
    </xf>
    <xf numFmtId="41" fontId="13" fillId="0" borderId="14" xfId="65" applyNumberFormat="1" applyFont="1" applyFill="1" applyBorder="1" applyAlignment="1">
      <alignment/>
      <protection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Alignment="1">
      <alignment horizontal="centerContinuous"/>
    </xf>
    <xf numFmtId="41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41" fontId="15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182" fontId="19" fillId="0" borderId="0" xfId="0" applyNumberFormat="1" applyFont="1" applyFill="1" applyAlignment="1">
      <alignment horizontal="center"/>
    </xf>
    <xf numFmtId="41" fontId="15" fillId="0" borderId="12" xfId="0" applyNumberFormat="1" applyFont="1" applyFill="1" applyBorder="1" applyAlignment="1">
      <alignment horizontal="right"/>
    </xf>
    <xf numFmtId="41" fontId="15" fillId="0" borderId="15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/>
    </xf>
    <xf numFmtId="41" fontId="15" fillId="0" borderId="13" xfId="0" applyNumberFormat="1" applyFont="1" applyFill="1" applyBorder="1" applyAlignment="1">
      <alignment horizontal="right"/>
    </xf>
    <xf numFmtId="0" fontId="14" fillId="0" borderId="0" xfId="65" applyNumberFormat="1" applyFont="1" applyFill="1" applyAlignment="1" quotePrefix="1">
      <alignment horizontal="center"/>
      <protection/>
    </xf>
    <xf numFmtId="41" fontId="13" fillId="0" borderId="12" xfId="65" applyNumberFormat="1" applyFont="1" applyFill="1" applyBorder="1" applyAlignment="1">
      <alignment horizontal="center"/>
      <protection/>
    </xf>
    <xf numFmtId="37" fontId="20" fillId="0" borderId="0" xfId="65" applyNumberFormat="1" applyFont="1" applyFill="1" applyBorder="1" applyAlignment="1">
      <alignment/>
      <protection/>
    </xf>
    <xf numFmtId="41" fontId="13" fillId="0" borderId="0" xfId="0" applyNumberFormat="1" applyFont="1" applyFill="1" applyBorder="1" applyAlignment="1">
      <alignment horizontal="center"/>
    </xf>
    <xf numFmtId="3" fontId="17" fillId="0" borderId="0" xfId="42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 horizontal="center"/>
    </xf>
    <xf numFmtId="9" fontId="24" fillId="0" borderId="0" xfId="68" applyFont="1" applyFill="1" applyAlignment="1">
      <alignment/>
    </xf>
    <xf numFmtId="189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13" xfId="0" applyNumberFormat="1" applyFont="1" applyFill="1" applyBorder="1" applyAlignment="1">
      <alignment horizontal="right"/>
    </xf>
    <xf numFmtId="37" fontId="24" fillId="0" borderId="0" xfId="0" applyNumberFormat="1" applyFont="1" applyFill="1" applyAlignment="1">
      <alignment/>
    </xf>
    <xf numFmtId="184" fontId="2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 quotePrefix="1">
      <alignment/>
    </xf>
    <xf numFmtId="189" fontId="21" fillId="0" borderId="0" xfId="0" applyNumberFormat="1" applyFont="1" applyFill="1" applyBorder="1" applyAlignment="1" quotePrefix="1">
      <alignment/>
    </xf>
    <xf numFmtId="189" fontId="2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Border="1" applyAlignment="1">
      <alignment horizontal="left"/>
    </xf>
    <xf numFmtId="38" fontId="22" fillId="0" borderId="0" xfId="0" applyNumberFormat="1" applyFont="1" applyFill="1" applyAlignment="1">
      <alignment horizontal="centerContinuous"/>
    </xf>
    <xf numFmtId="38" fontId="22" fillId="0" borderId="0" xfId="0" applyNumberFormat="1" applyFont="1" applyFill="1" applyBorder="1" applyAlignment="1">
      <alignment horizontal="centerContinuous"/>
    </xf>
    <xf numFmtId="189" fontId="22" fillId="0" borderId="0" xfId="0" applyNumberFormat="1" applyFont="1" applyFill="1" applyAlignment="1">
      <alignment horizontal="center"/>
    </xf>
    <xf numFmtId="189" fontId="22" fillId="0" borderId="0" xfId="0" applyNumberFormat="1" applyFont="1" applyFill="1" applyBorder="1" applyAlignment="1">
      <alignment horizontal="center"/>
    </xf>
    <xf numFmtId="189" fontId="22" fillId="0" borderId="0" xfId="0" applyNumberFormat="1" applyFont="1" applyFill="1" applyBorder="1" applyAlignment="1">
      <alignment/>
    </xf>
    <xf numFmtId="189" fontId="22" fillId="0" borderId="12" xfId="0" applyNumberFormat="1" applyFont="1" applyFill="1" applyBorder="1" applyAlignment="1">
      <alignment horizontal="center"/>
    </xf>
    <xf numFmtId="189" fontId="22" fillId="0" borderId="0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9" fontId="22" fillId="0" borderId="0" xfId="68" applyFont="1" applyFill="1" applyAlignment="1">
      <alignment/>
    </xf>
    <xf numFmtId="41" fontId="22" fillId="0" borderId="12" xfId="0" applyNumberFormat="1" applyFont="1" applyFill="1" applyBorder="1" applyAlignment="1">
      <alignment/>
    </xf>
    <xf numFmtId="41" fontId="22" fillId="0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Continuous"/>
    </xf>
    <xf numFmtId="189" fontId="22" fillId="0" borderId="0" xfId="0" applyNumberFormat="1" applyFont="1" applyFill="1" applyAlignment="1">
      <alignment horizontal="center" wrapText="1"/>
    </xf>
    <xf numFmtId="37" fontId="17" fillId="0" borderId="0" xfId="65" applyNumberFormat="1" applyFont="1" applyFill="1" applyAlignment="1">
      <alignment/>
      <protection/>
    </xf>
    <xf numFmtId="41" fontId="17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Alignment="1">
      <alignment horizontal="center"/>
      <protection/>
    </xf>
    <xf numFmtId="189" fontId="22" fillId="0" borderId="12" xfId="0" applyNumberFormat="1" applyFont="1" applyFill="1" applyBorder="1" applyAlignment="1">
      <alignment horizontal="center" wrapText="1"/>
    </xf>
    <xf numFmtId="41" fontId="13" fillId="0" borderId="1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9" fontId="24" fillId="0" borderId="12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Continuous"/>
      <protection/>
    </xf>
    <xf numFmtId="41" fontId="22" fillId="0" borderId="0" xfId="0" applyNumberFormat="1" applyFont="1" applyFill="1" applyBorder="1" applyAlignment="1">
      <alignment horizontal="center"/>
    </xf>
    <xf numFmtId="41" fontId="22" fillId="0" borderId="12" xfId="0" applyNumberFormat="1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 horizontal="center" wrapText="1"/>
    </xf>
    <xf numFmtId="41" fontId="22" fillId="0" borderId="0" xfId="0" applyNumberFormat="1" applyFont="1" applyFill="1" applyAlignment="1">
      <alignment horizontal="center"/>
    </xf>
    <xf numFmtId="39" fontId="22" fillId="0" borderId="12" xfId="74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39" fontId="22" fillId="0" borderId="0" xfId="74" applyNumberFormat="1" applyFont="1" applyFill="1" applyBorder="1" applyAlignment="1" applyProtection="1">
      <alignment horizontal="center"/>
      <protection/>
    </xf>
    <xf numFmtId="189" fontId="22" fillId="0" borderId="0" xfId="0" applyNumberFormat="1" applyFont="1" applyFill="1" applyAlignment="1" quotePrefix="1">
      <alignment horizontal="center"/>
    </xf>
    <xf numFmtId="37" fontId="17" fillId="0" borderId="0" xfId="65" applyNumberFormat="1" applyFont="1" applyFill="1" applyBorder="1" applyAlignment="1">
      <alignment horizontal="center"/>
      <protection/>
    </xf>
    <xf numFmtId="3" fontId="17" fillId="0" borderId="0" xfId="42" applyNumberFormat="1" applyFont="1" applyFill="1" applyBorder="1" applyAlignment="1">
      <alignment horizontal="center"/>
    </xf>
    <xf numFmtId="9" fontId="22" fillId="0" borderId="0" xfId="68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37" fontId="13" fillId="0" borderId="0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centerContinuous"/>
      <protection/>
    </xf>
    <xf numFmtId="0" fontId="14" fillId="0" borderId="0" xfId="65" applyNumberFormat="1" applyFont="1" applyFill="1" applyBorder="1" applyAlignment="1">
      <alignment horizontal="center"/>
      <protection/>
    </xf>
    <xf numFmtId="0" fontId="13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43" fontId="13" fillId="0" borderId="0" xfId="0" applyNumberFormat="1" applyFont="1" applyFill="1" applyBorder="1" applyAlignment="1">
      <alignment/>
    </xf>
    <xf numFmtId="37" fontId="13" fillId="0" borderId="0" xfId="65" applyNumberFormat="1" applyFont="1" applyFill="1" applyBorder="1" applyAlignment="1">
      <alignment horizontal="left"/>
      <protection/>
    </xf>
    <xf numFmtId="0" fontId="21" fillId="0" borderId="0" xfId="0" applyNumberFormat="1" applyFont="1" applyFill="1" applyAlignment="1">
      <alignment vertical="top"/>
    </xf>
    <xf numFmtId="41" fontId="15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center"/>
    </xf>
    <xf numFmtId="41" fontId="15" fillId="0" borderId="12" xfId="0" applyNumberFormat="1" applyFont="1" applyBorder="1" applyAlignment="1">
      <alignment horizontal="right"/>
    </xf>
    <xf numFmtId="41" fontId="15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41" fontId="24" fillId="0" borderId="13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center"/>
    </xf>
    <xf numFmtId="37" fontId="62" fillId="0" borderId="0" xfId="65" applyNumberFormat="1" applyFont="1" applyFill="1" applyAlignment="1">
      <alignment horizontal="left"/>
      <protection/>
    </xf>
    <xf numFmtId="37" fontId="63" fillId="0" borderId="0" xfId="65" applyNumberFormat="1" applyFont="1" applyFill="1" applyAlignment="1">
      <alignment horizontal="center"/>
      <protection/>
    </xf>
    <xf numFmtId="38" fontId="64" fillId="0" borderId="0" xfId="65" applyNumberFormat="1" applyFont="1" applyFill="1" applyAlignment="1">
      <alignment horizontal="center"/>
      <protection/>
    </xf>
    <xf numFmtId="37" fontId="64" fillId="0" borderId="0" xfId="65" applyNumberFormat="1" applyFont="1" applyFill="1" applyBorder="1" applyAlignment="1">
      <alignment horizontal="center"/>
      <protection/>
    </xf>
    <xf numFmtId="37" fontId="64" fillId="0" borderId="0" xfId="65" applyNumberFormat="1" applyFont="1" applyFill="1" applyAlignment="1">
      <alignment horizontal="center"/>
      <protection/>
    </xf>
    <xf numFmtId="37" fontId="64" fillId="0" borderId="0" xfId="65" applyNumberFormat="1" applyFont="1" applyFill="1" applyAlignment="1">
      <alignment/>
      <protection/>
    </xf>
    <xf numFmtId="37" fontId="64" fillId="0" borderId="0" xfId="0" applyNumberFormat="1" applyFont="1" applyFill="1" applyAlignment="1">
      <alignment horizontal="left"/>
    </xf>
    <xf numFmtId="37" fontId="63" fillId="0" borderId="0" xfId="0" applyNumberFormat="1" applyFont="1" applyFill="1" applyAlignment="1">
      <alignment horizontal="centerContinuous"/>
    </xf>
    <xf numFmtId="41" fontId="64" fillId="0" borderId="0" xfId="0" applyNumberFormat="1" applyFont="1" applyFill="1" applyAlignment="1">
      <alignment horizontal="centerContinuous"/>
    </xf>
    <xf numFmtId="37" fontId="64" fillId="0" borderId="0" xfId="0" applyNumberFormat="1" applyFont="1" applyFill="1" applyBorder="1" applyAlignment="1">
      <alignment horizontal="centerContinuous"/>
    </xf>
    <xf numFmtId="38" fontId="64" fillId="0" borderId="0" xfId="65" applyNumberFormat="1" applyFont="1" applyFill="1" applyAlignment="1">
      <alignment/>
      <protection/>
    </xf>
    <xf numFmtId="41" fontId="64" fillId="0" borderId="0" xfId="0" applyNumberFormat="1" applyFont="1" applyFill="1" applyAlignment="1">
      <alignment horizontal="right"/>
    </xf>
    <xf numFmtId="37" fontId="64" fillId="0" borderId="0" xfId="65" applyNumberFormat="1" applyFont="1" applyFill="1" applyBorder="1" applyAlignment="1">
      <alignment/>
      <protection/>
    </xf>
    <xf numFmtId="37" fontId="64" fillId="0" borderId="12" xfId="65" applyNumberFormat="1" applyFont="1" applyFill="1" applyBorder="1" applyAlignment="1">
      <alignment/>
      <protection/>
    </xf>
    <xf numFmtId="37" fontId="65" fillId="0" borderId="0" xfId="0" applyNumberFormat="1" applyFont="1" applyFill="1" applyAlignment="1">
      <alignment horizontal="center"/>
    </xf>
    <xf numFmtId="37" fontId="63" fillId="0" borderId="0" xfId="0" applyNumberFormat="1" applyFont="1" applyFill="1" applyAlignment="1">
      <alignment horizontal="center"/>
    </xf>
    <xf numFmtId="37" fontId="64" fillId="0" borderId="0" xfId="0" applyNumberFormat="1" applyFont="1" applyFill="1" applyAlignment="1">
      <alignment/>
    </xf>
    <xf numFmtId="37" fontId="64" fillId="0" borderId="0" xfId="0" applyNumberFormat="1" applyFont="1" applyFill="1" applyBorder="1" applyAlignment="1">
      <alignment/>
    </xf>
    <xf numFmtId="38" fontId="64" fillId="0" borderId="0" xfId="0" applyNumberFormat="1" applyFont="1" applyFill="1" applyBorder="1" applyAlignment="1">
      <alignment horizontal="center"/>
    </xf>
    <xf numFmtId="37" fontId="62" fillId="0" borderId="0" xfId="0" applyNumberFormat="1" applyFont="1" applyFill="1" applyAlignment="1">
      <alignment horizontal="left"/>
    </xf>
    <xf numFmtId="37" fontId="62" fillId="0" borderId="0" xfId="0" applyNumberFormat="1" applyFont="1" applyFill="1" applyAlignment="1">
      <alignment/>
    </xf>
    <xf numFmtId="37" fontId="66" fillId="0" borderId="0" xfId="0" applyNumberFormat="1" applyFont="1" applyFill="1" applyAlignment="1">
      <alignment horizontal="center"/>
    </xf>
    <xf numFmtId="37" fontId="62" fillId="0" borderId="0" xfId="0" applyNumberFormat="1" applyFont="1" applyFill="1" applyBorder="1" applyAlignment="1">
      <alignment/>
    </xf>
    <xf numFmtId="0" fontId="64" fillId="0" borderId="12" xfId="0" applyNumberFormat="1" applyFont="1" applyFill="1" applyBorder="1" applyAlignment="1">
      <alignment horizontal="center"/>
    </xf>
    <xf numFmtId="37" fontId="62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37" fontId="64" fillId="0" borderId="0" xfId="65" applyNumberFormat="1" applyFont="1" applyFill="1" applyAlignment="1">
      <alignment horizontal="left"/>
      <protection/>
    </xf>
    <xf numFmtId="37" fontId="65" fillId="0" borderId="0" xfId="65" applyNumberFormat="1" applyFont="1" applyFill="1" applyAlignment="1">
      <alignment horizontal="center"/>
      <protection/>
    </xf>
    <xf numFmtId="0" fontId="64" fillId="0" borderId="0" xfId="65" applyNumberFormat="1" applyFont="1" applyFill="1" applyAlignment="1">
      <alignment horizontal="center"/>
      <protection/>
    </xf>
    <xf numFmtId="0" fontId="65" fillId="0" borderId="0" xfId="65" applyNumberFormat="1" applyFont="1" applyFill="1" applyAlignment="1">
      <alignment horizontal="center"/>
      <protection/>
    </xf>
    <xf numFmtId="0" fontId="65" fillId="0" borderId="0" xfId="65" applyNumberFormat="1" applyFont="1" applyFill="1" applyBorder="1" applyAlignment="1">
      <alignment horizontal="right"/>
      <protection/>
    </xf>
    <xf numFmtId="37" fontId="62" fillId="0" borderId="0" xfId="65" applyNumberFormat="1" applyFont="1" applyFill="1" applyAlignment="1">
      <alignment/>
      <protection/>
    </xf>
    <xf numFmtId="41" fontId="64" fillId="0" borderId="0" xfId="65" applyNumberFormat="1" applyFont="1" applyFill="1" applyAlignment="1">
      <alignment/>
      <protection/>
    </xf>
    <xf numFmtId="41" fontId="64" fillId="0" borderId="0" xfId="65" applyNumberFormat="1" applyFont="1" applyFill="1" applyBorder="1" applyAlignment="1">
      <alignment/>
      <protection/>
    </xf>
    <xf numFmtId="0" fontId="64" fillId="0" borderId="0" xfId="65" applyNumberFormat="1" applyFont="1" applyFill="1" applyAlignment="1" quotePrefix="1">
      <alignment horizontal="left"/>
      <protection/>
    </xf>
    <xf numFmtId="37" fontId="64" fillId="0" borderId="0" xfId="65" applyNumberFormat="1" applyFont="1" applyFill="1" applyAlignment="1" quotePrefix="1">
      <alignment horizontal="left"/>
      <protection/>
    </xf>
    <xf numFmtId="41" fontId="64" fillId="0" borderId="0" xfId="65" applyNumberFormat="1" applyFont="1" applyFill="1" applyAlignment="1">
      <alignment horizontal="right"/>
      <protection/>
    </xf>
    <xf numFmtId="0" fontId="64" fillId="0" borderId="0" xfId="65" applyNumberFormat="1" applyFont="1" applyFill="1" applyAlignment="1">
      <alignment horizontal="left"/>
      <protection/>
    </xf>
    <xf numFmtId="37" fontId="63" fillId="0" borderId="0" xfId="65" applyNumberFormat="1" applyFont="1" applyFill="1" applyBorder="1" applyAlignment="1">
      <alignment horizontal="center"/>
      <protection/>
    </xf>
    <xf numFmtId="41" fontId="64" fillId="0" borderId="0" xfId="65" applyNumberFormat="1" applyFont="1" applyFill="1" applyBorder="1" applyAlignment="1">
      <alignment horizontal="right"/>
      <protection/>
    </xf>
    <xf numFmtId="41" fontId="64" fillId="0" borderId="15" xfId="65" applyNumberFormat="1" applyFont="1" applyFill="1" applyBorder="1" applyAlignment="1">
      <alignment horizontal="right"/>
      <protection/>
    </xf>
    <xf numFmtId="41" fontId="64" fillId="0" borderId="0" xfId="65" applyNumberFormat="1" applyFont="1" applyFill="1" applyAlignment="1">
      <alignment horizontal="center"/>
      <protection/>
    </xf>
    <xf numFmtId="37" fontId="64" fillId="0" borderId="0" xfId="65" applyNumberFormat="1" applyFont="1" applyFill="1" applyBorder="1" applyAlignment="1">
      <alignment horizontal="left"/>
      <protection/>
    </xf>
    <xf numFmtId="0" fontId="64" fillId="0" borderId="0" xfId="65" applyNumberFormat="1" applyFont="1" applyFill="1" applyAlignment="1">
      <alignment/>
      <protection/>
    </xf>
    <xf numFmtId="41" fontId="64" fillId="0" borderId="12" xfId="65" applyNumberFormat="1" applyFont="1" applyFill="1" applyBorder="1" applyAlignment="1">
      <alignment horizontal="right"/>
      <protection/>
    </xf>
    <xf numFmtId="41" fontId="64" fillId="0" borderId="14" xfId="65" applyNumberFormat="1" applyFont="1" applyFill="1" applyBorder="1" applyAlignment="1">
      <alignment horizontal="right"/>
      <protection/>
    </xf>
    <xf numFmtId="0" fontId="64" fillId="0" borderId="0" xfId="65" applyFont="1" applyFill="1" applyBorder="1" applyAlignment="1">
      <alignment/>
      <protection/>
    </xf>
    <xf numFmtId="0" fontId="64" fillId="0" borderId="0" xfId="65" applyFont="1" applyFill="1" applyAlignment="1">
      <alignment/>
      <protection/>
    </xf>
    <xf numFmtId="37" fontId="64" fillId="0" borderId="0" xfId="65" applyNumberFormat="1" applyFont="1" applyFill="1" applyAlignment="1">
      <alignment horizontal="centerContinuous"/>
      <protection/>
    </xf>
    <xf numFmtId="37" fontId="63" fillId="0" borderId="0" xfId="65" applyNumberFormat="1" applyFont="1" applyFill="1" applyAlignment="1">
      <alignment horizontal="centerContinuous"/>
      <protection/>
    </xf>
    <xf numFmtId="38" fontId="64" fillId="0" borderId="0" xfId="65" applyNumberFormat="1" applyFont="1" applyFill="1" applyAlignment="1">
      <alignment horizontal="centerContinuous"/>
      <protection/>
    </xf>
    <xf numFmtId="37" fontId="64" fillId="0" borderId="0" xfId="65" applyNumberFormat="1" applyFont="1" applyFill="1" applyBorder="1" applyAlignment="1">
      <alignment horizontal="centerContinuous"/>
      <protection/>
    </xf>
    <xf numFmtId="0" fontId="64" fillId="0" borderId="0" xfId="0" applyNumberFormat="1" applyFont="1" applyFill="1" applyAlignment="1" quotePrefix="1">
      <alignment horizontal="left" vertical="top"/>
    </xf>
    <xf numFmtId="0" fontId="64" fillId="0" borderId="0" xfId="0" applyNumberFormat="1" applyFont="1" applyFill="1" applyAlignment="1">
      <alignment horizontal="left" vertical="top"/>
    </xf>
    <xf numFmtId="0" fontId="64" fillId="0" borderId="0" xfId="0" applyNumberFormat="1" applyFont="1" applyFill="1" applyAlignment="1">
      <alignment vertical="top"/>
    </xf>
    <xf numFmtId="41" fontId="63" fillId="0" borderId="0" xfId="65" applyNumberFormat="1" applyFont="1" applyFill="1" applyAlignment="1">
      <alignment horizontal="center"/>
      <protection/>
    </xf>
    <xf numFmtId="41" fontId="64" fillId="0" borderId="12" xfId="65" applyNumberFormat="1" applyFont="1" applyFill="1" applyBorder="1" applyAlignment="1">
      <alignment/>
      <protection/>
    </xf>
    <xf numFmtId="38" fontId="64" fillId="0" borderId="0" xfId="65" applyNumberFormat="1" applyFont="1" applyFill="1" applyBorder="1" applyAlignment="1">
      <alignment/>
      <protection/>
    </xf>
    <xf numFmtId="0" fontId="65" fillId="0" borderId="0" xfId="65" applyNumberFormat="1" applyFont="1" applyFill="1" applyBorder="1" applyAlignment="1">
      <alignment horizontal="center"/>
      <protection/>
    </xf>
    <xf numFmtId="41" fontId="64" fillId="0" borderId="14" xfId="65" applyNumberFormat="1" applyFont="1" applyFill="1" applyBorder="1" applyAlignment="1">
      <alignment/>
      <protection/>
    </xf>
    <xf numFmtId="182" fontId="63" fillId="0" borderId="0" xfId="65" applyNumberFormat="1" applyFont="1" applyFill="1" applyAlignment="1">
      <alignment horizontal="center"/>
      <protection/>
    </xf>
    <xf numFmtId="171" fontId="64" fillId="0" borderId="0" xfId="45" applyFont="1" applyFill="1" applyAlignment="1">
      <alignment/>
    </xf>
    <xf numFmtId="37" fontId="64" fillId="0" borderId="16" xfId="65" applyNumberFormat="1" applyFont="1" applyFill="1" applyBorder="1" applyAlignment="1">
      <alignment/>
      <protection/>
    </xf>
    <xf numFmtId="38" fontId="64" fillId="0" borderId="0" xfId="65" applyNumberFormat="1" applyFont="1" applyFill="1">
      <alignment/>
      <protection/>
    </xf>
    <xf numFmtId="0" fontId="65" fillId="0" borderId="0" xfId="65" applyFont="1" applyFill="1" applyAlignment="1">
      <alignment horizontal="center"/>
      <protection/>
    </xf>
    <xf numFmtId="41" fontId="64" fillId="0" borderId="0" xfId="65" applyNumberFormat="1" applyFont="1" applyFill="1">
      <alignment/>
      <protection/>
    </xf>
    <xf numFmtId="41" fontId="64" fillId="0" borderId="12" xfId="65" applyNumberFormat="1" applyFont="1" applyFill="1" applyBorder="1">
      <alignment/>
      <protection/>
    </xf>
    <xf numFmtId="41" fontId="24" fillId="0" borderId="0" xfId="0" applyNumberFormat="1" applyFont="1" applyAlignment="1">
      <alignment horizontal="right"/>
    </xf>
    <xf numFmtId="41" fontId="24" fillId="0" borderId="12" xfId="0" applyNumberFormat="1" applyFont="1" applyBorder="1" applyAlignment="1">
      <alignment horizontal="center"/>
    </xf>
    <xf numFmtId="41" fontId="64" fillId="0" borderId="0" xfId="0" applyNumberFormat="1" applyFont="1" applyFill="1" applyAlignment="1">
      <alignment horizontal="center"/>
    </xf>
    <xf numFmtId="37" fontId="64" fillId="0" borderId="12" xfId="65" applyNumberFormat="1" applyFont="1" applyFill="1" applyBorder="1" applyAlignment="1">
      <alignment horizontal="center"/>
      <protection/>
    </xf>
    <xf numFmtId="37" fontId="13" fillId="0" borderId="12" xfId="65" applyNumberFormat="1" applyFont="1" applyFill="1" applyBorder="1" applyAlignment="1">
      <alignment horizontal="center"/>
      <protection/>
    </xf>
    <xf numFmtId="38" fontId="13" fillId="0" borderId="12" xfId="65" applyNumberFormat="1" applyFont="1" applyFill="1" applyBorder="1" applyAlignment="1">
      <alignment horizontal="center" wrapText="1"/>
      <protection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89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89" fontId="22" fillId="0" borderId="15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Samart Corp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Samart Corp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showGridLines="0" tabSelected="1" view="pageBreakPreview" zoomScale="85" zoomScaleNormal="85" zoomScaleSheetLayoutView="85" workbookViewId="0" topLeftCell="A1">
      <selection activeCell="B31" sqref="B31"/>
    </sheetView>
  </sheetViews>
  <sheetFormatPr defaultColWidth="10.625" defaultRowHeight="12.75"/>
  <cols>
    <col min="1" max="1" width="18.625" style="156" customWidth="1"/>
    <col min="2" max="2" width="18.125" style="152" customWidth="1"/>
    <col min="3" max="3" width="0.875" style="152" customWidth="1"/>
    <col min="4" max="4" width="5.625" style="161" customWidth="1"/>
    <col min="5" max="5" width="0.875" style="163" customWidth="1"/>
    <col min="6" max="6" width="12.625" style="161" customWidth="1"/>
    <col min="7" max="7" width="0.875" style="161" customWidth="1"/>
    <col min="8" max="8" width="12.625" style="161" customWidth="1"/>
    <col min="9" max="9" width="0.875" style="163" customWidth="1"/>
    <col min="10" max="10" width="12.625" style="161" customWidth="1"/>
    <col min="11" max="11" width="0.875" style="156" customWidth="1"/>
    <col min="12" max="12" width="12.625" style="161" customWidth="1"/>
    <col min="13" max="13" width="0.37109375" style="156" customWidth="1"/>
    <col min="14" max="16384" width="10.625" style="156" customWidth="1"/>
  </cols>
  <sheetData>
    <row r="1" spans="1:12" ht="18.75">
      <c r="A1" s="151" t="s">
        <v>168</v>
      </c>
      <c r="D1" s="153"/>
      <c r="E1" s="154"/>
      <c r="F1" s="153"/>
      <c r="G1" s="153"/>
      <c r="H1" s="153"/>
      <c r="I1" s="154"/>
      <c r="J1" s="153"/>
      <c r="K1" s="155"/>
      <c r="L1" s="153"/>
    </row>
    <row r="2" spans="1:12" ht="18.75">
      <c r="A2" s="151" t="s">
        <v>61</v>
      </c>
      <c r="D2" s="153"/>
      <c r="E2" s="154"/>
      <c r="F2" s="153"/>
      <c r="G2" s="153"/>
      <c r="H2" s="153"/>
      <c r="I2" s="154"/>
      <c r="J2" s="153"/>
      <c r="K2" s="155"/>
      <c r="L2" s="153"/>
    </row>
    <row r="3" spans="1:12" ht="18.75">
      <c r="A3" s="151" t="s">
        <v>224</v>
      </c>
      <c r="D3" s="153"/>
      <c r="E3" s="154"/>
      <c r="F3" s="153"/>
      <c r="G3" s="153"/>
      <c r="H3" s="153"/>
      <c r="I3" s="154"/>
      <c r="J3" s="153"/>
      <c r="K3" s="155"/>
      <c r="L3" s="153"/>
    </row>
    <row r="4" spans="1:13" ht="18.75">
      <c r="A4" s="157"/>
      <c r="B4" s="158"/>
      <c r="C4" s="158"/>
      <c r="D4" s="159"/>
      <c r="E4" s="160"/>
      <c r="F4" s="159"/>
      <c r="G4" s="159"/>
      <c r="H4" s="159"/>
      <c r="I4" s="160"/>
      <c r="L4" s="156"/>
      <c r="M4" s="162" t="s">
        <v>104</v>
      </c>
    </row>
    <row r="5" spans="1:13" ht="18.75">
      <c r="A5" s="157"/>
      <c r="B5" s="158"/>
      <c r="C5" s="158"/>
      <c r="D5" s="159"/>
      <c r="E5" s="160"/>
      <c r="F5" s="220" t="s">
        <v>167</v>
      </c>
      <c r="G5" s="220"/>
      <c r="H5" s="220"/>
      <c r="I5" s="160"/>
      <c r="L5" s="156"/>
      <c r="M5" s="162"/>
    </row>
    <row r="6" spans="6:13" ht="18.75">
      <c r="F6" s="221" t="s">
        <v>166</v>
      </c>
      <c r="G6" s="221"/>
      <c r="H6" s="221"/>
      <c r="J6" s="221" t="s">
        <v>26</v>
      </c>
      <c r="K6" s="221"/>
      <c r="L6" s="221"/>
      <c r="M6" s="164"/>
    </row>
    <row r="7" spans="1:32" s="167" customFormat="1" ht="18.75">
      <c r="A7" s="157"/>
      <c r="B7" s="165"/>
      <c r="C7" s="166"/>
      <c r="E7" s="168"/>
      <c r="F7" s="169" t="str">
        <f>"31 มีนาคม"</f>
        <v>31 มีนาคม</v>
      </c>
      <c r="G7" s="169"/>
      <c r="H7" s="169" t="str">
        <f>"31 ธันวาคม"</f>
        <v>31 ธันวาคม</v>
      </c>
      <c r="I7" s="169"/>
      <c r="J7" s="169" t="str">
        <f>"31 มีนาคม"</f>
        <v>31 มีนาคม</v>
      </c>
      <c r="K7" s="169"/>
      <c r="L7" s="169" t="str">
        <f>"31 ธันวาคม"</f>
        <v>31 ธันวาคม</v>
      </c>
      <c r="AF7" s="167" t="s">
        <v>104</v>
      </c>
    </row>
    <row r="8" spans="1:12" s="171" customFormat="1" ht="18.75">
      <c r="A8" s="170"/>
      <c r="C8" s="172"/>
      <c r="D8" s="165" t="s">
        <v>0</v>
      </c>
      <c r="E8" s="173"/>
      <c r="F8" s="174">
        <v>2564</v>
      </c>
      <c r="G8" s="175"/>
      <c r="H8" s="174">
        <v>2563</v>
      </c>
      <c r="I8" s="175"/>
      <c r="J8" s="174">
        <v>2564</v>
      </c>
      <c r="K8" s="175"/>
      <c r="L8" s="174">
        <v>2563</v>
      </c>
    </row>
    <row r="9" spans="1:12" s="171" customFormat="1" ht="18.75">
      <c r="A9" s="170"/>
      <c r="C9" s="172"/>
      <c r="D9" s="165"/>
      <c r="E9" s="173"/>
      <c r="F9" s="176" t="s">
        <v>84</v>
      </c>
      <c r="G9" s="175"/>
      <c r="H9" s="167" t="s">
        <v>152</v>
      </c>
      <c r="I9" s="175"/>
      <c r="J9" s="176" t="s">
        <v>84</v>
      </c>
      <c r="K9" s="175"/>
      <c r="L9" s="167" t="s">
        <v>152</v>
      </c>
    </row>
    <row r="10" spans="1:12" s="171" customFormat="1" ht="18.75">
      <c r="A10" s="170"/>
      <c r="C10" s="172"/>
      <c r="D10" s="165"/>
      <c r="E10" s="173"/>
      <c r="F10" s="176" t="s">
        <v>85</v>
      </c>
      <c r="G10" s="175"/>
      <c r="H10" s="176"/>
      <c r="I10" s="175"/>
      <c r="J10" s="176" t="s">
        <v>85</v>
      </c>
      <c r="K10" s="175"/>
      <c r="L10" s="176"/>
    </row>
    <row r="11" spans="1:12" ht="19.5" customHeight="1">
      <c r="A11" s="151" t="s">
        <v>27</v>
      </c>
      <c r="B11" s="177"/>
      <c r="C11" s="178"/>
      <c r="D11" s="178"/>
      <c r="F11" s="179"/>
      <c r="G11" s="180"/>
      <c r="H11" s="179"/>
      <c r="I11" s="181"/>
      <c r="J11" s="179"/>
      <c r="K11" s="180"/>
      <c r="L11" s="179"/>
    </row>
    <row r="12" spans="1:12" ht="19.5" customHeight="1">
      <c r="A12" s="182" t="s">
        <v>1</v>
      </c>
      <c r="B12" s="156"/>
      <c r="D12" s="152"/>
      <c r="F12" s="183"/>
      <c r="G12" s="183"/>
      <c r="H12" s="183"/>
      <c r="I12" s="184"/>
      <c r="J12" s="183"/>
      <c r="K12" s="183"/>
      <c r="L12" s="183"/>
    </row>
    <row r="13" spans="1:13" ht="19.5" customHeight="1">
      <c r="A13" s="185" t="s">
        <v>28</v>
      </c>
      <c r="B13" s="186"/>
      <c r="D13" s="152">
        <v>2</v>
      </c>
      <c r="F13" s="187">
        <v>1648298</v>
      </c>
      <c r="G13" s="187"/>
      <c r="H13" s="187">
        <v>5152529</v>
      </c>
      <c r="I13" s="187"/>
      <c r="J13" s="187">
        <v>1648298</v>
      </c>
      <c r="K13" s="187"/>
      <c r="L13" s="187">
        <v>5152529</v>
      </c>
      <c r="M13" s="187"/>
    </row>
    <row r="14" spans="1:13" ht="19.5" customHeight="1">
      <c r="A14" s="188" t="s">
        <v>148</v>
      </c>
      <c r="B14" s="177"/>
      <c r="C14" s="189"/>
      <c r="D14" s="152" t="s">
        <v>227</v>
      </c>
      <c r="F14" s="187">
        <v>220169</v>
      </c>
      <c r="G14" s="187"/>
      <c r="H14" s="187">
        <v>178965</v>
      </c>
      <c r="I14" s="187"/>
      <c r="J14" s="187">
        <v>220169</v>
      </c>
      <c r="K14" s="187"/>
      <c r="L14" s="187">
        <v>178965</v>
      </c>
      <c r="M14" s="190"/>
    </row>
    <row r="15" spans="1:13" ht="19.5" customHeight="1">
      <c r="A15" s="188" t="s">
        <v>129</v>
      </c>
      <c r="B15" s="177"/>
      <c r="C15" s="189"/>
      <c r="D15" s="152"/>
      <c r="F15" s="214"/>
      <c r="G15" s="187"/>
      <c r="H15" s="214"/>
      <c r="I15" s="187"/>
      <c r="J15" s="214"/>
      <c r="K15" s="187"/>
      <c r="L15" s="187"/>
      <c r="M15" s="190"/>
    </row>
    <row r="16" spans="1:13" ht="19.5" customHeight="1">
      <c r="A16" s="188" t="s">
        <v>128</v>
      </c>
      <c r="B16" s="177"/>
      <c r="C16" s="189"/>
      <c r="D16" s="152">
        <v>3</v>
      </c>
      <c r="F16" s="187">
        <v>601</v>
      </c>
      <c r="G16" s="187"/>
      <c r="H16" s="187">
        <v>1718</v>
      </c>
      <c r="I16" s="187"/>
      <c r="J16" s="187">
        <v>601</v>
      </c>
      <c r="K16" s="187"/>
      <c r="L16" s="187">
        <v>1718</v>
      </c>
      <c r="M16" s="190"/>
    </row>
    <row r="17" spans="1:13" ht="19.5" customHeight="1">
      <c r="A17" s="188" t="s">
        <v>225</v>
      </c>
      <c r="B17" s="177"/>
      <c r="C17" s="189"/>
      <c r="D17" s="152">
        <v>3</v>
      </c>
      <c r="F17" s="187">
        <v>4988</v>
      </c>
      <c r="G17" s="187"/>
      <c r="H17" s="187">
        <v>4779</v>
      </c>
      <c r="I17" s="187"/>
      <c r="J17" s="187">
        <v>4988</v>
      </c>
      <c r="K17" s="187"/>
      <c r="L17" s="187">
        <v>4779</v>
      </c>
      <c r="M17" s="190"/>
    </row>
    <row r="18" spans="1:13" ht="19.5" customHeight="1">
      <c r="A18" s="188" t="s">
        <v>66</v>
      </c>
      <c r="B18" s="177"/>
      <c r="C18" s="189"/>
      <c r="D18" s="152"/>
      <c r="F18" s="187">
        <v>1653</v>
      </c>
      <c r="G18" s="187"/>
      <c r="H18" s="187">
        <v>1504</v>
      </c>
      <c r="I18" s="187"/>
      <c r="J18" s="187">
        <v>1653</v>
      </c>
      <c r="K18" s="187"/>
      <c r="L18" s="187">
        <v>1504</v>
      </c>
      <c r="M18" s="190"/>
    </row>
    <row r="19" spans="1:13" ht="19.5" customHeight="1">
      <c r="A19" s="188" t="s">
        <v>170</v>
      </c>
      <c r="B19" s="177"/>
      <c r="C19" s="189"/>
      <c r="D19" s="152">
        <v>5</v>
      </c>
      <c r="F19" s="187">
        <v>0</v>
      </c>
      <c r="G19" s="187"/>
      <c r="H19" s="187">
        <v>10000</v>
      </c>
      <c r="I19" s="187"/>
      <c r="J19" s="187">
        <v>0</v>
      </c>
      <c r="K19" s="187"/>
      <c r="L19" s="187">
        <v>10000</v>
      </c>
      <c r="M19" s="190"/>
    </row>
    <row r="20" spans="1:13" ht="19.5" customHeight="1">
      <c r="A20" s="156" t="s">
        <v>116</v>
      </c>
      <c r="B20" s="177"/>
      <c r="C20" s="189"/>
      <c r="D20" s="152"/>
      <c r="F20" s="187">
        <v>36698</v>
      </c>
      <c r="G20" s="187"/>
      <c r="H20" s="187">
        <v>44625</v>
      </c>
      <c r="I20" s="187"/>
      <c r="J20" s="187">
        <v>36698</v>
      </c>
      <c r="K20" s="187"/>
      <c r="L20" s="187">
        <v>44625</v>
      </c>
      <c r="M20" s="190"/>
    </row>
    <row r="21" spans="1:12" ht="19.5" customHeight="1">
      <c r="A21" s="182" t="s">
        <v>2</v>
      </c>
      <c r="B21" s="156"/>
      <c r="D21" s="152"/>
      <c r="F21" s="191">
        <f>SUM(F13:F20)</f>
        <v>1912407</v>
      </c>
      <c r="G21" s="187"/>
      <c r="H21" s="191">
        <f>SUM(H13:H20)</f>
        <v>5394120</v>
      </c>
      <c r="I21" s="187"/>
      <c r="J21" s="191">
        <f>SUM(J13:J20)</f>
        <v>1912407</v>
      </c>
      <c r="K21" s="190"/>
      <c r="L21" s="191">
        <f>SUM(L13:L20)</f>
        <v>5394120</v>
      </c>
    </row>
    <row r="22" spans="1:12" ht="19.5" customHeight="1">
      <c r="A22" s="182" t="s">
        <v>14</v>
      </c>
      <c r="B22" s="156"/>
      <c r="C22" s="178"/>
      <c r="D22" s="178"/>
      <c r="F22" s="192"/>
      <c r="G22" s="180"/>
      <c r="H22" s="192"/>
      <c r="I22" s="180"/>
      <c r="J22" s="192"/>
      <c r="K22" s="181"/>
      <c r="L22" s="179"/>
    </row>
    <row r="23" spans="1:12" ht="19.5" customHeight="1">
      <c r="A23" s="156" t="s">
        <v>226</v>
      </c>
      <c r="B23" s="156"/>
      <c r="C23" s="178"/>
      <c r="D23" s="152">
        <v>3</v>
      </c>
      <c r="F23" s="192">
        <v>6390</v>
      </c>
      <c r="G23" s="215"/>
      <c r="H23" s="192">
        <v>6390</v>
      </c>
      <c r="I23" s="192"/>
      <c r="J23" s="192">
        <v>6390</v>
      </c>
      <c r="K23" s="192"/>
      <c r="L23" s="192">
        <v>6390</v>
      </c>
    </row>
    <row r="24" spans="1:13" ht="19.5" customHeight="1">
      <c r="A24" s="188" t="s">
        <v>171</v>
      </c>
      <c r="B24" s="177"/>
      <c r="C24" s="177"/>
      <c r="D24" s="152" t="s">
        <v>250</v>
      </c>
      <c r="F24" s="192">
        <v>9951578</v>
      </c>
      <c r="G24" s="192"/>
      <c r="H24" s="192">
        <v>9614638</v>
      </c>
      <c r="I24" s="192"/>
      <c r="J24" s="192">
        <v>9951578</v>
      </c>
      <c r="K24" s="192"/>
      <c r="L24" s="192">
        <v>9614638</v>
      </c>
      <c r="M24" s="187"/>
    </row>
    <row r="25" spans="1:13" ht="19.5" customHeight="1">
      <c r="A25" s="188" t="s">
        <v>82</v>
      </c>
      <c r="B25" s="186"/>
      <c r="D25" s="152">
        <v>6</v>
      </c>
      <c r="F25" s="192">
        <v>34655755</v>
      </c>
      <c r="G25" s="192"/>
      <c r="H25" s="192">
        <v>33914961</v>
      </c>
      <c r="I25" s="192"/>
      <c r="J25" s="192">
        <v>14688968</v>
      </c>
      <c r="K25" s="192"/>
      <c r="L25" s="192">
        <v>14581213</v>
      </c>
      <c r="M25" s="190"/>
    </row>
    <row r="26" spans="1:13" ht="19.5" customHeight="1">
      <c r="A26" s="188" t="s">
        <v>88</v>
      </c>
      <c r="B26" s="177"/>
      <c r="D26" s="152"/>
      <c r="F26" s="214"/>
      <c r="G26" s="214"/>
      <c r="H26" s="214"/>
      <c r="I26" s="214"/>
      <c r="J26" s="214"/>
      <c r="K26" s="214"/>
      <c r="L26" s="216"/>
      <c r="M26" s="190"/>
    </row>
    <row r="27" spans="1:13" s="163" customFormat="1" ht="19.5" customHeight="1">
      <c r="A27" s="188" t="s">
        <v>89</v>
      </c>
      <c r="B27" s="193"/>
      <c r="C27" s="189"/>
      <c r="D27" s="152">
        <v>3</v>
      </c>
      <c r="F27" s="187">
        <v>213</v>
      </c>
      <c r="G27" s="192"/>
      <c r="H27" s="187">
        <v>258</v>
      </c>
      <c r="I27" s="192"/>
      <c r="J27" s="187">
        <v>213</v>
      </c>
      <c r="K27" s="192"/>
      <c r="L27" s="187">
        <v>258</v>
      </c>
      <c r="M27" s="190"/>
    </row>
    <row r="28" spans="1:13" ht="19.5" customHeight="1">
      <c r="A28" s="188" t="s">
        <v>83</v>
      </c>
      <c r="B28" s="156"/>
      <c r="D28" s="152">
        <v>7</v>
      </c>
      <c r="F28" s="187">
        <v>4245951</v>
      </c>
      <c r="G28" s="192"/>
      <c r="H28" s="187">
        <v>4261952</v>
      </c>
      <c r="I28" s="192"/>
      <c r="J28" s="187">
        <v>4245951</v>
      </c>
      <c r="K28" s="192"/>
      <c r="L28" s="192">
        <v>4261952</v>
      </c>
      <c r="M28" s="190"/>
    </row>
    <row r="29" spans="1:13" ht="19.5" customHeight="1">
      <c r="A29" s="188" t="s">
        <v>67</v>
      </c>
      <c r="B29" s="156"/>
      <c r="D29" s="152">
        <v>8</v>
      </c>
      <c r="F29" s="187">
        <v>1333956</v>
      </c>
      <c r="G29" s="187"/>
      <c r="H29" s="187">
        <v>1361693</v>
      </c>
      <c r="I29" s="187"/>
      <c r="J29" s="187">
        <v>1333956</v>
      </c>
      <c r="K29" s="187"/>
      <c r="L29" s="187">
        <v>1361693</v>
      </c>
      <c r="M29" s="190"/>
    </row>
    <row r="30" spans="1:13" ht="19.5" customHeight="1">
      <c r="A30" s="188" t="s">
        <v>172</v>
      </c>
      <c r="B30" s="156"/>
      <c r="D30" s="152">
        <v>9</v>
      </c>
      <c r="F30" s="187">
        <v>67143</v>
      </c>
      <c r="G30" s="187"/>
      <c r="H30" s="187">
        <v>68556</v>
      </c>
      <c r="I30" s="187"/>
      <c r="J30" s="187">
        <v>67143</v>
      </c>
      <c r="K30" s="187"/>
      <c r="L30" s="187">
        <v>68556</v>
      </c>
      <c r="M30" s="190"/>
    </row>
    <row r="31" spans="1:13" ht="19.5" customHeight="1">
      <c r="A31" s="194" t="s">
        <v>68</v>
      </c>
      <c r="B31" s="156"/>
      <c r="D31" s="152"/>
      <c r="F31" s="192">
        <v>6460</v>
      </c>
      <c r="G31" s="187"/>
      <c r="H31" s="192">
        <v>4384</v>
      </c>
      <c r="I31" s="187"/>
      <c r="J31" s="192">
        <v>6460</v>
      </c>
      <c r="K31" s="187"/>
      <c r="L31" s="192">
        <v>4384</v>
      </c>
      <c r="M31" s="190"/>
    </row>
    <row r="32" spans="1:13" ht="19.5" customHeight="1">
      <c r="A32" s="194" t="s">
        <v>33</v>
      </c>
      <c r="B32" s="156"/>
      <c r="D32" s="152">
        <v>10</v>
      </c>
      <c r="F32" s="195">
        <v>96195</v>
      </c>
      <c r="G32" s="187"/>
      <c r="H32" s="195">
        <v>90751</v>
      </c>
      <c r="I32" s="187"/>
      <c r="J32" s="195">
        <v>96195</v>
      </c>
      <c r="K32" s="187"/>
      <c r="L32" s="195">
        <v>90751</v>
      </c>
      <c r="M32" s="190"/>
    </row>
    <row r="33" spans="1:12" ht="19.5" customHeight="1">
      <c r="A33" s="182" t="s">
        <v>15</v>
      </c>
      <c r="B33" s="156"/>
      <c r="F33" s="195">
        <f>SUM(F23:F32)</f>
        <v>50363641</v>
      </c>
      <c r="G33" s="190"/>
      <c r="H33" s="195">
        <f>SUM(H23:H32)</f>
        <v>49323583</v>
      </c>
      <c r="I33" s="190"/>
      <c r="J33" s="195">
        <f>SUM(J23:J32)</f>
        <v>30396854</v>
      </c>
      <c r="K33" s="190"/>
      <c r="L33" s="195">
        <f>SUM(L23:L32)</f>
        <v>29989835</v>
      </c>
    </row>
    <row r="34" spans="1:13" ht="19.5" customHeight="1" thickBot="1">
      <c r="A34" s="182" t="s">
        <v>4</v>
      </c>
      <c r="B34" s="156"/>
      <c r="F34" s="196">
        <f>SUM(F21+F33)</f>
        <v>52276048</v>
      </c>
      <c r="G34" s="190"/>
      <c r="H34" s="196">
        <f>SUM(H21+H33)</f>
        <v>54717703</v>
      </c>
      <c r="I34" s="190"/>
      <c r="J34" s="196">
        <f>SUM(J21+J33)</f>
        <v>32309261</v>
      </c>
      <c r="K34" s="190"/>
      <c r="L34" s="196">
        <f>SUM(L21+L33)</f>
        <v>35383955</v>
      </c>
      <c r="M34" s="190"/>
    </row>
    <row r="35" spans="2:11" ht="19.5" customHeight="1" thickTop="1">
      <c r="B35" s="156"/>
      <c r="E35" s="197"/>
      <c r="I35" s="197"/>
      <c r="K35" s="198"/>
    </row>
    <row r="36" spans="1:2" ht="19.5" customHeight="1">
      <c r="A36" s="156" t="s">
        <v>3</v>
      </c>
      <c r="B36" s="156"/>
    </row>
    <row r="37" spans="1:12" ht="19.5" customHeight="1">
      <c r="A37" s="151" t="s">
        <v>168</v>
      </c>
      <c r="B37" s="199"/>
      <c r="C37" s="200"/>
      <c r="D37" s="201"/>
      <c r="E37" s="202"/>
      <c r="F37" s="201"/>
      <c r="G37" s="201"/>
      <c r="H37" s="201"/>
      <c r="I37" s="202"/>
      <c r="J37" s="201"/>
      <c r="K37" s="199"/>
      <c r="L37" s="201"/>
    </row>
    <row r="38" spans="1:12" ht="19.5" customHeight="1">
      <c r="A38" s="151" t="s">
        <v>69</v>
      </c>
      <c r="B38" s="199"/>
      <c r="C38" s="200"/>
      <c r="D38" s="201"/>
      <c r="E38" s="202"/>
      <c r="F38" s="201"/>
      <c r="G38" s="201"/>
      <c r="H38" s="201"/>
      <c r="I38" s="202"/>
      <c r="J38" s="201"/>
      <c r="K38" s="199"/>
      <c r="L38" s="201"/>
    </row>
    <row r="39" spans="1:12" ht="18.75">
      <c r="A39" s="151" t="s">
        <v>224</v>
      </c>
      <c r="D39" s="153"/>
      <c r="E39" s="154"/>
      <c r="F39" s="153"/>
      <c r="G39" s="153"/>
      <c r="H39" s="153"/>
      <c r="I39" s="154"/>
      <c r="J39" s="153"/>
      <c r="K39" s="155"/>
      <c r="L39" s="153"/>
    </row>
    <row r="40" spans="1:13" ht="18.75">
      <c r="A40" s="157"/>
      <c r="B40" s="158"/>
      <c r="C40" s="158"/>
      <c r="D40" s="159"/>
      <c r="E40" s="160"/>
      <c r="F40" s="159"/>
      <c r="G40" s="159"/>
      <c r="H40" s="159"/>
      <c r="I40" s="160"/>
      <c r="L40" s="156"/>
      <c r="M40" s="162" t="s">
        <v>104</v>
      </c>
    </row>
    <row r="41" spans="1:13" ht="18.75">
      <c r="A41" s="157"/>
      <c r="B41" s="158"/>
      <c r="C41" s="158"/>
      <c r="D41" s="159"/>
      <c r="E41" s="160"/>
      <c r="F41" s="220" t="s">
        <v>167</v>
      </c>
      <c r="G41" s="220"/>
      <c r="H41" s="220"/>
      <c r="I41" s="160"/>
      <c r="L41" s="156"/>
      <c r="M41" s="162"/>
    </row>
    <row r="42" spans="6:13" ht="18.75">
      <c r="F42" s="221" t="s">
        <v>166</v>
      </c>
      <c r="G42" s="221"/>
      <c r="H42" s="221"/>
      <c r="J42" s="221" t="s">
        <v>26</v>
      </c>
      <c r="K42" s="221"/>
      <c r="L42" s="221"/>
      <c r="M42" s="164"/>
    </row>
    <row r="43" spans="1:32" s="167" customFormat="1" ht="18.75">
      <c r="A43" s="157"/>
      <c r="B43" s="165"/>
      <c r="C43" s="166"/>
      <c r="E43" s="168"/>
      <c r="F43" s="169" t="str">
        <f>"31 มีนาคม"</f>
        <v>31 มีนาคม</v>
      </c>
      <c r="G43" s="169"/>
      <c r="H43" s="169" t="str">
        <f>"31 ธันวาคม"</f>
        <v>31 ธันวาคม</v>
      </c>
      <c r="I43" s="169"/>
      <c r="J43" s="169" t="str">
        <f>"31 มีนาคม"</f>
        <v>31 มีนาคม</v>
      </c>
      <c r="K43" s="169"/>
      <c r="L43" s="169" t="str">
        <f>"31 ธันวาคม"</f>
        <v>31 ธันวาคม</v>
      </c>
      <c r="AF43" s="167" t="s">
        <v>104</v>
      </c>
    </row>
    <row r="44" spans="1:12" s="171" customFormat="1" ht="18.75">
      <c r="A44" s="170"/>
      <c r="C44" s="172"/>
      <c r="D44" s="165" t="s">
        <v>0</v>
      </c>
      <c r="E44" s="173"/>
      <c r="F44" s="174">
        <v>2564</v>
      </c>
      <c r="G44" s="175"/>
      <c r="H44" s="174">
        <v>2563</v>
      </c>
      <c r="I44" s="175"/>
      <c r="J44" s="174">
        <v>2564</v>
      </c>
      <c r="K44" s="175"/>
      <c r="L44" s="174">
        <v>2563</v>
      </c>
    </row>
    <row r="45" spans="1:12" s="171" customFormat="1" ht="18.75">
      <c r="A45" s="170"/>
      <c r="C45" s="172"/>
      <c r="D45" s="165"/>
      <c r="E45" s="173"/>
      <c r="F45" s="176" t="s">
        <v>84</v>
      </c>
      <c r="G45" s="175"/>
      <c r="H45" s="167" t="s">
        <v>152</v>
      </c>
      <c r="I45" s="175"/>
      <c r="J45" s="176" t="s">
        <v>84</v>
      </c>
      <c r="K45" s="175"/>
      <c r="L45" s="167" t="s">
        <v>152</v>
      </c>
    </row>
    <row r="46" spans="1:12" s="171" customFormat="1" ht="18.75">
      <c r="A46" s="170"/>
      <c r="C46" s="172"/>
      <c r="D46" s="165"/>
      <c r="E46" s="173"/>
      <c r="F46" s="176" t="s">
        <v>85</v>
      </c>
      <c r="G46" s="175"/>
      <c r="H46" s="176"/>
      <c r="I46" s="175"/>
      <c r="J46" s="176" t="s">
        <v>85</v>
      </c>
      <c r="K46" s="175"/>
      <c r="L46" s="176"/>
    </row>
    <row r="47" spans="1:2" ht="19.5" customHeight="1">
      <c r="A47" s="182" t="s">
        <v>29</v>
      </c>
      <c r="B47" s="156"/>
    </row>
    <row r="48" spans="1:2" ht="19.5" customHeight="1">
      <c r="A48" s="182" t="s">
        <v>5</v>
      </c>
      <c r="B48" s="156"/>
    </row>
    <row r="49" spans="1:13" ht="19.5" customHeight="1">
      <c r="A49" s="156" t="s">
        <v>144</v>
      </c>
      <c r="B49" s="156"/>
      <c r="D49" s="152">
        <v>11</v>
      </c>
      <c r="E49" s="156"/>
      <c r="F49" s="192">
        <v>500000</v>
      </c>
      <c r="G49" s="216"/>
      <c r="H49" s="192">
        <v>3000000</v>
      </c>
      <c r="I49" s="216"/>
      <c r="J49" s="192">
        <v>500000</v>
      </c>
      <c r="K49" s="216"/>
      <c r="L49" s="192">
        <v>3000000</v>
      </c>
      <c r="M49" s="183"/>
    </row>
    <row r="50" spans="1:13" ht="19.5" customHeight="1">
      <c r="A50" s="156" t="s">
        <v>70</v>
      </c>
      <c r="B50" s="156"/>
      <c r="D50" s="152" t="s">
        <v>228</v>
      </c>
      <c r="E50" s="156"/>
      <c r="F50" s="192">
        <v>254034</v>
      </c>
      <c r="G50" s="216"/>
      <c r="H50" s="192">
        <v>296230</v>
      </c>
      <c r="I50" s="216"/>
      <c r="J50" s="192">
        <v>254034</v>
      </c>
      <c r="K50" s="216"/>
      <c r="L50" s="192">
        <v>296230</v>
      </c>
      <c r="M50" s="183"/>
    </row>
    <row r="51" spans="1:13" ht="19.5" customHeight="1">
      <c r="A51" s="156" t="s">
        <v>149</v>
      </c>
      <c r="B51" s="156"/>
      <c r="D51" s="152"/>
      <c r="E51" s="156"/>
      <c r="F51" s="192"/>
      <c r="G51" s="216"/>
      <c r="H51" s="192"/>
      <c r="I51" s="216"/>
      <c r="J51" s="192"/>
      <c r="K51" s="216"/>
      <c r="L51" s="192"/>
      <c r="M51" s="183"/>
    </row>
    <row r="52" spans="1:13" ht="19.5" customHeight="1">
      <c r="A52" s="156" t="s">
        <v>150</v>
      </c>
      <c r="B52" s="156"/>
      <c r="D52" s="152">
        <v>13</v>
      </c>
      <c r="E52" s="156"/>
      <c r="F52" s="192">
        <v>980000</v>
      </c>
      <c r="G52" s="216"/>
      <c r="H52" s="192">
        <v>980000</v>
      </c>
      <c r="I52" s="216"/>
      <c r="J52" s="192">
        <v>980000</v>
      </c>
      <c r="K52" s="216"/>
      <c r="L52" s="192">
        <v>980000</v>
      </c>
      <c r="M52" s="183"/>
    </row>
    <row r="53" spans="1:13" ht="19.5" customHeight="1">
      <c r="A53" s="203" t="s">
        <v>173</v>
      </c>
      <c r="B53" s="156"/>
      <c r="D53" s="152"/>
      <c r="E53" s="156"/>
      <c r="F53" s="187"/>
      <c r="G53" s="216"/>
      <c r="H53" s="187"/>
      <c r="I53" s="187"/>
      <c r="J53" s="187"/>
      <c r="K53" s="187"/>
      <c r="L53" s="187"/>
      <c r="M53" s="183"/>
    </row>
    <row r="54" spans="1:13" ht="19.5" customHeight="1">
      <c r="A54" s="204" t="s">
        <v>174</v>
      </c>
      <c r="B54" s="156"/>
      <c r="D54" s="152">
        <v>14</v>
      </c>
      <c r="E54" s="156"/>
      <c r="F54" s="192">
        <v>13930</v>
      </c>
      <c r="G54" s="216"/>
      <c r="H54" s="192">
        <v>13599</v>
      </c>
      <c r="I54" s="216"/>
      <c r="J54" s="192">
        <v>13930</v>
      </c>
      <c r="K54" s="216"/>
      <c r="L54" s="192">
        <v>13599</v>
      </c>
      <c r="M54" s="183"/>
    </row>
    <row r="55" spans="1:13" ht="19.5" customHeight="1">
      <c r="A55" s="156" t="s">
        <v>117</v>
      </c>
      <c r="B55" s="156"/>
      <c r="D55" s="152"/>
      <c r="F55" s="187">
        <v>8297</v>
      </c>
      <c r="G55" s="187"/>
      <c r="H55" s="187">
        <v>7895</v>
      </c>
      <c r="I55" s="187"/>
      <c r="J55" s="187">
        <v>8297</v>
      </c>
      <c r="K55" s="187"/>
      <c r="L55" s="187">
        <v>7895</v>
      </c>
      <c r="M55" s="183"/>
    </row>
    <row r="56" spans="1:12" ht="19.5" customHeight="1">
      <c r="A56" s="182" t="s">
        <v>6</v>
      </c>
      <c r="B56" s="156"/>
      <c r="D56" s="152"/>
      <c r="E56" s="156"/>
      <c r="F56" s="191">
        <f>SUM(F49:F55)</f>
        <v>1756261</v>
      </c>
      <c r="G56" s="190"/>
      <c r="H56" s="191">
        <f>SUM(H49:H55)</f>
        <v>4297724</v>
      </c>
      <c r="I56" s="190"/>
      <c r="J56" s="191">
        <f>SUM(J49:J55)</f>
        <v>1756261</v>
      </c>
      <c r="K56" s="190"/>
      <c r="L56" s="191">
        <f>SUM(L49:L55)</f>
        <v>4297724</v>
      </c>
    </row>
    <row r="57" spans="1:12" ht="19.5" customHeight="1">
      <c r="A57" s="182" t="s">
        <v>16</v>
      </c>
      <c r="B57" s="156"/>
      <c r="D57" s="152"/>
      <c r="E57" s="156"/>
      <c r="F57" s="190"/>
      <c r="G57" s="190"/>
      <c r="H57" s="190"/>
      <c r="I57" s="190"/>
      <c r="J57" s="190"/>
      <c r="K57" s="190"/>
      <c r="L57" s="190"/>
    </row>
    <row r="58" spans="1:7" ht="19.5" customHeight="1">
      <c r="A58" s="156" t="s">
        <v>151</v>
      </c>
      <c r="B58" s="156"/>
      <c r="D58" s="152"/>
      <c r="E58" s="156"/>
      <c r="F58" s="190"/>
      <c r="G58" s="190"/>
    </row>
    <row r="59" spans="1:12" ht="19.5" customHeight="1">
      <c r="A59" s="156" t="s">
        <v>108</v>
      </c>
      <c r="B59" s="156"/>
      <c r="D59" s="152">
        <v>13</v>
      </c>
      <c r="E59" s="156"/>
      <c r="F59" s="187">
        <v>3570000</v>
      </c>
      <c r="G59" s="187"/>
      <c r="H59" s="187">
        <v>4060000</v>
      </c>
      <c r="I59" s="187"/>
      <c r="J59" s="187">
        <v>3570000</v>
      </c>
      <c r="K59" s="187"/>
      <c r="L59" s="187">
        <v>4060000</v>
      </c>
    </row>
    <row r="60" spans="1:13" ht="19.5" customHeight="1">
      <c r="A60" s="205" t="s">
        <v>175</v>
      </c>
      <c r="B60" s="156"/>
      <c r="D60" s="152"/>
      <c r="E60" s="156"/>
      <c r="F60" s="192"/>
      <c r="G60" s="187"/>
      <c r="H60" s="187"/>
      <c r="I60" s="187"/>
      <c r="J60" s="192"/>
      <c r="K60" s="187"/>
      <c r="L60" s="187"/>
      <c r="M60" s="183"/>
    </row>
    <row r="61" spans="1:13" ht="19.5" customHeight="1">
      <c r="A61" s="205" t="s">
        <v>107</v>
      </c>
      <c r="B61" s="156"/>
      <c r="D61" s="152">
        <v>14</v>
      </c>
      <c r="E61" s="156"/>
      <c r="F61" s="192">
        <v>51469</v>
      </c>
      <c r="G61" s="187"/>
      <c r="H61" s="187">
        <v>53232</v>
      </c>
      <c r="I61" s="187"/>
      <c r="J61" s="192">
        <v>51469</v>
      </c>
      <c r="K61" s="187"/>
      <c r="L61" s="187">
        <v>53232</v>
      </c>
      <c r="M61" s="183"/>
    </row>
    <row r="62" spans="1:13" ht="19.5" customHeight="1">
      <c r="A62" s="156" t="s">
        <v>229</v>
      </c>
      <c r="B62" s="156"/>
      <c r="D62" s="152">
        <v>15</v>
      </c>
      <c r="E62" s="156"/>
      <c r="F62" s="192">
        <v>5992384</v>
      </c>
      <c r="G62" s="187"/>
      <c r="H62" s="192">
        <v>5992114</v>
      </c>
      <c r="I62" s="187"/>
      <c r="J62" s="192">
        <v>5992384</v>
      </c>
      <c r="K62" s="187"/>
      <c r="L62" s="192">
        <v>5992114</v>
      </c>
      <c r="M62" s="183"/>
    </row>
    <row r="63" spans="1:13" ht="19.5" customHeight="1">
      <c r="A63" s="156" t="s">
        <v>105</v>
      </c>
      <c r="B63" s="156"/>
      <c r="D63" s="152"/>
      <c r="E63" s="156"/>
      <c r="F63" s="192">
        <v>1773</v>
      </c>
      <c r="G63" s="187"/>
      <c r="H63" s="192">
        <v>1763</v>
      </c>
      <c r="I63" s="187"/>
      <c r="J63" s="192">
        <v>1773</v>
      </c>
      <c r="K63" s="187"/>
      <c r="L63" s="192">
        <v>1763</v>
      </c>
      <c r="M63" s="183"/>
    </row>
    <row r="64" spans="1:13" ht="19.5" customHeight="1">
      <c r="A64" s="194" t="s">
        <v>239</v>
      </c>
      <c r="B64" s="156"/>
      <c r="D64" s="152"/>
      <c r="E64" s="156"/>
      <c r="F64" s="187">
        <v>122784</v>
      </c>
      <c r="G64" s="216"/>
      <c r="H64" s="187">
        <v>120096</v>
      </c>
      <c r="I64" s="216"/>
      <c r="J64" s="187">
        <v>122784</v>
      </c>
      <c r="K64" s="216"/>
      <c r="L64" s="187">
        <v>120096</v>
      </c>
      <c r="M64" s="183"/>
    </row>
    <row r="65" spans="1:13" ht="19.5" customHeight="1">
      <c r="A65" s="156" t="s">
        <v>195</v>
      </c>
      <c r="B65" s="156"/>
      <c r="D65" s="152"/>
      <c r="E65" s="156"/>
      <c r="F65" s="187">
        <v>847551</v>
      </c>
      <c r="G65" s="216"/>
      <c r="H65" s="187">
        <v>842233</v>
      </c>
      <c r="I65" s="216"/>
      <c r="J65" s="187">
        <v>847551</v>
      </c>
      <c r="K65" s="216"/>
      <c r="L65" s="187">
        <v>842233</v>
      </c>
      <c r="M65" s="183"/>
    </row>
    <row r="66" spans="1:13" ht="19.5" customHeight="1">
      <c r="A66" s="156" t="s">
        <v>183</v>
      </c>
      <c r="B66" s="156"/>
      <c r="D66" s="152">
        <v>3</v>
      </c>
      <c r="E66" s="156"/>
      <c r="F66" s="187">
        <v>120491</v>
      </c>
      <c r="G66" s="216"/>
      <c r="H66" s="187">
        <v>109007</v>
      </c>
      <c r="I66" s="216"/>
      <c r="J66" s="187">
        <v>120491</v>
      </c>
      <c r="K66" s="216"/>
      <c r="L66" s="187">
        <v>109007</v>
      </c>
      <c r="M66" s="183"/>
    </row>
    <row r="67" spans="1:13" ht="19.5" customHeight="1">
      <c r="A67" s="156" t="s">
        <v>34</v>
      </c>
      <c r="B67" s="156"/>
      <c r="D67" s="152" t="s">
        <v>249</v>
      </c>
      <c r="E67" s="156"/>
      <c r="F67" s="217">
        <v>150419</v>
      </c>
      <c r="G67" s="216"/>
      <c r="H67" s="217">
        <v>150682</v>
      </c>
      <c r="I67" s="216"/>
      <c r="J67" s="217">
        <v>150419</v>
      </c>
      <c r="K67" s="216"/>
      <c r="L67" s="217">
        <v>150682</v>
      </c>
      <c r="M67" s="183"/>
    </row>
    <row r="68" spans="1:12" ht="19.5" customHeight="1">
      <c r="A68" s="182" t="s">
        <v>17</v>
      </c>
      <c r="B68" s="156"/>
      <c r="D68" s="156"/>
      <c r="E68" s="156"/>
      <c r="F68" s="195">
        <f>SUM(F59:F67)</f>
        <v>10856871</v>
      </c>
      <c r="G68" s="190"/>
      <c r="H68" s="195">
        <f>SUM(H59:H67)</f>
        <v>11329127</v>
      </c>
      <c r="I68" s="190"/>
      <c r="J68" s="195">
        <f>SUM(J59:J67)</f>
        <v>10856871</v>
      </c>
      <c r="K68" s="206"/>
      <c r="L68" s="195">
        <f>SUM(L59:L67)</f>
        <v>11329127</v>
      </c>
    </row>
    <row r="69" spans="1:12" ht="19.5" customHeight="1">
      <c r="A69" s="182" t="s">
        <v>7</v>
      </c>
      <c r="B69" s="156"/>
      <c r="D69" s="156"/>
      <c r="E69" s="156"/>
      <c r="F69" s="207">
        <f>SUM(F56,F68)</f>
        <v>12613132</v>
      </c>
      <c r="G69" s="184"/>
      <c r="H69" s="207">
        <f>SUM(H56,H68)</f>
        <v>15626851</v>
      </c>
      <c r="I69" s="184"/>
      <c r="J69" s="207">
        <f>SUM(J56,J68)</f>
        <v>12613132</v>
      </c>
      <c r="K69" s="184"/>
      <c r="L69" s="207">
        <f>SUM(L56,L68)</f>
        <v>15626851</v>
      </c>
    </row>
    <row r="70" spans="2:12" ht="19.5" customHeight="1">
      <c r="B70" s="156"/>
      <c r="D70" s="208"/>
      <c r="F70" s="208"/>
      <c r="G70" s="208"/>
      <c r="H70" s="208"/>
      <c r="J70" s="208"/>
      <c r="K70" s="163"/>
      <c r="L70" s="208"/>
    </row>
    <row r="71" spans="1:12" ht="19.5" customHeight="1">
      <c r="A71" s="156" t="s">
        <v>3</v>
      </c>
      <c r="B71" s="156"/>
      <c r="D71" s="208"/>
      <c r="F71" s="208"/>
      <c r="G71" s="208"/>
      <c r="H71" s="208"/>
      <c r="J71" s="208"/>
      <c r="L71" s="208"/>
    </row>
    <row r="72" spans="1:12" ht="19.5" customHeight="1">
      <c r="A72" s="151" t="s">
        <v>169</v>
      </c>
      <c r="B72" s="199"/>
      <c r="C72" s="200"/>
      <c r="D72" s="201"/>
      <c r="E72" s="202"/>
      <c r="F72" s="201"/>
      <c r="G72" s="201"/>
      <c r="H72" s="201"/>
      <c r="I72" s="202"/>
      <c r="J72" s="201"/>
      <c r="K72" s="199"/>
      <c r="L72" s="201"/>
    </row>
    <row r="73" spans="1:12" ht="19.5" customHeight="1">
      <c r="A73" s="151" t="s">
        <v>69</v>
      </c>
      <c r="B73" s="199"/>
      <c r="C73" s="200"/>
      <c r="D73" s="201"/>
      <c r="E73" s="202"/>
      <c r="F73" s="201"/>
      <c r="G73" s="201"/>
      <c r="H73" s="201"/>
      <c r="I73" s="202"/>
      <c r="J73" s="201"/>
      <c r="K73" s="199"/>
      <c r="L73" s="201"/>
    </row>
    <row r="74" spans="1:12" ht="18.75">
      <c r="A74" s="151" t="s">
        <v>224</v>
      </c>
      <c r="D74" s="153"/>
      <c r="E74" s="154"/>
      <c r="F74" s="153"/>
      <c r="G74" s="153"/>
      <c r="H74" s="153"/>
      <c r="I74" s="154"/>
      <c r="J74" s="153"/>
      <c r="K74" s="155"/>
      <c r="L74" s="153"/>
    </row>
    <row r="75" spans="1:13" ht="18.75">
      <c r="A75" s="157"/>
      <c r="B75" s="158"/>
      <c r="C75" s="158"/>
      <c r="D75" s="159"/>
      <c r="E75" s="160"/>
      <c r="F75" s="159"/>
      <c r="G75" s="159"/>
      <c r="H75" s="159"/>
      <c r="I75" s="160"/>
      <c r="L75" s="156"/>
      <c r="M75" s="162" t="s">
        <v>104</v>
      </c>
    </row>
    <row r="76" spans="1:13" ht="18.75">
      <c r="A76" s="157"/>
      <c r="B76" s="158"/>
      <c r="C76" s="158"/>
      <c r="D76" s="159"/>
      <c r="E76" s="160"/>
      <c r="F76" s="220" t="s">
        <v>167</v>
      </c>
      <c r="G76" s="220"/>
      <c r="H76" s="220"/>
      <c r="I76" s="160"/>
      <c r="L76" s="156"/>
      <c r="M76" s="162"/>
    </row>
    <row r="77" spans="6:13" ht="18.75">
      <c r="F77" s="221" t="s">
        <v>166</v>
      </c>
      <c r="G77" s="221"/>
      <c r="H77" s="221"/>
      <c r="J77" s="221" t="s">
        <v>26</v>
      </c>
      <c r="K77" s="221"/>
      <c r="L77" s="221"/>
      <c r="M77" s="164"/>
    </row>
    <row r="78" spans="1:32" s="167" customFormat="1" ht="18.75">
      <c r="A78" s="157"/>
      <c r="B78" s="165"/>
      <c r="C78" s="166"/>
      <c r="E78" s="168"/>
      <c r="F78" s="169" t="str">
        <f>"31 มีนาคม"</f>
        <v>31 มีนาคม</v>
      </c>
      <c r="G78" s="169"/>
      <c r="H78" s="169" t="str">
        <f>"31 ธันวาคม"</f>
        <v>31 ธันวาคม</v>
      </c>
      <c r="I78" s="169"/>
      <c r="J78" s="169" t="str">
        <f>"31 มีนาคม"</f>
        <v>31 มีนาคม</v>
      </c>
      <c r="K78" s="169"/>
      <c r="L78" s="169" t="str">
        <f>"31 ธันวาคม"</f>
        <v>31 ธันวาคม</v>
      </c>
      <c r="AF78" s="167" t="s">
        <v>104</v>
      </c>
    </row>
    <row r="79" spans="1:12" s="171" customFormat="1" ht="18.75">
      <c r="A79" s="170"/>
      <c r="C79" s="172"/>
      <c r="D79" s="165"/>
      <c r="E79" s="173"/>
      <c r="F79" s="174">
        <v>2564</v>
      </c>
      <c r="G79" s="175"/>
      <c r="H79" s="174">
        <v>2563</v>
      </c>
      <c r="I79" s="175"/>
      <c r="J79" s="174">
        <v>2564</v>
      </c>
      <c r="K79" s="175"/>
      <c r="L79" s="174">
        <v>2563</v>
      </c>
    </row>
    <row r="80" spans="1:12" s="171" customFormat="1" ht="18.75">
      <c r="A80" s="170"/>
      <c r="C80" s="172"/>
      <c r="D80" s="165"/>
      <c r="E80" s="173"/>
      <c r="F80" s="176" t="s">
        <v>84</v>
      </c>
      <c r="G80" s="175"/>
      <c r="H80" s="167" t="s">
        <v>152</v>
      </c>
      <c r="I80" s="175"/>
      <c r="J80" s="176" t="s">
        <v>84</v>
      </c>
      <c r="K80" s="175"/>
      <c r="L80" s="167" t="s">
        <v>152</v>
      </c>
    </row>
    <row r="81" spans="1:12" s="171" customFormat="1" ht="18.75">
      <c r="A81" s="170"/>
      <c r="C81" s="172"/>
      <c r="D81" s="165"/>
      <c r="E81" s="173"/>
      <c r="F81" s="176" t="s">
        <v>85</v>
      </c>
      <c r="G81" s="175"/>
      <c r="H81" s="176"/>
      <c r="I81" s="175"/>
      <c r="J81" s="176" t="s">
        <v>85</v>
      </c>
      <c r="K81" s="175"/>
      <c r="L81" s="176"/>
    </row>
    <row r="82" spans="1:12" ht="19.5" customHeight="1">
      <c r="A82" s="182" t="s">
        <v>30</v>
      </c>
      <c r="B82" s="156"/>
      <c r="C82" s="178"/>
      <c r="D82" s="179"/>
      <c r="E82" s="209"/>
      <c r="F82" s="179"/>
      <c r="G82" s="179"/>
      <c r="H82" s="179"/>
      <c r="I82" s="181"/>
      <c r="J82" s="179"/>
      <c r="K82" s="180"/>
      <c r="L82" s="179"/>
    </row>
    <row r="83" spans="1:2" ht="19.5" customHeight="1">
      <c r="A83" s="182" t="s">
        <v>8</v>
      </c>
      <c r="B83" s="156"/>
    </row>
    <row r="84" spans="1:4" ht="19.5" customHeight="1">
      <c r="A84" s="156" t="s">
        <v>35</v>
      </c>
      <c r="B84" s="156"/>
      <c r="D84" s="152"/>
    </row>
    <row r="85" spans="1:12" ht="19.5" customHeight="1">
      <c r="A85" s="156" t="s">
        <v>36</v>
      </c>
      <c r="B85" s="156"/>
      <c r="D85" s="156"/>
      <c r="E85" s="184"/>
      <c r="F85" s="183"/>
      <c r="G85" s="183"/>
      <c r="H85" s="183"/>
      <c r="I85" s="184"/>
      <c r="J85" s="183"/>
      <c r="K85" s="183"/>
      <c r="L85" s="183"/>
    </row>
    <row r="86" spans="1:12" ht="19.5" customHeight="1" thickBot="1">
      <c r="A86" s="156" t="s">
        <v>106</v>
      </c>
      <c r="B86" s="156"/>
      <c r="D86" s="152"/>
      <c r="E86" s="156"/>
      <c r="F86" s="210">
        <v>582923</v>
      </c>
      <c r="G86" s="184"/>
      <c r="H86" s="210">
        <v>582923</v>
      </c>
      <c r="I86" s="184"/>
      <c r="J86" s="210">
        <v>582923</v>
      </c>
      <c r="K86" s="183"/>
      <c r="L86" s="210">
        <v>582923</v>
      </c>
    </row>
    <row r="87" spans="1:13" ht="19.5" customHeight="1" thickTop="1">
      <c r="A87" s="156" t="s">
        <v>37</v>
      </c>
      <c r="B87" s="156"/>
      <c r="D87" s="152"/>
      <c r="E87" s="156"/>
      <c r="F87" s="156"/>
      <c r="G87" s="156"/>
      <c r="H87" s="156"/>
      <c r="I87" s="156"/>
      <c r="J87" s="156"/>
      <c r="L87" s="156"/>
      <c r="M87" s="183"/>
    </row>
    <row r="88" spans="1:13" ht="19.5" customHeight="1">
      <c r="A88" s="156" t="s">
        <v>182</v>
      </c>
      <c r="B88" s="156"/>
      <c r="E88" s="156"/>
      <c r="F88" s="184">
        <f>Consolidated!H29</f>
        <v>571891</v>
      </c>
      <c r="G88" s="184"/>
      <c r="H88" s="184">
        <f>Consolidated!H23</f>
        <v>571891</v>
      </c>
      <c r="I88" s="184"/>
      <c r="J88" s="184">
        <f>'The Company only'!E29</f>
        <v>571891</v>
      </c>
      <c r="K88" s="183"/>
      <c r="L88" s="184">
        <f>'The Company only'!E23</f>
        <v>571891</v>
      </c>
      <c r="M88" s="183"/>
    </row>
    <row r="89" spans="1:13" ht="19.5" customHeight="1">
      <c r="A89" s="156" t="s">
        <v>54</v>
      </c>
      <c r="B89" s="156"/>
      <c r="D89" s="152"/>
      <c r="E89" s="156"/>
      <c r="F89" s="184">
        <f>Consolidated!J29</f>
        <v>4533334</v>
      </c>
      <c r="G89" s="184"/>
      <c r="H89" s="184">
        <f>Consolidated!J23</f>
        <v>4533334</v>
      </c>
      <c r="I89" s="184"/>
      <c r="J89" s="184">
        <f>'The Company only'!G29</f>
        <v>4533334</v>
      </c>
      <c r="K89" s="183"/>
      <c r="L89" s="184">
        <f>'The Company only'!G23</f>
        <v>4533334</v>
      </c>
      <c r="M89" s="183"/>
    </row>
    <row r="90" spans="1:13" ht="19.5" customHeight="1">
      <c r="A90" s="156" t="s">
        <v>130</v>
      </c>
      <c r="B90" s="156"/>
      <c r="D90" s="211"/>
      <c r="E90" s="156"/>
      <c r="F90" s="184">
        <f>Consolidated!L29</f>
        <v>6152</v>
      </c>
      <c r="G90" s="184"/>
      <c r="H90" s="184">
        <f>Consolidated!L23</f>
        <v>6152</v>
      </c>
      <c r="I90" s="184"/>
      <c r="J90" s="184">
        <v>0</v>
      </c>
      <c r="K90" s="183"/>
      <c r="L90" s="184">
        <v>0</v>
      </c>
      <c r="M90" s="183"/>
    </row>
    <row r="91" spans="1:13" ht="19.5" customHeight="1">
      <c r="A91" s="156" t="s">
        <v>38</v>
      </c>
      <c r="B91" s="156"/>
      <c r="D91" s="152"/>
      <c r="E91" s="156"/>
      <c r="F91" s="183"/>
      <c r="G91" s="184"/>
      <c r="H91" s="183"/>
      <c r="I91" s="184"/>
      <c r="J91" s="183"/>
      <c r="K91" s="183"/>
      <c r="L91" s="183"/>
      <c r="M91" s="192"/>
    </row>
    <row r="92" spans="1:13" ht="19.5" customHeight="1">
      <c r="A92" s="156" t="s">
        <v>111</v>
      </c>
      <c r="B92" s="156"/>
      <c r="D92" s="152"/>
      <c r="E92" s="156"/>
      <c r="F92" s="156"/>
      <c r="G92" s="156"/>
      <c r="H92" s="156"/>
      <c r="J92" s="156"/>
      <c r="L92" s="156"/>
      <c r="M92" s="192"/>
    </row>
    <row r="93" spans="1:13" ht="19.5" customHeight="1">
      <c r="A93" s="156" t="s">
        <v>109</v>
      </c>
      <c r="B93" s="156"/>
      <c r="D93" s="152"/>
      <c r="E93" s="156"/>
      <c r="F93" s="187">
        <f>Consolidated!N29</f>
        <v>80000</v>
      </c>
      <c r="G93" s="184"/>
      <c r="H93" s="187">
        <f>Consolidated!N23</f>
        <v>80000</v>
      </c>
      <c r="I93" s="184"/>
      <c r="J93" s="187">
        <f>'The Company only'!I29</f>
        <v>80000</v>
      </c>
      <c r="K93" s="183"/>
      <c r="L93" s="187">
        <f>'The Company only'!I23</f>
        <v>80000</v>
      </c>
      <c r="M93" s="192"/>
    </row>
    <row r="94" spans="1:13" ht="19.5" customHeight="1">
      <c r="A94" s="156" t="s">
        <v>110</v>
      </c>
      <c r="B94" s="156"/>
      <c r="D94" s="152"/>
      <c r="E94" s="156"/>
      <c r="F94" s="187">
        <f>Consolidated!P29</f>
        <v>280000</v>
      </c>
      <c r="G94" s="184"/>
      <c r="H94" s="187">
        <f>Consolidated!P23</f>
        <v>280000</v>
      </c>
      <c r="I94" s="184"/>
      <c r="J94" s="187">
        <f>'The Company only'!K29</f>
        <v>280000</v>
      </c>
      <c r="K94" s="183"/>
      <c r="L94" s="187">
        <f>'The Company only'!K23</f>
        <v>280000</v>
      </c>
      <c r="M94" s="192"/>
    </row>
    <row r="95" spans="1:13" ht="19.5" customHeight="1">
      <c r="A95" s="156" t="s">
        <v>49</v>
      </c>
      <c r="B95" s="156"/>
      <c r="D95" s="152"/>
      <c r="E95" s="156"/>
      <c r="F95" s="190">
        <f>Consolidated!R29</f>
        <v>26586873</v>
      </c>
      <c r="G95" s="184"/>
      <c r="H95" s="190">
        <f>Consolidated!R23</f>
        <v>26238381</v>
      </c>
      <c r="I95" s="184"/>
      <c r="J95" s="190">
        <f>'The Company only'!M29</f>
        <v>9938727</v>
      </c>
      <c r="K95" s="184"/>
      <c r="L95" s="190">
        <f>'The Company only'!M23</f>
        <v>10023109</v>
      </c>
      <c r="M95" s="184"/>
    </row>
    <row r="96" spans="1:13" ht="19.5" customHeight="1">
      <c r="A96" s="156" t="s">
        <v>62</v>
      </c>
      <c r="B96" s="156"/>
      <c r="D96" s="152"/>
      <c r="E96" s="156"/>
      <c r="F96" s="207">
        <f>Consolidated!AB29</f>
        <v>7604666</v>
      </c>
      <c r="G96" s="184"/>
      <c r="H96" s="207">
        <f>Consolidated!AB23</f>
        <v>7381094</v>
      </c>
      <c r="I96" s="184"/>
      <c r="J96" s="207">
        <f>'The Company only'!S29</f>
        <v>4292177</v>
      </c>
      <c r="K96" s="183"/>
      <c r="L96" s="207">
        <f>'The Company only'!S23</f>
        <v>4268770</v>
      </c>
      <c r="M96" s="192"/>
    </row>
    <row r="97" spans="1:12" ht="19.5" customHeight="1">
      <c r="A97" s="182" t="s">
        <v>24</v>
      </c>
      <c r="B97" s="212"/>
      <c r="D97" s="156"/>
      <c r="E97" s="156"/>
      <c r="F97" s="207">
        <f>SUM(F88:F96)</f>
        <v>39662916</v>
      </c>
      <c r="G97" s="184"/>
      <c r="H97" s="207">
        <f>SUM(H88:H96)</f>
        <v>39090852</v>
      </c>
      <c r="I97" s="184"/>
      <c r="J97" s="207">
        <f>SUM(J88:J96)</f>
        <v>19696129</v>
      </c>
      <c r="K97" s="183"/>
      <c r="L97" s="207">
        <f>SUM(L88:L96)</f>
        <v>19757104</v>
      </c>
    </row>
    <row r="98" spans="1:12" ht="19.5" customHeight="1" thickBot="1">
      <c r="A98" s="182" t="s">
        <v>9</v>
      </c>
      <c r="B98" s="156"/>
      <c r="D98" s="156"/>
      <c r="E98" s="156"/>
      <c r="F98" s="210">
        <f>SUM(F69,F97)</f>
        <v>52276048</v>
      </c>
      <c r="G98" s="184"/>
      <c r="H98" s="210">
        <f>SUM(H69,H97)</f>
        <v>54717703</v>
      </c>
      <c r="I98" s="184"/>
      <c r="J98" s="210">
        <f>SUM(J69,J97)</f>
        <v>32309261</v>
      </c>
      <c r="K98" s="183"/>
      <c r="L98" s="210">
        <f>SUM(L69,L97)</f>
        <v>35383955</v>
      </c>
    </row>
    <row r="99" spans="2:15" ht="19.5" thickTop="1">
      <c r="B99" s="156"/>
      <c r="D99" s="156"/>
      <c r="E99" s="156"/>
      <c r="F99" s="184">
        <f>F98-F34</f>
        <v>0</v>
      </c>
      <c r="G99" s="184"/>
      <c r="H99" s="184">
        <f>H98-H34</f>
        <v>0</v>
      </c>
      <c r="I99" s="184"/>
      <c r="J99" s="184">
        <f>J98-J34</f>
        <v>0</v>
      </c>
      <c r="K99" s="183"/>
      <c r="L99" s="184">
        <f>L98-L34</f>
        <v>0</v>
      </c>
      <c r="M99" s="184"/>
      <c r="N99" s="184"/>
      <c r="O99" s="163"/>
    </row>
    <row r="100" spans="1:15" ht="18.75">
      <c r="A100" s="156" t="s">
        <v>3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63"/>
      <c r="N100" s="163"/>
      <c r="O100" s="163"/>
    </row>
    <row r="101" spans="4:15" ht="18.75">
      <c r="D101" s="197"/>
      <c r="E101" s="197"/>
      <c r="F101" s="197"/>
      <c r="G101" s="197"/>
      <c r="H101" s="197"/>
      <c r="I101" s="197"/>
      <c r="J101" s="197"/>
      <c r="K101" s="197"/>
      <c r="L101" s="197"/>
      <c r="M101" s="163"/>
      <c r="N101" s="163"/>
      <c r="O101" s="163"/>
    </row>
    <row r="102" spans="1:2" ht="18.75">
      <c r="A102" s="213"/>
      <c r="B102" s="213"/>
    </row>
    <row r="103" ht="18.75">
      <c r="B103" s="156"/>
    </row>
    <row r="104" spans="2:3" ht="18.75">
      <c r="B104" s="156"/>
      <c r="C104" s="156" t="s">
        <v>10</v>
      </c>
    </row>
    <row r="105" spans="1:2" ht="18.75">
      <c r="A105" s="213"/>
      <c r="B105" s="213"/>
    </row>
  </sheetData>
  <sheetProtection/>
  <mergeCells count="9">
    <mergeCell ref="F5:H5"/>
    <mergeCell ref="F41:H41"/>
    <mergeCell ref="F42:H42"/>
    <mergeCell ref="J42:L42"/>
    <mergeCell ref="F76:H76"/>
    <mergeCell ref="F77:H77"/>
    <mergeCell ref="J77:L77"/>
    <mergeCell ref="J6:L6"/>
    <mergeCell ref="F6:H6"/>
  </mergeCells>
  <printOptions horizontalCentered="1"/>
  <pageMargins left="0.984251968503937" right="0.3937007874015748" top="0.7874015748031497" bottom="0.3937007874015748" header="0.1968503937007874" footer="0.1968503937007874"/>
  <pageSetup horizontalDpi="600" verticalDpi="600" orientation="portrait" paperSize="9" scale="90" r:id="rId2"/>
  <rowBreaks count="2" manualBreakCount="2">
    <brk id="36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showGridLines="0" view="pageBreakPreview" zoomScale="85" zoomScaleNormal="90" zoomScaleSheetLayoutView="85" workbookViewId="0" topLeftCell="A1">
      <selection activeCell="C143" sqref="C143"/>
    </sheetView>
  </sheetViews>
  <sheetFormatPr defaultColWidth="10.625" defaultRowHeight="12.75"/>
  <cols>
    <col min="1" max="1" width="31.875" style="6" customWidth="1"/>
    <col min="2" max="2" width="8.50390625" style="6" customWidth="1"/>
    <col min="3" max="3" width="7.125" style="9" customWidth="1"/>
    <col min="4" max="4" width="1.12109375" style="9" customWidth="1"/>
    <col min="5" max="5" width="11.50390625" style="7" customWidth="1"/>
    <col min="6" max="6" width="0.6171875" style="28" customWidth="1"/>
    <col min="7" max="7" width="11.50390625" style="7" customWidth="1"/>
    <col min="8" max="8" width="0.6171875" style="28" customWidth="1"/>
    <col min="9" max="9" width="11.50390625" style="7" customWidth="1"/>
    <col min="10" max="10" width="0.6171875" style="6" customWidth="1"/>
    <col min="11" max="11" width="11.50390625" style="7" customWidth="1"/>
    <col min="12" max="12" width="0.6171875" style="5" hidden="1" customWidth="1"/>
    <col min="13" max="16384" width="10.625" style="6" customWidth="1"/>
  </cols>
  <sheetData>
    <row r="1" spans="1:11" ht="18.75">
      <c r="A1" s="67"/>
      <c r="B1" s="28"/>
      <c r="K1" s="8" t="s">
        <v>56</v>
      </c>
    </row>
    <row r="2" spans="1:11" ht="18.75">
      <c r="A2" s="25" t="s">
        <v>168</v>
      </c>
      <c r="B2" s="2"/>
      <c r="C2" s="3"/>
      <c r="D2" s="3"/>
      <c r="E2" s="4"/>
      <c r="F2" s="136"/>
      <c r="G2" s="4"/>
      <c r="H2" s="136"/>
      <c r="I2" s="4"/>
      <c r="J2" s="2"/>
      <c r="K2" s="4"/>
    </row>
    <row r="3" spans="1:11" ht="18.75">
      <c r="A3" s="25" t="s">
        <v>63</v>
      </c>
      <c r="B3" s="2"/>
      <c r="C3" s="3"/>
      <c r="D3" s="3"/>
      <c r="E3" s="4"/>
      <c r="F3" s="136"/>
      <c r="G3" s="4"/>
      <c r="H3" s="136"/>
      <c r="I3" s="4"/>
      <c r="J3" s="2"/>
      <c r="K3" s="4"/>
    </row>
    <row r="4" spans="1:11" ht="18.75">
      <c r="A4" s="1" t="s">
        <v>222</v>
      </c>
      <c r="B4" s="2"/>
      <c r="C4" s="3"/>
      <c r="D4" s="3"/>
      <c r="E4" s="4"/>
      <c r="F4" s="136"/>
      <c r="G4" s="4"/>
      <c r="H4" s="136"/>
      <c r="I4" s="4"/>
      <c r="J4" s="2"/>
      <c r="K4" s="4"/>
    </row>
    <row r="5" spans="1:12" ht="18.75">
      <c r="A5" s="2"/>
      <c r="B5" s="2"/>
      <c r="C5" s="3"/>
      <c r="D5" s="3"/>
      <c r="I5" s="5"/>
      <c r="K5" s="8" t="s">
        <v>135</v>
      </c>
      <c r="L5" s="8"/>
    </row>
    <row r="6" spans="1:12" ht="39" customHeight="1">
      <c r="A6" s="2"/>
      <c r="B6" s="2"/>
      <c r="D6" s="3"/>
      <c r="E6" s="223" t="s">
        <v>241</v>
      </c>
      <c r="F6" s="223"/>
      <c r="G6" s="223"/>
      <c r="H6" s="10"/>
      <c r="I6" s="222" t="s">
        <v>26</v>
      </c>
      <c r="J6" s="222"/>
      <c r="K6" s="222"/>
      <c r="L6" s="8"/>
    </row>
    <row r="7" spans="3:11" ht="18.75">
      <c r="C7" s="11" t="s">
        <v>0</v>
      </c>
      <c r="D7" s="12"/>
      <c r="E7" s="65" t="s">
        <v>223</v>
      </c>
      <c r="F7" s="137"/>
      <c r="G7" s="65" t="s">
        <v>162</v>
      </c>
      <c r="H7" s="137"/>
      <c r="I7" s="65" t="s">
        <v>223</v>
      </c>
      <c r="J7" s="13"/>
      <c r="K7" s="13">
        <v>2563</v>
      </c>
    </row>
    <row r="8" spans="1:11" ht="18.75">
      <c r="A8" s="14" t="s">
        <v>134</v>
      </c>
      <c r="C8" s="11"/>
      <c r="D8" s="12"/>
      <c r="E8" s="65"/>
      <c r="F8" s="137"/>
      <c r="G8" s="65"/>
      <c r="H8" s="137"/>
      <c r="I8" s="65"/>
      <c r="J8" s="13"/>
      <c r="K8" s="13"/>
    </row>
    <row r="9" spans="1:11" ht="18.75">
      <c r="A9" s="14" t="s">
        <v>39</v>
      </c>
      <c r="C9" s="9">
        <v>3</v>
      </c>
      <c r="E9" s="15"/>
      <c r="G9" s="15"/>
      <c r="I9" s="16"/>
      <c r="K9" s="16"/>
    </row>
    <row r="10" spans="1:11" ht="18.75">
      <c r="A10" s="6" t="s">
        <v>97</v>
      </c>
      <c r="C10" s="130"/>
      <c r="D10" s="130"/>
      <c r="E10" s="15">
        <v>504250</v>
      </c>
      <c r="G10" s="15">
        <v>504654</v>
      </c>
      <c r="I10" s="15">
        <v>504250</v>
      </c>
      <c r="J10" s="28"/>
      <c r="K10" s="15">
        <v>504654</v>
      </c>
    </row>
    <row r="11" spans="1:11" ht="18.75">
      <c r="A11" s="6" t="s">
        <v>98</v>
      </c>
      <c r="C11" s="131"/>
      <c r="D11" s="130"/>
      <c r="E11" s="17">
        <v>36617</v>
      </c>
      <c r="F11" s="22"/>
      <c r="G11" s="17">
        <v>53249</v>
      </c>
      <c r="H11" s="22"/>
      <c r="I11" s="17">
        <v>49557</v>
      </c>
      <c r="J11" s="22"/>
      <c r="K11" s="17">
        <v>65784</v>
      </c>
    </row>
    <row r="12" spans="1:11" ht="18.75">
      <c r="A12" s="6" t="s">
        <v>176</v>
      </c>
      <c r="C12" s="130"/>
      <c r="D12" s="130"/>
      <c r="E12" s="17">
        <v>90849</v>
      </c>
      <c r="F12" s="22"/>
      <c r="G12" s="17">
        <v>95796</v>
      </c>
      <c r="H12" s="22"/>
      <c r="I12" s="17">
        <v>90849</v>
      </c>
      <c r="J12" s="22"/>
      <c r="K12" s="17">
        <v>95796</v>
      </c>
    </row>
    <row r="13" spans="1:11" ht="18.75">
      <c r="A13" s="6" t="s">
        <v>31</v>
      </c>
      <c r="C13" s="69"/>
      <c r="E13" s="19">
        <v>1729</v>
      </c>
      <c r="F13" s="22"/>
      <c r="G13" s="19">
        <v>10289</v>
      </c>
      <c r="H13" s="22"/>
      <c r="I13" s="19">
        <v>1729</v>
      </c>
      <c r="J13" s="22"/>
      <c r="K13" s="19">
        <v>10289</v>
      </c>
    </row>
    <row r="14" spans="1:19" s="5" customFormat="1" ht="18.75">
      <c r="A14" s="14" t="s">
        <v>40</v>
      </c>
      <c r="B14" s="6"/>
      <c r="C14" s="9"/>
      <c r="D14" s="9"/>
      <c r="E14" s="20">
        <f>SUM(E10:E13)</f>
        <v>633445</v>
      </c>
      <c r="F14" s="22"/>
      <c r="G14" s="20">
        <f>SUM(G10:G13)</f>
        <v>663988</v>
      </c>
      <c r="H14" s="22"/>
      <c r="I14" s="20">
        <f>SUM(I10:I13)</f>
        <v>646385</v>
      </c>
      <c r="J14" s="22"/>
      <c r="K14" s="20">
        <f>SUM(K10:K13)</f>
        <v>676523</v>
      </c>
      <c r="M14" s="6"/>
      <c r="N14" s="6"/>
      <c r="O14" s="6"/>
      <c r="P14" s="6"/>
      <c r="Q14" s="6"/>
      <c r="R14" s="6"/>
      <c r="S14" s="6"/>
    </row>
    <row r="15" spans="1:19" s="5" customFormat="1" ht="18.75">
      <c r="A15" s="14" t="s">
        <v>41</v>
      </c>
      <c r="B15" s="6"/>
      <c r="C15" s="9">
        <v>3</v>
      </c>
      <c r="D15" s="9"/>
      <c r="E15" s="21"/>
      <c r="F15" s="28"/>
      <c r="G15" s="21"/>
      <c r="H15" s="28"/>
      <c r="I15" s="21"/>
      <c r="J15" s="28"/>
      <c r="K15" s="21"/>
      <c r="M15" s="6"/>
      <c r="N15" s="6"/>
      <c r="O15" s="6"/>
      <c r="P15" s="6"/>
      <c r="Q15" s="6"/>
      <c r="R15" s="6"/>
      <c r="S15" s="6"/>
    </row>
    <row r="16" spans="1:19" s="5" customFormat="1" ht="18.75">
      <c r="A16" s="6" t="s">
        <v>102</v>
      </c>
      <c r="B16" s="6"/>
      <c r="C16" s="9"/>
      <c r="D16" s="9"/>
      <c r="E16" s="22">
        <v>457535</v>
      </c>
      <c r="F16" s="22"/>
      <c r="G16" s="22">
        <v>456338</v>
      </c>
      <c r="H16" s="22"/>
      <c r="I16" s="22">
        <v>457535</v>
      </c>
      <c r="J16" s="22"/>
      <c r="K16" s="22">
        <v>456338</v>
      </c>
      <c r="M16" s="6"/>
      <c r="N16" s="6"/>
      <c r="O16" s="6"/>
      <c r="P16" s="6"/>
      <c r="Q16" s="6"/>
      <c r="R16" s="6"/>
      <c r="S16" s="6"/>
    </row>
    <row r="17" spans="1:19" s="5" customFormat="1" ht="18.75">
      <c r="A17" s="6" t="s">
        <v>177</v>
      </c>
      <c r="B17" s="6"/>
      <c r="C17" s="9"/>
      <c r="D17" s="9"/>
      <c r="E17" s="22">
        <v>91054</v>
      </c>
      <c r="F17" s="22"/>
      <c r="G17" s="22">
        <v>94366</v>
      </c>
      <c r="H17" s="22"/>
      <c r="I17" s="22">
        <v>91054</v>
      </c>
      <c r="J17" s="22"/>
      <c r="K17" s="22">
        <v>94366</v>
      </c>
      <c r="M17" s="6"/>
      <c r="N17" s="6"/>
      <c r="O17" s="6"/>
      <c r="P17" s="6"/>
      <c r="Q17" s="6"/>
      <c r="R17" s="6"/>
      <c r="S17" s="6"/>
    </row>
    <row r="18" spans="1:19" s="5" customFormat="1" ht="18.75">
      <c r="A18" s="6" t="s">
        <v>45</v>
      </c>
      <c r="B18" s="6"/>
      <c r="C18" s="9"/>
      <c r="D18" s="9"/>
      <c r="E18" s="20">
        <v>109912</v>
      </c>
      <c r="F18" s="22"/>
      <c r="G18" s="20">
        <v>101691</v>
      </c>
      <c r="H18" s="22"/>
      <c r="I18" s="20">
        <v>109912</v>
      </c>
      <c r="J18" s="22"/>
      <c r="K18" s="20">
        <v>101691</v>
      </c>
      <c r="M18" s="6"/>
      <c r="N18" s="6"/>
      <c r="O18" s="6"/>
      <c r="P18" s="6"/>
      <c r="Q18" s="6"/>
      <c r="R18" s="6"/>
      <c r="S18" s="6"/>
    </row>
    <row r="19" spans="1:19" s="5" customFormat="1" ht="18.75">
      <c r="A19" s="14" t="s">
        <v>42</v>
      </c>
      <c r="B19" s="6"/>
      <c r="C19" s="9"/>
      <c r="D19" s="9"/>
      <c r="E19" s="20">
        <f>SUM(E16:E18)</f>
        <v>658501</v>
      </c>
      <c r="F19" s="22"/>
      <c r="G19" s="20">
        <f>SUM(G16:G18)</f>
        <v>652395</v>
      </c>
      <c r="H19" s="22"/>
      <c r="I19" s="20">
        <f>SUM(I16:I18)</f>
        <v>658501</v>
      </c>
      <c r="J19" s="22"/>
      <c r="K19" s="20">
        <f>SUM(K16:K18)</f>
        <v>652395</v>
      </c>
      <c r="M19" s="6"/>
      <c r="N19" s="6"/>
      <c r="O19" s="6"/>
      <c r="P19" s="6"/>
      <c r="Q19" s="6"/>
      <c r="R19" s="6"/>
      <c r="S19" s="6"/>
    </row>
    <row r="20" spans="1:19" s="5" customFormat="1" ht="18.75">
      <c r="A20" s="14" t="s">
        <v>240</v>
      </c>
      <c r="B20" s="26"/>
      <c r="C20" s="9"/>
      <c r="D20" s="9"/>
      <c r="E20" s="22">
        <f>SUM(E14-E19)</f>
        <v>-25056</v>
      </c>
      <c r="F20" s="22"/>
      <c r="G20" s="22">
        <f>SUM(G14-G19)</f>
        <v>11593</v>
      </c>
      <c r="H20" s="22"/>
      <c r="I20" s="22">
        <f>SUM(I14-I19)</f>
        <v>-12116</v>
      </c>
      <c r="J20" s="22"/>
      <c r="K20" s="22">
        <f>SUM(K14-K19)</f>
        <v>24128</v>
      </c>
      <c r="M20" s="6"/>
      <c r="N20" s="6"/>
      <c r="O20" s="6"/>
      <c r="P20" s="6"/>
      <c r="Q20" s="6"/>
      <c r="R20" s="6"/>
      <c r="S20" s="6"/>
    </row>
    <row r="21" spans="1:19" s="5" customFormat="1" ht="18.75">
      <c r="A21" s="26" t="s">
        <v>99</v>
      </c>
      <c r="B21" s="26"/>
      <c r="C21" s="9">
        <v>6</v>
      </c>
      <c r="D21" s="9"/>
      <c r="E21" s="22">
        <v>434760</v>
      </c>
      <c r="F21" s="22"/>
      <c r="G21" s="22">
        <v>512438</v>
      </c>
      <c r="H21" s="22"/>
      <c r="I21" s="22">
        <v>0</v>
      </c>
      <c r="J21" s="22"/>
      <c r="K21" s="22">
        <v>0</v>
      </c>
      <c r="M21" s="6"/>
      <c r="N21" s="6"/>
      <c r="O21" s="6"/>
      <c r="P21" s="6"/>
      <c r="Q21" s="6"/>
      <c r="R21" s="6"/>
      <c r="S21" s="6"/>
    </row>
    <row r="22" spans="1:19" s="135" customFormat="1" ht="18.75">
      <c r="A22" s="141" t="s">
        <v>178</v>
      </c>
      <c r="B22" s="141"/>
      <c r="C22" s="130"/>
      <c r="D22" s="130"/>
      <c r="E22" s="20">
        <v>-74861</v>
      </c>
      <c r="F22" s="22"/>
      <c r="G22" s="20">
        <v>-52614</v>
      </c>
      <c r="H22" s="22"/>
      <c r="I22" s="20">
        <v>-74861</v>
      </c>
      <c r="J22" s="22"/>
      <c r="K22" s="20">
        <v>-52614</v>
      </c>
      <c r="M22" s="28"/>
      <c r="N22" s="28"/>
      <c r="O22" s="28"/>
      <c r="P22" s="28"/>
      <c r="Q22" s="28"/>
      <c r="R22" s="28"/>
      <c r="S22" s="28"/>
    </row>
    <row r="23" spans="1:19" s="5" customFormat="1" ht="18.75">
      <c r="A23" s="14" t="s">
        <v>184</v>
      </c>
      <c r="B23" s="6"/>
      <c r="C23" s="24"/>
      <c r="D23" s="9"/>
      <c r="E23" s="22">
        <f>SUM(E20:E22)</f>
        <v>334843</v>
      </c>
      <c r="F23" s="22"/>
      <c r="G23" s="22">
        <f>SUM(G20:G22)</f>
        <v>471417</v>
      </c>
      <c r="H23" s="22"/>
      <c r="I23" s="22">
        <f>SUM(I20:I22)</f>
        <v>-86977</v>
      </c>
      <c r="J23" s="22"/>
      <c r="K23" s="22">
        <f>SUM(K20:K22)</f>
        <v>-28486</v>
      </c>
      <c r="M23" s="6"/>
      <c r="N23" s="6"/>
      <c r="O23" s="6"/>
      <c r="P23" s="6"/>
      <c r="Q23" s="6"/>
      <c r="R23" s="6"/>
      <c r="S23" s="6"/>
    </row>
    <row r="24" spans="1:19" s="5" customFormat="1" ht="18.75">
      <c r="A24" s="6" t="s">
        <v>218</v>
      </c>
      <c r="B24" s="6"/>
      <c r="C24" s="9">
        <v>16</v>
      </c>
      <c r="D24" s="9"/>
      <c r="E24" s="20">
        <v>946</v>
      </c>
      <c r="F24" s="22"/>
      <c r="G24" s="20">
        <v>-1274</v>
      </c>
      <c r="H24" s="22"/>
      <c r="I24" s="20">
        <v>946</v>
      </c>
      <c r="J24" s="22"/>
      <c r="K24" s="20">
        <v>-1274</v>
      </c>
      <c r="M24" s="6"/>
      <c r="N24" s="6"/>
      <c r="O24" s="6"/>
      <c r="P24" s="6"/>
      <c r="Q24" s="6"/>
      <c r="R24" s="6"/>
      <c r="S24" s="6"/>
    </row>
    <row r="25" spans="1:19" s="5" customFormat="1" ht="19.5" thickBot="1">
      <c r="A25" s="14" t="s">
        <v>185</v>
      </c>
      <c r="B25" s="6"/>
      <c r="C25" s="9"/>
      <c r="D25" s="9"/>
      <c r="E25" s="27">
        <f>SUM(E23:E24)</f>
        <v>335789</v>
      </c>
      <c r="F25" s="22"/>
      <c r="G25" s="27">
        <f>SUM(G23:G24)</f>
        <v>470143</v>
      </c>
      <c r="H25" s="22"/>
      <c r="I25" s="27">
        <f>SUM(I23:I24)</f>
        <v>-86031</v>
      </c>
      <c r="J25" s="22"/>
      <c r="K25" s="27">
        <f>SUM(K23:K24)</f>
        <v>-29760</v>
      </c>
      <c r="M25" s="6"/>
      <c r="N25" s="6"/>
      <c r="O25" s="6"/>
      <c r="P25" s="6"/>
      <c r="Q25" s="6"/>
      <c r="R25" s="6"/>
      <c r="S25" s="6"/>
    </row>
    <row r="26" spans="1:19" s="5" customFormat="1" ht="19.5" thickTop="1">
      <c r="A26" s="6"/>
      <c r="B26" s="6"/>
      <c r="C26" s="9"/>
      <c r="D26" s="9"/>
      <c r="E26" s="28"/>
      <c r="F26" s="28"/>
      <c r="G26" s="28"/>
      <c r="H26" s="28"/>
      <c r="I26" s="28"/>
      <c r="J26" s="6"/>
      <c r="K26" s="28"/>
      <c r="M26" s="6"/>
      <c r="N26" s="6"/>
      <c r="O26" s="6"/>
      <c r="P26" s="6"/>
      <c r="Q26" s="6"/>
      <c r="R26" s="6"/>
      <c r="S26" s="6"/>
    </row>
    <row r="27" spans="5:11" ht="18.75">
      <c r="E27" s="39"/>
      <c r="F27" s="39"/>
      <c r="G27" s="39"/>
      <c r="H27" s="39"/>
      <c r="I27" s="39"/>
      <c r="J27" s="40"/>
      <c r="K27" s="39"/>
    </row>
    <row r="28" spans="1:11" ht="18.75">
      <c r="A28" s="6" t="s">
        <v>32</v>
      </c>
      <c r="E28" s="41"/>
      <c r="G28" s="41"/>
      <c r="I28" s="41"/>
      <c r="K28" s="41"/>
    </row>
    <row r="29" spans="1:11" ht="18.75">
      <c r="A29" s="28"/>
      <c r="B29" s="28"/>
      <c r="K29" s="8" t="s">
        <v>56</v>
      </c>
    </row>
    <row r="30" spans="1:11" ht="18.75">
      <c r="A30" s="25" t="s">
        <v>169</v>
      </c>
      <c r="B30" s="2"/>
      <c r="C30" s="3"/>
      <c r="D30" s="3"/>
      <c r="E30" s="4"/>
      <c r="F30" s="136"/>
      <c r="G30" s="4"/>
      <c r="H30" s="136"/>
      <c r="I30" s="4"/>
      <c r="J30" s="2"/>
      <c r="K30" s="4"/>
    </row>
    <row r="31" spans="1:11" ht="18.75">
      <c r="A31" s="25" t="s">
        <v>136</v>
      </c>
      <c r="B31" s="2"/>
      <c r="C31" s="3"/>
      <c r="D31" s="3"/>
      <c r="E31" s="4"/>
      <c r="F31" s="136"/>
      <c r="G31" s="4"/>
      <c r="H31" s="136"/>
      <c r="I31" s="4"/>
      <c r="J31" s="2"/>
      <c r="K31" s="4"/>
    </row>
    <row r="32" spans="1:11" ht="18.75">
      <c r="A32" s="1" t="s">
        <v>222</v>
      </c>
      <c r="B32" s="2"/>
      <c r="C32" s="3"/>
      <c r="D32" s="3"/>
      <c r="E32" s="4"/>
      <c r="F32" s="136"/>
      <c r="G32" s="4"/>
      <c r="H32" s="136"/>
      <c r="I32" s="4"/>
      <c r="J32" s="2"/>
      <c r="K32" s="4"/>
    </row>
    <row r="33" spans="1:12" ht="18.75">
      <c r="A33" s="2"/>
      <c r="B33" s="2"/>
      <c r="C33" s="3"/>
      <c r="D33" s="3"/>
      <c r="I33" s="5"/>
      <c r="K33" s="8" t="s">
        <v>131</v>
      </c>
      <c r="L33" s="8"/>
    </row>
    <row r="34" spans="1:12" ht="38.25" customHeight="1">
      <c r="A34" s="2"/>
      <c r="B34" s="2"/>
      <c r="C34" s="3"/>
      <c r="D34" s="3"/>
      <c r="E34" s="223" t="s">
        <v>241</v>
      </c>
      <c r="F34" s="223"/>
      <c r="G34" s="223"/>
      <c r="H34" s="10"/>
      <c r="I34" s="222" t="s">
        <v>26</v>
      </c>
      <c r="J34" s="222"/>
      <c r="K34" s="222"/>
      <c r="L34" s="8"/>
    </row>
    <row r="35" spans="3:11" ht="18.75">
      <c r="C35" s="11" t="s">
        <v>0</v>
      </c>
      <c r="D35" s="12"/>
      <c r="E35" s="65" t="s">
        <v>223</v>
      </c>
      <c r="F35" s="137"/>
      <c r="G35" s="65" t="s">
        <v>162</v>
      </c>
      <c r="H35" s="137"/>
      <c r="I35" s="65" t="s">
        <v>223</v>
      </c>
      <c r="J35" s="13"/>
      <c r="K35" s="13">
        <v>2563</v>
      </c>
    </row>
    <row r="36" spans="1:19" s="5" customFormat="1" ht="18.75">
      <c r="A36" s="14" t="s">
        <v>132</v>
      </c>
      <c r="B36" s="6"/>
      <c r="C36" s="11"/>
      <c r="D36" s="12"/>
      <c r="E36" s="23"/>
      <c r="F36" s="138"/>
      <c r="G36" s="23"/>
      <c r="H36" s="138"/>
      <c r="I36" s="23"/>
      <c r="J36" s="42"/>
      <c r="K36" s="23"/>
      <c r="M36" s="6"/>
      <c r="N36" s="6"/>
      <c r="O36" s="6"/>
      <c r="P36" s="6"/>
      <c r="Q36" s="6"/>
      <c r="R36" s="6"/>
      <c r="S36" s="6"/>
    </row>
    <row r="37" spans="1:19" s="21" customFormat="1" ht="18.75" customHeight="1">
      <c r="A37" s="113" t="s">
        <v>87</v>
      </c>
      <c r="B37" s="113"/>
      <c r="C37" s="12"/>
      <c r="D37" s="12"/>
      <c r="E37" s="114"/>
      <c r="F37" s="139"/>
      <c r="G37" s="114"/>
      <c r="H37" s="139"/>
      <c r="I37" s="114"/>
      <c r="J37" s="115"/>
      <c r="K37" s="114"/>
      <c r="M37" s="113"/>
      <c r="N37" s="113"/>
      <c r="O37" s="113"/>
      <c r="P37" s="113"/>
      <c r="Q37" s="113"/>
      <c r="R37" s="113"/>
      <c r="S37" s="113"/>
    </row>
    <row r="38" spans="1:19" s="5" customFormat="1" ht="18.75" customHeight="1">
      <c r="A38" s="6" t="s">
        <v>75</v>
      </c>
      <c r="B38" s="6"/>
      <c r="C38" s="11"/>
      <c r="D38" s="12"/>
      <c r="E38" s="23"/>
      <c r="F38" s="138"/>
      <c r="G38" s="23"/>
      <c r="H38" s="138"/>
      <c r="I38" s="23"/>
      <c r="J38" s="42"/>
      <c r="K38" s="23"/>
      <c r="M38" s="6"/>
      <c r="N38" s="6"/>
      <c r="O38" s="6"/>
      <c r="P38" s="6"/>
      <c r="Q38" s="6"/>
      <c r="R38" s="6"/>
      <c r="S38" s="6"/>
    </row>
    <row r="39" spans="1:19" s="135" customFormat="1" ht="18.75" customHeight="1">
      <c r="A39" s="28" t="s">
        <v>76</v>
      </c>
      <c r="B39" s="28"/>
      <c r="C39" s="130"/>
      <c r="D39" s="130"/>
      <c r="E39" s="22">
        <v>2269</v>
      </c>
      <c r="F39" s="22"/>
      <c r="G39" s="22">
        <v>13108</v>
      </c>
      <c r="H39" s="22"/>
      <c r="I39" s="23">
        <v>0</v>
      </c>
      <c r="J39" s="23"/>
      <c r="K39" s="23">
        <v>0</v>
      </c>
      <c r="M39" s="28"/>
      <c r="N39" s="28"/>
      <c r="O39" s="28"/>
      <c r="P39" s="28"/>
      <c r="Q39" s="28"/>
      <c r="R39" s="28"/>
      <c r="S39" s="28"/>
    </row>
    <row r="40" spans="1:19" s="5" customFormat="1" ht="18.75" customHeight="1">
      <c r="A40" s="6" t="s">
        <v>251</v>
      </c>
      <c r="B40" s="6"/>
      <c r="C40" s="9"/>
      <c r="D40" s="9"/>
      <c r="E40" s="20">
        <v>1446</v>
      </c>
      <c r="F40" s="22"/>
      <c r="G40" s="20">
        <v>11580</v>
      </c>
      <c r="H40" s="22"/>
      <c r="I40" s="66">
        <v>0</v>
      </c>
      <c r="J40" s="43"/>
      <c r="K40" s="66">
        <v>0</v>
      </c>
      <c r="M40" s="6"/>
      <c r="N40" s="6"/>
      <c r="O40" s="6"/>
      <c r="P40" s="6"/>
      <c r="Q40" s="6"/>
      <c r="R40" s="6"/>
      <c r="S40" s="6"/>
    </row>
    <row r="41" spans="1:19" s="5" customFormat="1" ht="18.75" customHeight="1">
      <c r="A41" s="6" t="s">
        <v>87</v>
      </c>
      <c r="B41" s="6"/>
      <c r="C41" s="9"/>
      <c r="D41" s="9"/>
      <c r="E41" s="22"/>
      <c r="F41" s="22"/>
      <c r="G41" s="22"/>
      <c r="H41" s="22"/>
      <c r="I41" s="23"/>
      <c r="J41" s="43"/>
      <c r="K41" s="23"/>
      <c r="M41" s="6"/>
      <c r="N41" s="6"/>
      <c r="O41" s="6"/>
      <c r="P41" s="6"/>
      <c r="Q41" s="6"/>
      <c r="R41" s="6"/>
      <c r="S41" s="6"/>
    </row>
    <row r="42" spans="1:19" s="21" customFormat="1" ht="18.75" customHeight="1">
      <c r="A42" s="6" t="s">
        <v>133</v>
      </c>
      <c r="B42" s="113"/>
      <c r="C42" s="12"/>
      <c r="D42" s="12"/>
      <c r="E42" s="117">
        <f>SUM(E39:E41)</f>
        <v>3715</v>
      </c>
      <c r="F42" s="118"/>
      <c r="G42" s="117">
        <f>SUM(G39:G41)</f>
        <v>24688</v>
      </c>
      <c r="H42" s="118"/>
      <c r="I42" s="117">
        <f>SUM(I39:I41)</f>
        <v>0</v>
      </c>
      <c r="J42" s="68"/>
      <c r="K42" s="117">
        <f>SUM(K39:K41)</f>
        <v>0</v>
      </c>
      <c r="M42" s="113"/>
      <c r="N42" s="113"/>
      <c r="O42" s="113"/>
      <c r="P42" s="113"/>
      <c r="Q42" s="113"/>
      <c r="R42" s="113"/>
      <c r="S42" s="113"/>
    </row>
    <row r="43" spans="1:19" s="21" customFormat="1" ht="18.75" customHeight="1">
      <c r="A43" s="113"/>
      <c r="B43" s="113"/>
      <c r="C43" s="12"/>
      <c r="D43" s="12"/>
      <c r="E43" s="114"/>
      <c r="F43" s="139"/>
      <c r="G43" s="114"/>
      <c r="H43" s="139"/>
      <c r="I43" s="114"/>
      <c r="J43" s="115"/>
      <c r="K43" s="114"/>
      <c r="M43" s="113"/>
      <c r="N43" s="113"/>
      <c r="O43" s="113"/>
      <c r="P43" s="113"/>
      <c r="Q43" s="113"/>
      <c r="R43" s="113"/>
      <c r="S43" s="113"/>
    </row>
    <row r="44" spans="1:19" s="21" customFormat="1" ht="18.75" customHeight="1">
      <c r="A44" s="113" t="s">
        <v>86</v>
      </c>
      <c r="B44" s="113"/>
      <c r="C44" s="12"/>
      <c r="D44" s="12"/>
      <c r="E44" s="114"/>
      <c r="F44" s="139"/>
      <c r="G44" s="114"/>
      <c r="H44" s="139"/>
      <c r="I44" s="114"/>
      <c r="J44" s="115"/>
      <c r="K44" s="114"/>
      <c r="M44" s="113"/>
      <c r="N44" s="113"/>
      <c r="O44" s="113"/>
      <c r="P44" s="113"/>
      <c r="Q44" s="113"/>
      <c r="R44" s="113"/>
      <c r="S44" s="113"/>
    </row>
    <row r="45" spans="1:19" s="21" customFormat="1" ht="18.75" customHeight="1">
      <c r="A45" s="6" t="s">
        <v>242</v>
      </c>
      <c r="B45" s="6"/>
      <c r="C45" s="11"/>
      <c r="D45" s="11"/>
      <c r="E45" s="23"/>
      <c r="F45" s="138"/>
      <c r="G45" s="23"/>
      <c r="H45" s="138"/>
      <c r="I45" s="23"/>
      <c r="J45" s="42"/>
      <c r="K45" s="23"/>
      <c r="M45" s="113"/>
      <c r="N45" s="113"/>
      <c r="O45" s="113"/>
      <c r="P45" s="113"/>
      <c r="Q45" s="113"/>
      <c r="R45" s="113"/>
      <c r="S45" s="113"/>
    </row>
    <row r="46" spans="1:19" s="21" customFormat="1" ht="18.75" customHeight="1">
      <c r="A46" s="6" t="s">
        <v>209</v>
      </c>
      <c r="B46" s="6"/>
      <c r="C46" s="11"/>
      <c r="D46" s="11"/>
      <c r="E46" s="23">
        <v>233029</v>
      </c>
      <c r="F46" s="138"/>
      <c r="G46" s="23">
        <v>-646909</v>
      </c>
      <c r="H46" s="138"/>
      <c r="I46" s="23">
        <v>25056</v>
      </c>
      <c r="J46" s="42"/>
      <c r="K46" s="23">
        <v>-426788</v>
      </c>
      <c r="M46" s="113"/>
      <c r="N46" s="113"/>
      <c r="O46" s="113"/>
      <c r="P46" s="113"/>
      <c r="Q46" s="113"/>
      <c r="R46" s="113"/>
      <c r="S46" s="113"/>
    </row>
    <row r="47" spans="1:19" s="21" customFormat="1" ht="18.75" customHeight="1">
      <c r="A47" s="6" t="s">
        <v>243</v>
      </c>
      <c r="B47" s="113"/>
      <c r="C47" s="12"/>
      <c r="D47" s="12"/>
      <c r="E47" s="114"/>
      <c r="F47" s="139"/>
      <c r="G47" s="114"/>
      <c r="H47" s="139"/>
      <c r="I47" s="114"/>
      <c r="J47" s="115"/>
      <c r="K47" s="114"/>
      <c r="M47" s="113"/>
      <c r="N47" s="113"/>
      <c r="O47" s="113"/>
      <c r="P47" s="113"/>
      <c r="Q47" s="113"/>
      <c r="R47" s="113"/>
      <c r="S47" s="113"/>
    </row>
    <row r="48" spans="1:19" s="21" customFormat="1" ht="18.75" customHeight="1">
      <c r="A48" s="6" t="s">
        <v>133</v>
      </c>
      <c r="B48" s="113"/>
      <c r="C48" s="12"/>
      <c r="D48" s="12"/>
      <c r="E48" s="20">
        <v>-469</v>
      </c>
      <c r="F48" s="22"/>
      <c r="G48" s="20">
        <v>-264</v>
      </c>
      <c r="H48" s="22"/>
      <c r="I48" s="20">
        <v>0</v>
      </c>
      <c r="J48" s="18"/>
      <c r="K48" s="20">
        <v>0</v>
      </c>
      <c r="M48" s="113"/>
      <c r="N48" s="113"/>
      <c r="O48" s="113"/>
      <c r="P48" s="113"/>
      <c r="Q48" s="113"/>
      <c r="R48" s="113"/>
      <c r="S48" s="113"/>
    </row>
    <row r="49" spans="1:19" s="21" customFormat="1" ht="18.75" customHeight="1">
      <c r="A49" s="6" t="s">
        <v>86</v>
      </c>
      <c r="B49" s="113"/>
      <c r="C49" s="12"/>
      <c r="D49" s="12"/>
      <c r="E49" s="22"/>
      <c r="F49" s="22"/>
      <c r="G49" s="22"/>
      <c r="H49" s="22"/>
      <c r="I49" s="22"/>
      <c r="J49" s="18"/>
      <c r="K49" s="22"/>
      <c r="M49" s="113"/>
      <c r="N49" s="113"/>
      <c r="O49" s="113"/>
      <c r="P49" s="113"/>
      <c r="Q49" s="113"/>
      <c r="R49" s="113"/>
      <c r="S49" s="113"/>
    </row>
    <row r="50" spans="1:19" s="21" customFormat="1" ht="18.75" customHeight="1">
      <c r="A50" s="6" t="s">
        <v>133</v>
      </c>
      <c r="B50" s="113"/>
      <c r="C50" s="12"/>
      <c r="D50" s="12"/>
      <c r="E50" s="117">
        <f>SUM(E44:E48)</f>
        <v>232560</v>
      </c>
      <c r="F50" s="118"/>
      <c r="G50" s="117">
        <f>SUM(G44:G48)</f>
        <v>-647173</v>
      </c>
      <c r="H50" s="118"/>
      <c r="I50" s="117">
        <f>SUM(I44:I48)</f>
        <v>25056</v>
      </c>
      <c r="J50" s="68"/>
      <c r="K50" s="117">
        <f>SUM(K44:K48)</f>
        <v>-426788</v>
      </c>
      <c r="M50" s="113"/>
      <c r="N50" s="113"/>
      <c r="O50" s="113"/>
      <c r="P50" s="113"/>
      <c r="Q50" s="113"/>
      <c r="R50" s="113"/>
      <c r="S50" s="113"/>
    </row>
    <row r="51" spans="1:19" s="5" customFormat="1" ht="18.75" customHeight="1">
      <c r="A51" s="14" t="s">
        <v>103</v>
      </c>
      <c r="B51" s="6"/>
      <c r="C51" s="9"/>
      <c r="D51" s="9"/>
      <c r="E51" s="20">
        <f>E42+E50</f>
        <v>236275</v>
      </c>
      <c r="F51" s="22"/>
      <c r="G51" s="20">
        <f>G42+G50</f>
        <v>-622485</v>
      </c>
      <c r="H51" s="22"/>
      <c r="I51" s="20">
        <f>I42+I50</f>
        <v>25056</v>
      </c>
      <c r="J51" s="23"/>
      <c r="K51" s="20">
        <f>K42+K50</f>
        <v>-426788</v>
      </c>
      <c r="M51" s="6"/>
      <c r="N51" s="6"/>
      <c r="O51" s="6"/>
      <c r="P51" s="6"/>
      <c r="Q51" s="6"/>
      <c r="R51" s="6"/>
      <c r="S51" s="6"/>
    </row>
    <row r="52" spans="1:19" s="5" customFormat="1" ht="18.75" customHeight="1" thickBot="1">
      <c r="A52" s="14" t="s">
        <v>64</v>
      </c>
      <c r="B52" s="6"/>
      <c r="C52" s="9"/>
      <c r="D52" s="9"/>
      <c r="E52" s="44">
        <f>E51+E25</f>
        <v>572064</v>
      </c>
      <c r="F52" s="22"/>
      <c r="G52" s="44">
        <f>G51+G25</f>
        <v>-152342</v>
      </c>
      <c r="H52" s="22"/>
      <c r="I52" s="44">
        <f>I51+I25</f>
        <v>-60975</v>
      </c>
      <c r="J52" s="43"/>
      <c r="K52" s="44">
        <f>K51+K25</f>
        <v>-456548</v>
      </c>
      <c r="M52" s="6"/>
      <c r="N52" s="6"/>
      <c r="O52" s="6"/>
      <c r="P52" s="6"/>
      <c r="Q52" s="6"/>
      <c r="R52" s="6"/>
      <c r="S52" s="6"/>
    </row>
    <row r="53" spans="1:11" s="30" customFormat="1" ht="18.75" customHeight="1" thickTop="1">
      <c r="A53" s="33"/>
      <c r="F53" s="68"/>
      <c r="H53" s="68"/>
      <c r="I53" s="32"/>
      <c r="J53" s="32"/>
      <c r="K53" s="32"/>
    </row>
    <row r="54" spans="1:11" s="30" customFormat="1" ht="18.75" customHeight="1">
      <c r="A54" s="29" t="s">
        <v>186</v>
      </c>
      <c r="C54" s="33"/>
      <c r="E54" s="68"/>
      <c r="F54" s="68"/>
      <c r="G54" s="68"/>
      <c r="H54" s="68"/>
      <c r="I54" s="6"/>
      <c r="J54" s="6"/>
      <c r="K54" s="6"/>
    </row>
    <row r="55" spans="1:11" s="30" customFormat="1" ht="18.75" customHeight="1" thickBot="1">
      <c r="A55" s="34" t="s">
        <v>187</v>
      </c>
      <c r="B55" s="35"/>
      <c r="C55" s="31">
        <v>18</v>
      </c>
      <c r="E55" s="37">
        <f>E25/E56</f>
        <v>0.5871555943352842</v>
      </c>
      <c r="F55" s="140"/>
      <c r="G55" s="37">
        <f>G25/G56</f>
        <v>0.8220849777317706</v>
      </c>
      <c r="H55" s="140"/>
      <c r="I55" s="37">
        <f>I25/I56</f>
        <v>-0.15043251248926806</v>
      </c>
      <c r="J55" s="38"/>
      <c r="K55" s="37">
        <f>K25/K56</f>
        <v>-0.052037888338861776</v>
      </c>
    </row>
    <row r="56" spans="1:11" s="30" customFormat="1" ht="18.75" customHeight="1" thickBot="1" thickTop="1">
      <c r="A56" s="34" t="s">
        <v>143</v>
      </c>
      <c r="B56" s="36"/>
      <c r="C56" s="31"/>
      <c r="E56" s="110">
        <v>571891</v>
      </c>
      <c r="F56" s="140"/>
      <c r="G56" s="110">
        <v>571891</v>
      </c>
      <c r="H56" s="140"/>
      <c r="I56" s="110">
        <v>571891</v>
      </c>
      <c r="J56" s="38"/>
      <c r="K56" s="110">
        <v>571891</v>
      </c>
    </row>
    <row r="57" spans="1:11" s="30" customFormat="1" ht="18.75" customHeight="1" thickTop="1">
      <c r="A57" s="34"/>
      <c r="B57" s="36"/>
      <c r="C57" s="31"/>
      <c r="E57" s="68"/>
      <c r="F57" s="140"/>
      <c r="G57" s="68"/>
      <c r="H57" s="140"/>
      <c r="I57" s="68"/>
      <c r="J57" s="38"/>
      <c r="K57" s="68"/>
    </row>
    <row r="58" spans="1:11" s="30" customFormat="1" ht="18.75" customHeight="1" thickBot="1">
      <c r="A58" s="34" t="s">
        <v>188</v>
      </c>
      <c r="B58" s="35"/>
      <c r="C58" s="31">
        <v>18</v>
      </c>
      <c r="E58" s="37">
        <v>0.59</v>
      </c>
      <c r="F58" s="140"/>
      <c r="G58" s="37">
        <v>0.82</v>
      </c>
      <c r="H58" s="140"/>
      <c r="I58" s="37">
        <v>-0.15</v>
      </c>
      <c r="J58" s="38"/>
      <c r="K58" s="37">
        <v>-0.05</v>
      </c>
    </row>
    <row r="59" spans="1:11" s="30" customFormat="1" ht="18.75" customHeight="1" thickBot="1" thickTop="1">
      <c r="A59" s="34" t="s">
        <v>143</v>
      </c>
      <c r="B59" s="36"/>
      <c r="C59" s="31"/>
      <c r="E59" s="110">
        <v>571933</v>
      </c>
      <c r="F59" s="140"/>
      <c r="G59" s="110">
        <v>571933</v>
      </c>
      <c r="H59" s="140"/>
      <c r="I59" s="110">
        <v>571933</v>
      </c>
      <c r="J59" s="38"/>
      <c r="K59" s="110">
        <v>571933</v>
      </c>
    </row>
    <row r="60" spans="1:11" s="30" customFormat="1" ht="10.5" customHeight="1" thickTop="1">
      <c r="A60" s="34"/>
      <c r="B60" s="36"/>
      <c r="C60" s="31"/>
      <c r="E60" s="68"/>
      <c r="F60" s="140"/>
      <c r="G60" s="68"/>
      <c r="H60" s="140"/>
      <c r="I60" s="68"/>
      <c r="J60" s="38"/>
      <c r="K60" s="32"/>
    </row>
    <row r="61" spans="1:11" ht="18.75">
      <c r="A61" s="6" t="s">
        <v>32</v>
      </c>
      <c r="E61" s="41"/>
      <c r="G61" s="41"/>
      <c r="I61" s="6"/>
      <c r="K61" s="6"/>
    </row>
    <row r="62" spans="1:11" ht="18.75">
      <c r="A62" s="28"/>
      <c r="B62" s="28"/>
      <c r="K62" s="8" t="s">
        <v>56</v>
      </c>
    </row>
    <row r="63" spans="1:11" ht="18.75">
      <c r="A63" s="25" t="s">
        <v>168</v>
      </c>
      <c r="B63" s="2"/>
      <c r="C63" s="3"/>
      <c r="D63" s="3"/>
      <c r="E63" s="4"/>
      <c r="F63" s="136"/>
      <c r="G63" s="4"/>
      <c r="H63" s="136"/>
      <c r="I63" s="4"/>
      <c r="J63" s="2"/>
      <c r="K63" s="4"/>
    </row>
    <row r="64" spans="1:11" ht="18.75">
      <c r="A64" s="25" t="s">
        <v>11</v>
      </c>
      <c r="B64" s="2"/>
      <c r="C64" s="3"/>
      <c r="D64" s="3"/>
      <c r="E64" s="4"/>
      <c r="F64" s="136"/>
      <c r="G64" s="4"/>
      <c r="H64" s="136"/>
      <c r="I64" s="4"/>
      <c r="J64" s="2"/>
      <c r="K64" s="4"/>
    </row>
    <row r="65" spans="1:11" ht="18.75">
      <c r="A65" s="1" t="s">
        <v>222</v>
      </c>
      <c r="B65" s="2"/>
      <c r="C65" s="3"/>
      <c r="D65" s="3"/>
      <c r="E65" s="4"/>
      <c r="F65" s="136"/>
      <c r="G65" s="4"/>
      <c r="H65" s="136"/>
      <c r="I65" s="4"/>
      <c r="J65" s="2"/>
      <c r="K65" s="4"/>
    </row>
    <row r="66" spans="1:12" ht="18.75">
      <c r="A66" s="2"/>
      <c r="B66" s="2"/>
      <c r="C66" s="3"/>
      <c r="D66" s="3"/>
      <c r="I66" s="5"/>
      <c r="K66" s="8" t="s">
        <v>104</v>
      </c>
      <c r="L66" s="8"/>
    </row>
    <row r="67" spans="1:12" ht="37.5" customHeight="1">
      <c r="A67" s="2"/>
      <c r="B67" s="2"/>
      <c r="C67" s="3"/>
      <c r="D67" s="3"/>
      <c r="E67" s="223" t="s">
        <v>241</v>
      </c>
      <c r="F67" s="223"/>
      <c r="G67" s="223"/>
      <c r="H67" s="10"/>
      <c r="I67" s="222" t="s">
        <v>26</v>
      </c>
      <c r="J67" s="222"/>
      <c r="K67" s="222"/>
      <c r="L67" s="8"/>
    </row>
    <row r="68" spans="3:11" ht="18.75">
      <c r="C68" s="11"/>
      <c r="D68" s="12"/>
      <c r="E68" s="65" t="s">
        <v>223</v>
      </c>
      <c r="F68" s="137"/>
      <c r="G68" s="65" t="s">
        <v>162</v>
      </c>
      <c r="H68" s="137"/>
      <c r="I68" s="65" t="s">
        <v>223</v>
      </c>
      <c r="J68" s="13"/>
      <c r="K68" s="13">
        <v>2563</v>
      </c>
    </row>
    <row r="69" spans="1:11" ht="18.75">
      <c r="A69" s="1" t="s">
        <v>21</v>
      </c>
      <c r="B69" s="49"/>
      <c r="C69" s="50"/>
      <c r="D69" s="50"/>
      <c r="E69" s="51"/>
      <c r="F69" s="54"/>
      <c r="G69" s="51"/>
      <c r="H69" s="54"/>
      <c r="I69" s="51"/>
      <c r="J69" s="52"/>
      <c r="K69" s="51"/>
    </row>
    <row r="70" spans="1:11" ht="18.75">
      <c r="A70" s="6" t="s">
        <v>216</v>
      </c>
      <c r="D70" s="50"/>
      <c r="E70" s="53">
        <f>E23</f>
        <v>334843</v>
      </c>
      <c r="F70" s="53"/>
      <c r="G70" s="53">
        <f>G23</f>
        <v>471417</v>
      </c>
      <c r="H70" s="53"/>
      <c r="I70" s="53">
        <f>I23</f>
        <v>-86977</v>
      </c>
      <c r="J70" s="53"/>
      <c r="K70" s="53">
        <f>K23</f>
        <v>-28486</v>
      </c>
    </row>
    <row r="71" spans="1:11" ht="18.75">
      <c r="A71" s="6" t="s">
        <v>217</v>
      </c>
      <c r="D71" s="50"/>
      <c r="E71" s="53"/>
      <c r="F71" s="53"/>
      <c r="G71" s="53"/>
      <c r="H71" s="53"/>
      <c r="I71" s="53"/>
      <c r="J71" s="53"/>
      <c r="K71" s="53"/>
    </row>
    <row r="72" spans="1:11" ht="18.75">
      <c r="A72" s="6" t="s">
        <v>46</v>
      </c>
      <c r="D72" s="50"/>
      <c r="E72" s="53"/>
      <c r="F72" s="53"/>
      <c r="G72" s="53"/>
      <c r="H72" s="53"/>
      <c r="I72" s="8"/>
      <c r="J72" s="53"/>
      <c r="K72" s="8"/>
    </row>
    <row r="73" spans="1:11" s="52" customFormat="1" ht="18.75">
      <c r="A73" s="6" t="s">
        <v>118</v>
      </c>
      <c r="C73" s="50"/>
      <c r="D73" s="50"/>
      <c r="E73" s="53">
        <v>59602</v>
      </c>
      <c r="F73" s="53"/>
      <c r="G73" s="53">
        <v>53459</v>
      </c>
      <c r="H73" s="53"/>
      <c r="I73" s="53">
        <v>59602</v>
      </c>
      <c r="J73" s="53"/>
      <c r="K73" s="53">
        <v>53459</v>
      </c>
    </row>
    <row r="74" spans="1:11" s="52" customFormat="1" ht="18.75">
      <c r="A74" s="6" t="s">
        <v>233</v>
      </c>
      <c r="C74" s="50"/>
      <c r="D74" s="50"/>
      <c r="E74" s="53">
        <v>270</v>
      </c>
      <c r="F74" s="53"/>
      <c r="G74" s="53">
        <v>0</v>
      </c>
      <c r="H74" s="53"/>
      <c r="I74" s="53">
        <v>270</v>
      </c>
      <c r="J74" s="53"/>
      <c r="K74" s="53">
        <v>0</v>
      </c>
    </row>
    <row r="75" spans="1:19" s="52" customFormat="1" ht="18.75">
      <c r="A75" s="6" t="s">
        <v>212</v>
      </c>
      <c r="C75" s="50"/>
      <c r="D75" s="50"/>
      <c r="E75" s="53">
        <v>-316</v>
      </c>
      <c r="F75" s="53"/>
      <c r="G75" s="53">
        <v>37</v>
      </c>
      <c r="H75" s="53"/>
      <c r="I75" s="53">
        <v>-316</v>
      </c>
      <c r="J75" s="53"/>
      <c r="K75" s="53">
        <v>37</v>
      </c>
      <c r="L75" s="54"/>
      <c r="M75" s="54"/>
      <c r="N75" s="54"/>
      <c r="O75" s="54"/>
      <c r="P75" s="54"/>
      <c r="Q75" s="54"/>
      <c r="R75" s="54"/>
      <c r="S75" s="54"/>
    </row>
    <row r="76" spans="1:11" s="52" customFormat="1" ht="18.75">
      <c r="A76" s="6" t="s">
        <v>207</v>
      </c>
      <c r="C76" s="50"/>
      <c r="D76" s="50"/>
      <c r="E76" s="53">
        <v>0</v>
      </c>
      <c r="F76" s="53"/>
      <c r="G76" s="53">
        <v>-1471</v>
      </c>
      <c r="H76" s="53"/>
      <c r="I76" s="53">
        <v>0</v>
      </c>
      <c r="J76" s="53"/>
      <c r="K76" s="53">
        <v>-1471</v>
      </c>
    </row>
    <row r="77" spans="1:11" s="52" customFormat="1" ht="18.75">
      <c r="A77" s="6" t="s">
        <v>100</v>
      </c>
      <c r="C77" s="50"/>
      <c r="D77" s="50"/>
      <c r="E77" s="53">
        <v>2688</v>
      </c>
      <c r="F77" s="53"/>
      <c r="G77" s="53">
        <v>1636</v>
      </c>
      <c r="H77" s="53"/>
      <c r="I77" s="53">
        <v>2688</v>
      </c>
      <c r="J77" s="53"/>
      <c r="K77" s="53">
        <v>1636</v>
      </c>
    </row>
    <row r="78" spans="1:11" s="52" customFormat="1" ht="18.75">
      <c r="A78" s="6" t="s">
        <v>141</v>
      </c>
      <c r="C78" s="50"/>
      <c r="D78" s="50"/>
      <c r="E78" s="53">
        <v>-434760</v>
      </c>
      <c r="F78" s="53"/>
      <c r="G78" s="53">
        <v>-512438</v>
      </c>
      <c r="H78" s="53"/>
      <c r="I78" s="53">
        <v>0</v>
      </c>
      <c r="J78" s="53"/>
      <c r="K78" s="53">
        <v>0</v>
      </c>
    </row>
    <row r="79" spans="1:11" s="54" customFormat="1" ht="18.75">
      <c r="A79" s="28" t="s">
        <v>125</v>
      </c>
      <c r="C79" s="55"/>
      <c r="D79" s="55"/>
      <c r="E79" s="53">
        <v>0</v>
      </c>
      <c r="F79" s="53"/>
      <c r="G79" s="53">
        <v>0</v>
      </c>
      <c r="H79" s="53"/>
      <c r="I79" s="53">
        <v>-12940</v>
      </c>
      <c r="J79" s="53"/>
      <c r="K79" s="53">
        <v>-12535</v>
      </c>
    </row>
    <row r="80" spans="1:11" s="54" customFormat="1" ht="18.75">
      <c r="A80" s="28" t="s">
        <v>196</v>
      </c>
      <c r="C80" s="55"/>
      <c r="D80" s="55"/>
      <c r="E80" s="53">
        <v>-36617</v>
      </c>
      <c r="F80" s="53"/>
      <c r="G80" s="53">
        <v>-53249</v>
      </c>
      <c r="H80" s="53"/>
      <c r="I80" s="53">
        <v>-36617</v>
      </c>
      <c r="J80" s="53"/>
      <c r="K80" s="53">
        <v>-53249</v>
      </c>
    </row>
    <row r="81" spans="1:11" s="54" customFormat="1" ht="18.75">
      <c r="A81" s="28" t="s">
        <v>208</v>
      </c>
      <c r="C81" s="55"/>
      <c r="D81" s="55"/>
      <c r="E81" s="53">
        <v>0</v>
      </c>
      <c r="F81" s="53"/>
      <c r="G81" s="53">
        <v>-36</v>
      </c>
      <c r="H81" s="53"/>
      <c r="I81" s="53">
        <v>0</v>
      </c>
      <c r="J81" s="53"/>
      <c r="K81" s="53">
        <v>-36</v>
      </c>
    </row>
    <row r="82" spans="1:11" s="54" customFormat="1" ht="18.75">
      <c r="A82" s="28" t="s">
        <v>234</v>
      </c>
      <c r="C82" s="55"/>
      <c r="D82" s="55"/>
      <c r="E82" s="53">
        <v>-209</v>
      </c>
      <c r="F82" s="53"/>
      <c r="G82" s="53">
        <v>0</v>
      </c>
      <c r="H82" s="53"/>
      <c r="I82" s="53">
        <v>-209</v>
      </c>
      <c r="J82" s="53"/>
      <c r="K82" s="53">
        <v>0</v>
      </c>
    </row>
    <row r="83" spans="1:11" s="54" customFormat="1" ht="18.75">
      <c r="A83" s="28" t="s">
        <v>119</v>
      </c>
      <c r="C83" s="55"/>
      <c r="D83" s="55"/>
      <c r="E83" s="60">
        <v>74591</v>
      </c>
      <c r="F83" s="53"/>
      <c r="G83" s="60">
        <v>52614</v>
      </c>
      <c r="H83" s="53"/>
      <c r="I83" s="60">
        <v>74591</v>
      </c>
      <c r="J83" s="53"/>
      <c r="K83" s="60">
        <v>52614</v>
      </c>
    </row>
    <row r="84" spans="1:11" s="52" customFormat="1" ht="18.75">
      <c r="A84" s="45" t="s">
        <v>161</v>
      </c>
      <c r="C84" s="50"/>
      <c r="D84" s="50"/>
      <c r="E84" s="53"/>
      <c r="F84" s="53"/>
      <c r="G84" s="53"/>
      <c r="H84" s="53"/>
      <c r="I84" s="53"/>
      <c r="J84" s="53"/>
      <c r="K84" s="53"/>
    </row>
    <row r="85" spans="1:11" s="52" customFormat="1" ht="18.75">
      <c r="A85" s="45" t="s">
        <v>57</v>
      </c>
      <c r="C85" s="50"/>
      <c r="D85" s="50"/>
      <c r="E85" s="53">
        <f>SUM(E70:E83)</f>
        <v>92</v>
      </c>
      <c r="F85" s="53"/>
      <c r="G85" s="53">
        <f>SUM(G70:G83)</f>
        <v>11969</v>
      </c>
      <c r="H85" s="53"/>
      <c r="I85" s="53">
        <f>SUM(I70:I83)</f>
        <v>92</v>
      </c>
      <c r="J85" s="53"/>
      <c r="K85" s="53">
        <f>SUM(K70:K83)</f>
        <v>11969</v>
      </c>
    </row>
    <row r="86" spans="1:11" ht="18.75">
      <c r="A86" s="45" t="s">
        <v>77</v>
      </c>
      <c r="B86" s="52"/>
      <c r="C86" s="50"/>
      <c r="D86" s="50"/>
      <c r="E86" s="56"/>
      <c r="F86" s="54"/>
      <c r="G86" s="56"/>
      <c r="H86" s="54"/>
      <c r="I86" s="56"/>
      <c r="J86" s="54"/>
      <c r="K86" s="56"/>
    </row>
    <row r="87" spans="1:11" ht="18.75">
      <c r="A87" s="45" t="s">
        <v>214</v>
      </c>
      <c r="B87" s="52"/>
      <c r="C87" s="59"/>
      <c r="D87" s="50"/>
      <c r="E87" s="53">
        <v>-16830</v>
      </c>
      <c r="F87" s="53"/>
      <c r="G87" s="53">
        <v>3394</v>
      </c>
      <c r="H87" s="53"/>
      <c r="I87" s="53">
        <v>-16830</v>
      </c>
      <c r="J87" s="53"/>
      <c r="K87" s="53">
        <v>3394</v>
      </c>
    </row>
    <row r="88" spans="1:11" ht="18.75">
      <c r="A88" s="45" t="s">
        <v>126</v>
      </c>
      <c r="B88" s="52"/>
      <c r="C88" s="59"/>
      <c r="D88" s="50"/>
      <c r="E88" s="53">
        <v>1162</v>
      </c>
      <c r="F88" s="53"/>
      <c r="G88" s="53">
        <v>3352</v>
      </c>
      <c r="H88" s="53"/>
      <c r="I88" s="53">
        <v>1162</v>
      </c>
      <c r="J88" s="53"/>
      <c r="K88" s="53">
        <v>3352</v>
      </c>
    </row>
    <row r="89" spans="1:11" s="52" customFormat="1" ht="18.75">
      <c r="A89" s="45" t="s">
        <v>43</v>
      </c>
      <c r="C89" s="50"/>
      <c r="D89" s="50"/>
      <c r="E89" s="53">
        <v>-149</v>
      </c>
      <c r="F89" s="53"/>
      <c r="G89" s="53">
        <v>-164</v>
      </c>
      <c r="H89" s="53"/>
      <c r="I89" s="53">
        <v>-149</v>
      </c>
      <c r="J89" s="53"/>
      <c r="K89" s="53">
        <v>-164</v>
      </c>
    </row>
    <row r="90" spans="1:11" s="52" customFormat="1" ht="18.75">
      <c r="A90" s="45" t="s">
        <v>124</v>
      </c>
      <c r="C90" s="50"/>
      <c r="D90" s="50"/>
      <c r="E90" s="53">
        <v>7927</v>
      </c>
      <c r="F90" s="53"/>
      <c r="G90" s="53">
        <v>-8715</v>
      </c>
      <c r="H90" s="53"/>
      <c r="I90" s="53">
        <v>7927</v>
      </c>
      <c r="J90" s="53"/>
      <c r="K90" s="53">
        <v>-8715</v>
      </c>
    </row>
    <row r="91" spans="1:11" s="52" customFormat="1" ht="18.75">
      <c r="A91" s="45" t="s">
        <v>246</v>
      </c>
      <c r="C91" s="50"/>
      <c r="D91" s="50"/>
      <c r="E91" s="53">
        <v>10000</v>
      </c>
      <c r="F91" s="53"/>
      <c r="G91" s="53">
        <v>0</v>
      </c>
      <c r="H91" s="53"/>
      <c r="I91" s="53">
        <v>10000</v>
      </c>
      <c r="J91" s="53"/>
      <c r="K91" s="53">
        <v>0</v>
      </c>
    </row>
    <row r="92" spans="1:11" s="52" customFormat="1" ht="18.75">
      <c r="A92" s="45" t="s">
        <v>230</v>
      </c>
      <c r="C92" s="50"/>
      <c r="D92" s="50"/>
      <c r="E92" s="53">
        <v>75</v>
      </c>
      <c r="F92" s="53"/>
      <c r="G92" s="53">
        <v>0</v>
      </c>
      <c r="H92" s="53"/>
      <c r="I92" s="53">
        <v>75</v>
      </c>
      <c r="J92" s="53"/>
      <c r="K92" s="53">
        <v>0</v>
      </c>
    </row>
    <row r="93" spans="1:11" s="52" customFormat="1" ht="18.75">
      <c r="A93" s="45" t="s">
        <v>44</v>
      </c>
      <c r="C93" s="50"/>
      <c r="D93" s="50"/>
      <c r="E93" s="53"/>
      <c r="F93" s="53"/>
      <c r="G93" s="53"/>
      <c r="H93" s="53"/>
      <c r="I93" s="53"/>
      <c r="J93" s="53"/>
      <c r="K93" s="53"/>
    </row>
    <row r="94" spans="1:11" s="52" customFormat="1" ht="18.75">
      <c r="A94" s="45" t="s">
        <v>101</v>
      </c>
      <c r="C94" s="50"/>
      <c r="D94" s="50"/>
      <c r="E94" s="53">
        <v>-58886</v>
      </c>
      <c r="F94" s="53"/>
      <c r="G94" s="53">
        <v>-58253</v>
      </c>
      <c r="H94" s="53"/>
      <c r="I94" s="53">
        <v>-58886</v>
      </c>
      <c r="J94" s="53"/>
      <c r="K94" s="53">
        <v>-58253</v>
      </c>
    </row>
    <row r="95" spans="1:11" s="52" customFormat="1" ht="18.75">
      <c r="A95" s="45" t="s">
        <v>120</v>
      </c>
      <c r="C95" s="50"/>
      <c r="D95" s="50"/>
      <c r="E95" s="53">
        <v>402</v>
      </c>
      <c r="F95" s="53"/>
      <c r="G95" s="53">
        <v>529</v>
      </c>
      <c r="H95" s="53"/>
      <c r="I95" s="53">
        <v>402</v>
      </c>
      <c r="J95" s="53"/>
      <c r="K95" s="53">
        <v>529</v>
      </c>
    </row>
    <row r="96" spans="1:11" s="52" customFormat="1" ht="18.75">
      <c r="A96" s="45" t="s">
        <v>197</v>
      </c>
      <c r="C96" s="50"/>
      <c r="D96" s="50"/>
      <c r="E96" s="53">
        <v>0</v>
      </c>
      <c r="F96" s="53"/>
      <c r="G96" s="53">
        <v>-7972</v>
      </c>
      <c r="H96" s="53"/>
      <c r="I96" s="53">
        <v>0</v>
      </c>
      <c r="J96" s="53"/>
      <c r="K96" s="53">
        <v>-7972</v>
      </c>
    </row>
    <row r="97" spans="1:11" s="52" customFormat="1" ht="18.75">
      <c r="A97" s="45" t="s">
        <v>198</v>
      </c>
      <c r="C97" s="50"/>
      <c r="D97" s="50"/>
      <c r="E97" s="53">
        <v>11561</v>
      </c>
      <c r="F97" s="53"/>
      <c r="G97" s="53">
        <v>6906</v>
      </c>
      <c r="H97" s="53"/>
      <c r="I97" s="53">
        <v>11561</v>
      </c>
      <c r="J97" s="53"/>
      <c r="K97" s="53">
        <v>6906</v>
      </c>
    </row>
    <row r="98" spans="1:11" s="52" customFormat="1" ht="18.75">
      <c r="A98" s="45" t="s">
        <v>121</v>
      </c>
      <c r="C98" s="50"/>
      <c r="D98" s="50"/>
      <c r="E98" s="60">
        <v>-340</v>
      </c>
      <c r="F98" s="53"/>
      <c r="G98" s="60">
        <v>-2264</v>
      </c>
      <c r="H98" s="53"/>
      <c r="I98" s="60">
        <v>-340</v>
      </c>
      <c r="J98" s="53"/>
      <c r="K98" s="60">
        <v>-2264</v>
      </c>
    </row>
    <row r="99" spans="1:11" s="54" customFormat="1" ht="18.75">
      <c r="A99" s="45" t="s">
        <v>235</v>
      </c>
      <c r="B99" s="52"/>
      <c r="C99" s="55"/>
      <c r="D99" s="55"/>
      <c r="E99" s="53">
        <f>SUM(E87:E98)+E85</f>
        <v>-44986</v>
      </c>
      <c r="F99" s="53"/>
      <c r="G99" s="53">
        <f>SUM(G87:G98)+G85</f>
        <v>-51218</v>
      </c>
      <c r="H99" s="53"/>
      <c r="I99" s="53">
        <f>SUM(I87:I98)+I85</f>
        <v>-44986</v>
      </c>
      <c r="J99" s="53"/>
      <c r="K99" s="53">
        <f>SUM(K87:K98)+K85</f>
        <v>-51218</v>
      </c>
    </row>
    <row r="100" spans="1:11" s="54" customFormat="1" ht="18.75">
      <c r="A100" s="45" t="s">
        <v>219</v>
      </c>
      <c r="B100" s="52"/>
      <c r="C100" s="55"/>
      <c r="D100" s="55"/>
      <c r="E100" s="53">
        <v>0</v>
      </c>
      <c r="F100" s="53"/>
      <c r="G100" s="53">
        <v>48170</v>
      </c>
      <c r="H100" s="53"/>
      <c r="I100" s="53">
        <v>0</v>
      </c>
      <c r="J100" s="53"/>
      <c r="K100" s="53">
        <v>48170</v>
      </c>
    </row>
    <row r="101" spans="1:11" s="54" customFormat="1" ht="18.75">
      <c r="A101" s="45" t="s">
        <v>52</v>
      </c>
      <c r="B101" s="52"/>
      <c r="C101" s="55"/>
      <c r="D101" s="55"/>
      <c r="E101" s="60">
        <v>-5444</v>
      </c>
      <c r="F101" s="53"/>
      <c r="G101" s="60">
        <v>-6227</v>
      </c>
      <c r="H101" s="53"/>
      <c r="I101" s="60">
        <v>-5444</v>
      </c>
      <c r="J101" s="53"/>
      <c r="K101" s="60">
        <v>-6227</v>
      </c>
    </row>
    <row r="102" spans="1:11" s="52" customFormat="1" ht="18.75">
      <c r="A102" s="1" t="s">
        <v>236</v>
      </c>
      <c r="C102" s="55"/>
      <c r="D102" s="55"/>
      <c r="E102" s="61">
        <f>SUM(E99:E101)</f>
        <v>-50430</v>
      </c>
      <c r="F102" s="53"/>
      <c r="G102" s="61">
        <f>SUM(G99:G101)</f>
        <v>-9275</v>
      </c>
      <c r="H102" s="53"/>
      <c r="I102" s="61">
        <f>SUM(I99:I101)</f>
        <v>-50430</v>
      </c>
      <c r="J102" s="53"/>
      <c r="K102" s="61">
        <f>SUM(K99:K101)</f>
        <v>-9275</v>
      </c>
    </row>
    <row r="103" spans="1:11" s="52" customFormat="1" ht="6.75" customHeight="1">
      <c r="A103" s="1"/>
      <c r="C103" s="55"/>
      <c r="D103" s="55"/>
      <c r="E103" s="56"/>
      <c r="F103" s="54"/>
      <c r="G103" s="56"/>
      <c r="H103" s="54"/>
      <c r="I103" s="56"/>
      <c r="J103" s="54"/>
      <c r="K103" s="56"/>
    </row>
    <row r="104" spans="1:11" s="52" customFormat="1" ht="18.75">
      <c r="A104" s="45" t="s">
        <v>3</v>
      </c>
      <c r="C104" s="50"/>
      <c r="D104" s="55"/>
      <c r="E104" s="56"/>
      <c r="F104" s="54"/>
      <c r="G104" s="56"/>
      <c r="H104" s="54"/>
      <c r="I104" s="53"/>
      <c r="J104" s="58"/>
      <c r="K104" s="53"/>
    </row>
    <row r="105" spans="1:11" s="52" customFormat="1" ht="18.75">
      <c r="A105" s="57"/>
      <c r="B105" s="54"/>
      <c r="C105" s="50"/>
      <c r="D105" s="50"/>
      <c r="E105" s="51"/>
      <c r="F105" s="54"/>
      <c r="G105" s="51"/>
      <c r="H105" s="54"/>
      <c r="I105" s="51"/>
      <c r="K105" s="8" t="s">
        <v>56</v>
      </c>
    </row>
    <row r="106" spans="1:11" s="52" customFormat="1" ht="18.75">
      <c r="A106" s="1" t="s">
        <v>168</v>
      </c>
      <c r="B106" s="46"/>
      <c r="C106" s="47"/>
      <c r="D106" s="47"/>
      <c r="E106" s="48"/>
      <c r="F106" s="111"/>
      <c r="G106" s="48"/>
      <c r="H106" s="111"/>
      <c r="I106" s="48"/>
      <c r="J106" s="46"/>
      <c r="K106" s="48"/>
    </row>
    <row r="107" spans="1:11" s="52" customFormat="1" ht="18.75">
      <c r="A107" s="1" t="s">
        <v>12</v>
      </c>
      <c r="B107" s="46"/>
      <c r="C107" s="47"/>
      <c r="D107" s="47"/>
      <c r="E107" s="48"/>
      <c r="F107" s="111"/>
      <c r="G107" s="48"/>
      <c r="H107" s="111"/>
      <c r="I107" s="48"/>
      <c r="J107" s="46"/>
      <c r="K107" s="48"/>
    </row>
    <row r="108" spans="1:11" ht="18.75">
      <c r="A108" s="1" t="s">
        <v>222</v>
      </c>
      <c r="B108" s="2"/>
      <c r="C108" s="3"/>
      <c r="D108" s="3"/>
      <c r="E108" s="4"/>
      <c r="F108" s="136"/>
      <c r="G108" s="4"/>
      <c r="H108" s="136"/>
      <c r="I108" s="4"/>
      <c r="J108" s="2"/>
      <c r="K108" s="4"/>
    </row>
    <row r="109" spans="1:12" ht="18.75">
      <c r="A109" s="2"/>
      <c r="B109" s="2"/>
      <c r="C109" s="3"/>
      <c r="D109" s="3"/>
      <c r="I109" s="5"/>
      <c r="K109" s="8" t="s">
        <v>104</v>
      </c>
      <c r="L109" s="8"/>
    </row>
    <row r="110" spans="1:12" ht="37.5" customHeight="1">
      <c r="A110" s="2"/>
      <c r="B110" s="2"/>
      <c r="C110" s="3"/>
      <c r="D110" s="3"/>
      <c r="E110" s="223" t="s">
        <v>241</v>
      </c>
      <c r="F110" s="223"/>
      <c r="G110" s="223"/>
      <c r="H110" s="10"/>
      <c r="I110" s="222" t="s">
        <v>26</v>
      </c>
      <c r="J110" s="222"/>
      <c r="K110" s="222"/>
      <c r="L110" s="8"/>
    </row>
    <row r="111" spans="3:11" ht="18.75">
      <c r="C111" s="11"/>
      <c r="D111" s="12"/>
      <c r="E111" s="65" t="s">
        <v>223</v>
      </c>
      <c r="F111" s="137"/>
      <c r="G111" s="65" t="s">
        <v>162</v>
      </c>
      <c r="H111" s="137"/>
      <c r="I111" s="65" t="s">
        <v>223</v>
      </c>
      <c r="J111" s="13"/>
      <c r="K111" s="13">
        <v>2563</v>
      </c>
    </row>
    <row r="112" spans="1:11" s="52" customFormat="1" ht="18.75">
      <c r="A112" s="1" t="s">
        <v>22</v>
      </c>
      <c r="B112" s="49"/>
      <c r="C112" s="50"/>
      <c r="D112" s="50"/>
      <c r="E112" s="62"/>
      <c r="F112" s="54"/>
      <c r="G112" s="62"/>
      <c r="H112" s="54"/>
      <c r="I112" s="62"/>
      <c r="J112" s="54"/>
      <c r="K112" s="62"/>
    </row>
    <row r="113" spans="1:11" ht="18.75">
      <c r="A113" s="45" t="s">
        <v>200</v>
      </c>
      <c r="B113" s="52"/>
      <c r="C113" s="50"/>
      <c r="D113" s="50"/>
      <c r="E113" s="143">
        <v>0</v>
      </c>
      <c r="F113" s="53"/>
      <c r="G113" s="143">
        <v>-294320</v>
      </c>
      <c r="H113" s="53"/>
      <c r="I113" s="143">
        <v>0</v>
      </c>
      <c r="J113" s="143"/>
      <c r="K113" s="143">
        <v>-294320</v>
      </c>
    </row>
    <row r="114" spans="1:11" ht="18.75">
      <c r="A114" s="45" t="s">
        <v>201</v>
      </c>
      <c r="B114" s="52"/>
      <c r="C114" s="50"/>
      <c r="D114" s="50"/>
      <c r="E114" s="143">
        <v>0</v>
      </c>
      <c r="F114" s="53"/>
      <c r="G114" s="143">
        <v>1565552</v>
      </c>
      <c r="H114" s="53"/>
      <c r="I114" s="143">
        <v>0</v>
      </c>
      <c r="J114" s="143"/>
      <c r="K114" s="143">
        <v>1565552</v>
      </c>
    </row>
    <row r="115" spans="1:11" s="54" customFormat="1" ht="18.75">
      <c r="A115" s="45" t="s">
        <v>202</v>
      </c>
      <c r="B115" s="52"/>
      <c r="C115" s="50"/>
      <c r="D115" s="50"/>
      <c r="E115" s="143">
        <v>-326668</v>
      </c>
      <c r="F115" s="53"/>
      <c r="G115" s="143">
        <v>-377797</v>
      </c>
      <c r="H115" s="53"/>
      <c r="I115" s="143">
        <v>-326668</v>
      </c>
      <c r="J115" s="143"/>
      <c r="K115" s="143">
        <v>-377797</v>
      </c>
    </row>
    <row r="116" spans="1:11" s="54" customFormat="1" ht="18.75">
      <c r="A116" s="45" t="s">
        <v>203</v>
      </c>
      <c r="B116" s="52"/>
      <c r="C116" s="50"/>
      <c r="D116" s="50"/>
      <c r="E116" s="143">
        <v>8045</v>
      </c>
      <c r="F116" s="53"/>
      <c r="G116" s="143">
        <v>28066</v>
      </c>
      <c r="H116" s="53"/>
      <c r="I116" s="143">
        <v>8045</v>
      </c>
      <c r="J116" s="143"/>
      <c r="K116" s="143">
        <v>28066</v>
      </c>
    </row>
    <row r="117" spans="1:11" s="54" customFormat="1" ht="18.75">
      <c r="A117" s="45" t="s">
        <v>215</v>
      </c>
      <c r="B117" s="52"/>
      <c r="C117" s="50"/>
      <c r="D117" s="50"/>
      <c r="E117" s="143">
        <v>7500</v>
      </c>
      <c r="F117" s="53"/>
      <c r="G117" s="143">
        <v>1870</v>
      </c>
      <c r="H117" s="53"/>
      <c r="I117" s="143">
        <v>7500</v>
      </c>
      <c r="J117" s="143"/>
      <c r="K117" s="143">
        <v>1870</v>
      </c>
    </row>
    <row r="118" spans="1:11" ht="18.75">
      <c r="A118" s="45" t="s">
        <v>142</v>
      </c>
      <c r="B118" s="52"/>
      <c r="C118" s="50"/>
      <c r="D118" s="50"/>
      <c r="E118" s="143">
        <v>-107755</v>
      </c>
      <c r="F118" s="53"/>
      <c r="G118" s="143">
        <v>-202808</v>
      </c>
      <c r="H118" s="53"/>
      <c r="I118" s="143">
        <v>-107755</v>
      </c>
      <c r="J118" s="143"/>
      <c r="K118" s="143">
        <v>-202808</v>
      </c>
    </row>
    <row r="119" spans="1:11" s="54" customFormat="1" ht="18.75">
      <c r="A119" s="45" t="s">
        <v>199</v>
      </c>
      <c r="B119" s="52"/>
      <c r="C119" s="50"/>
      <c r="D119" s="50"/>
      <c r="E119" s="143">
        <v>25567</v>
      </c>
      <c r="F119" s="53"/>
      <c r="G119" s="143">
        <v>12483</v>
      </c>
      <c r="H119" s="53"/>
      <c r="I119" s="143">
        <v>25567</v>
      </c>
      <c r="J119" s="143"/>
      <c r="K119" s="143">
        <v>12483</v>
      </c>
    </row>
    <row r="120" spans="1:11" s="52" customFormat="1" ht="18.75">
      <c r="A120" s="45" t="s">
        <v>122</v>
      </c>
      <c r="B120" s="49"/>
      <c r="C120" s="50"/>
      <c r="D120" s="50"/>
      <c r="E120" s="143">
        <v>-14501</v>
      </c>
      <c r="F120" s="54"/>
      <c r="G120" s="143">
        <v>-7237</v>
      </c>
      <c r="H120" s="54"/>
      <c r="I120" s="144">
        <v>-14501</v>
      </c>
      <c r="J120" s="146"/>
      <c r="K120" s="143">
        <v>-7237</v>
      </c>
    </row>
    <row r="121" spans="1:11" s="54" customFormat="1" ht="18.75">
      <c r="A121" s="45" t="s">
        <v>145</v>
      </c>
      <c r="B121" s="52"/>
      <c r="C121" s="50"/>
      <c r="D121" s="50"/>
      <c r="E121" s="143">
        <v>756</v>
      </c>
      <c r="F121" s="53"/>
      <c r="G121" s="143">
        <v>0</v>
      </c>
      <c r="H121" s="53"/>
      <c r="I121" s="143">
        <v>756</v>
      </c>
      <c r="J121" s="143"/>
      <c r="K121" s="143">
        <v>0</v>
      </c>
    </row>
    <row r="122" spans="1:11" s="54" customFormat="1" ht="18.75">
      <c r="A122" s="45" t="s">
        <v>127</v>
      </c>
      <c r="B122" s="52"/>
      <c r="C122" s="50"/>
      <c r="D122" s="50"/>
      <c r="E122" s="54">
        <v>-1634</v>
      </c>
      <c r="F122" s="53"/>
      <c r="G122" s="54">
        <v>-51</v>
      </c>
      <c r="H122" s="53"/>
      <c r="I122" s="143">
        <v>-1634</v>
      </c>
      <c r="J122" s="143"/>
      <c r="K122" s="54">
        <v>-51</v>
      </c>
    </row>
    <row r="123" spans="1:11" ht="18.75">
      <c r="A123" s="45" t="s">
        <v>123</v>
      </c>
      <c r="B123" s="52"/>
      <c r="C123" s="50"/>
      <c r="D123" s="50"/>
      <c r="E123" s="143">
        <v>-3681</v>
      </c>
      <c r="F123" s="53"/>
      <c r="G123" s="143">
        <v>-48903</v>
      </c>
      <c r="H123" s="53"/>
      <c r="I123" s="143">
        <v>-3681</v>
      </c>
      <c r="J123" s="143"/>
      <c r="K123" s="143">
        <v>-48903</v>
      </c>
    </row>
    <row r="124" spans="1:11" s="52" customFormat="1" ht="18.75">
      <c r="A124" s="1" t="s">
        <v>237</v>
      </c>
      <c r="C124" s="50"/>
      <c r="D124" s="50"/>
      <c r="E124" s="61">
        <f>SUM(E113:E123)</f>
        <v>-412371</v>
      </c>
      <c r="F124" s="53"/>
      <c r="G124" s="61">
        <f>SUM(G113:G123)</f>
        <v>676855</v>
      </c>
      <c r="H124" s="53"/>
      <c r="I124" s="61">
        <f>SUM(I113:I123)</f>
        <v>-412371</v>
      </c>
      <c r="J124" s="53"/>
      <c r="K124" s="61">
        <f>SUM(K113:K123)</f>
        <v>676855</v>
      </c>
    </row>
    <row r="125" spans="1:11" s="52" customFormat="1" ht="18.75">
      <c r="A125" s="1" t="s">
        <v>23</v>
      </c>
      <c r="B125" s="49"/>
      <c r="C125" s="63"/>
      <c r="D125" s="63"/>
      <c r="E125" s="8"/>
      <c r="F125" s="53"/>
      <c r="G125" s="8"/>
      <c r="H125" s="53"/>
      <c r="I125" s="8"/>
      <c r="J125" s="53"/>
      <c r="K125" s="8"/>
    </row>
    <row r="126" spans="1:11" s="52" customFormat="1" ht="18.75">
      <c r="A126" s="45" t="s">
        <v>154</v>
      </c>
      <c r="C126" s="50"/>
      <c r="D126" s="50"/>
      <c r="E126" s="143">
        <v>500000</v>
      </c>
      <c r="F126" s="53"/>
      <c r="G126" s="143">
        <v>10610000</v>
      </c>
      <c r="H126" s="53"/>
      <c r="I126" s="143">
        <v>500000</v>
      </c>
      <c r="J126" s="143"/>
      <c r="K126" s="143">
        <v>10610000</v>
      </c>
    </row>
    <row r="127" spans="1:11" s="52" customFormat="1" ht="18.75">
      <c r="A127" s="45" t="s">
        <v>155</v>
      </c>
      <c r="C127" s="50"/>
      <c r="D127" s="50"/>
      <c r="E127" s="143">
        <v>-3000000</v>
      </c>
      <c r="F127" s="53"/>
      <c r="G127" s="143">
        <v>-9800000</v>
      </c>
      <c r="H127" s="53"/>
      <c r="I127" s="143">
        <v>-3000000</v>
      </c>
      <c r="J127" s="143"/>
      <c r="K127" s="143">
        <v>-9800000</v>
      </c>
    </row>
    <row r="128" spans="1:11" s="52" customFormat="1" ht="18.75">
      <c r="A128" s="45" t="s">
        <v>204</v>
      </c>
      <c r="C128" s="50"/>
      <c r="D128" s="50"/>
      <c r="E128" s="143">
        <v>0</v>
      </c>
      <c r="F128" s="53"/>
      <c r="G128" s="143">
        <v>-1000000</v>
      </c>
      <c r="H128" s="53"/>
      <c r="I128" s="143">
        <v>0</v>
      </c>
      <c r="J128" s="143"/>
      <c r="K128" s="143">
        <v>-1000000</v>
      </c>
    </row>
    <row r="129" spans="1:11" s="52" customFormat="1" ht="18.75">
      <c r="A129" s="45" t="s">
        <v>205</v>
      </c>
      <c r="C129" s="50"/>
      <c r="D129" s="50"/>
      <c r="E129" s="143">
        <v>-4404</v>
      </c>
      <c r="F129" s="53"/>
      <c r="G129" s="143">
        <v>-3276</v>
      </c>
      <c r="H129" s="53"/>
      <c r="I129" s="143">
        <v>-4404</v>
      </c>
      <c r="J129" s="143"/>
      <c r="K129" s="143">
        <v>-3276</v>
      </c>
    </row>
    <row r="130" spans="1:11" s="52" customFormat="1" ht="18.75">
      <c r="A130" s="45" t="s">
        <v>156</v>
      </c>
      <c r="C130" s="50"/>
      <c r="D130" s="50"/>
      <c r="E130" s="143">
        <v>-490000</v>
      </c>
      <c r="F130" s="53"/>
      <c r="G130" s="143">
        <v>-490000</v>
      </c>
      <c r="H130" s="53"/>
      <c r="I130" s="143">
        <v>-490000</v>
      </c>
      <c r="J130" s="143"/>
      <c r="K130" s="143">
        <v>-490000</v>
      </c>
    </row>
    <row r="131" spans="1:11" s="52" customFormat="1" ht="18.75">
      <c r="A131" s="45" t="s">
        <v>157</v>
      </c>
      <c r="C131" s="50"/>
      <c r="D131" s="50"/>
      <c r="E131" s="145">
        <v>-47026</v>
      </c>
      <c r="F131" s="53"/>
      <c r="G131" s="145">
        <v>-70937</v>
      </c>
      <c r="H131" s="53"/>
      <c r="I131" s="145">
        <v>-47026</v>
      </c>
      <c r="J131" s="143"/>
      <c r="K131" s="145">
        <v>-70937</v>
      </c>
    </row>
    <row r="132" spans="1:19" s="5" customFormat="1" ht="18.75">
      <c r="A132" s="1" t="s">
        <v>213</v>
      </c>
      <c r="B132" s="52"/>
      <c r="C132" s="50"/>
      <c r="D132" s="50"/>
      <c r="E132" s="61">
        <f>SUM(E126:E131)</f>
        <v>-3041430</v>
      </c>
      <c r="F132" s="53"/>
      <c r="G132" s="61">
        <f>SUM(G126:G131)</f>
        <v>-754213</v>
      </c>
      <c r="H132" s="53"/>
      <c r="I132" s="61">
        <f>SUM(I126:I131)</f>
        <v>-3041430</v>
      </c>
      <c r="J132" s="53"/>
      <c r="K132" s="61">
        <f>SUM(K126:K131)</f>
        <v>-754213</v>
      </c>
      <c r="M132" s="6"/>
      <c r="N132" s="6"/>
      <c r="O132" s="6"/>
      <c r="P132" s="6"/>
      <c r="Q132" s="6"/>
      <c r="R132" s="6"/>
      <c r="S132" s="6"/>
    </row>
    <row r="133" spans="1:19" s="5" customFormat="1" ht="18.75">
      <c r="A133" s="1" t="s">
        <v>160</v>
      </c>
      <c r="B133" s="52"/>
      <c r="C133" s="50"/>
      <c r="D133" s="50"/>
      <c r="E133" s="53">
        <f>E102+E124+E132</f>
        <v>-3504231</v>
      </c>
      <c r="F133" s="53"/>
      <c r="G133" s="53">
        <f>G102+G124+G132</f>
        <v>-86633</v>
      </c>
      <c r="H133" s="53"/>
      <c r="I133" s="53">
        <f>I102+I124+I132</f>
        <v>-3504231</v>
      </c>
      <c r="J133" s="53"/>
      <c r="K133" s="53">
        <f>K102+K124+K132</f>
        <v>-86633</v>
      </c>
      <c r="M133" s="6"/>
      <c r="N133" s="6"/>
      <c r="O133" s="6"/>
      <c r="P133" s="6"/>
      <c r="Q133" s="6"/>
      <c r="R133" s="6"/>
      <c r="S133" s="6"/>
    </row>
    <row r="134" spans="1:19" s="5" customFormat="1" ht="18.75">
      <c r="A134" s="45" t="s">
        <v>58</v>
      </c>
      <c r="B134" s="52"/>
      <c r="C134" s="50"/>
      <c r="D134" s="50"/>
      <c r="E134" s="145">
        <v>5152529</v>
      </c>
      <c r="F134" s="53"/>
      <c r="G134" s="145">
        <v>251444</v>
      </c>
      <c r="H134" s="53"/>
      <c r="I134" s="53">
        <v>5152529</v>
      </c>
      <c r="J134" s="53"/>
      <c r="K134" s="145">
        <v>251444</v>
      </c>
      <c r="M134" s="6"/>
      <c r="N134" s="6"/>
      <c r="O134" s="6"/>
      <c r="P134" s="6"/>
      <c r="Q134" s="6"/>
      <c r="R134" s="6"/>
      <c r="S134" s="6"/>
    </row>
    <row r="135" spans="1:19" s="5" customFormat="1" ht="19.5" thickBot="1">
      <c r="A135" s="1" t="s">
        <v>59</v>
      </c>
      <c r="B135" s="52"/>
      <c r="C135" s="50"/>
      <c r="D135" s="50"/>
      <c r="E135" s="64">
        <f>SUM(E133:E134)</f>
        <v>1648298</v>
      </c>
      <c r="F135" s="53"/>
      <c r="G135" s="64">
        <f>SUM(G133:G134)</f>
        <v>164811</v>
      </c>
      <c r="H135" s="53"/>
      <c r="I135" s="64">
        <f>SUM(I133:I134)</f>
        <v>1648298</v>
      </c>
      <c r="J135" s="53"/>
      <c r="K135" s="64">
        <f>SUM(K133:K134)</f>
        <v>164811</v>
      </c>
      <c r="M135" s="6"/>
      <c r="N135" s="6"/>
      <c r="O135" s="6"/>
      <c r="P135" s="6"/>
      <c r="Q135" s="6"/>
      <c r="R135" s="6"/>
      <c r="S135" s="6"/>
    </row>
    <row r="136" spans="1:19" s="5" customFormat="1" ht="9.75" customHeight="1" thickTop="1">
      <c r="A136" s="45"/>
      <c r="B136" s="52"/>
      <c r="C136" s="50"/>
      <c r="D136" s="50"/>
      <c r="E136" s="8"/>
      <c r="F136" s="53"/>
      <c r="G136" s="8"/>
      <c r="H136" s="53"/>
      <c r="I136" s="8"/>
      <c r="J136" s="8"/>
      <c r="K136" s="8"/>
      <c r="M136" s="6"/>
      <c r="N136" s="6"/>
      <c r="O136" s="6"/>
      <c r="P136" s="6"/>
      <c r="Q136" s="6"/>
      <c r="R136" s="6"/>
      <c r="S136" s="6"/>
    </row>
    <row r="137" spans="1:19" s="5" customFormat="1" ht="18.75">
      <c r="A137" s="1" t="s">
        <v>13</v>
      </c>
      <c r="B137" s="52"/>
      <c r="C137" s="50"/>
      <c r="D137" s="50"/>
      <c r="E137" s="8"/>
      <c r="F137" s="53"/>
      <c r="G137" s="8"/>
      <c r="H137" s="53"/>
      <c r="I137" s="8"/>
      <c r="J137" s="8"/>
      <c r="K137" s="8"/>
      <c r="M137" s="6"/>
      <c r="N137" s="6"/>
      <c r="O137" s="6"/>
      <c r="P137" s="6"/>
      <c r="Q137" s="6"/>
      <c r="R137" s="6"/>
      <c r="S137" s="6"/>
    </row>
    <row r="138" spans="1:19" s="5" customFormat="1" ht="18.75">
      <c r="A138" s="45" t="s">
        <v>53</v>
      </c>
      <c r="B138" s="52"/>
      <c r="C138" s="50"/>
      <c r="D138" s="50"/>
      <c r="E138" s="8"/>
      <c r="F138" s="53"/>
      <c r="G138" s="8"/>
      <c r="H138" s="53"/>
      <c r="I138" s="8"/>
      <c r="J138" s="8"/>
      <c r="K138" s="8"/>
      <c r="M138" s="6"/>
      <c r="N138" s="6"/>
      <c r="O138" s="6"/>
      <c r="P138" s="6"/>
      <c r="Q138" s="6"/>
      <c r="R138" s="6"/>
      <c r="S138" s="6"/>
    </row>
    <row r="139" spans="1:19" s="5" customFormat="1" ht="18.75">
      <c r="A139" s="45" t="s">
        <v>146</v>
      </c>
      <c r="B139" s="52"/>
      <c r="C139" s="50"/>
      <c r="D139" s="50"/>
      <c r="E139" s="143">
        <v>954</v>
      </c>
      <c r="F139" s="53"/>
      <c r="G139" s="143">
        <v>2740</v>
      </c>
      <c r="H139" s="53"/>
      <c r="I139" s="8">
        <v>954</v>
      </c>
      <c r="J139" s="53"/>
      <c r="K139" s="143">
        <v>2740</v>
      </c>
      <c r="M139" s="6"/>
      <c r="N139" s="6"/>
      <c r="O139" s="6"/>
      <c r="P139" s="6"/>
      <c r="Q139" s="6"/>
      <c r="R139" s="6"/>
      <c r="S139" s="6"/>
    </row>
    <row r="140" spans="1:19" s="5" customFormat="1" ht="18.75">
      <c r="A140" s="45" t="s">
        <v>147</v>
      </c>
      <c r="B140" s="52"/>
      <c r="C140" s="50"/>
      <c r="D140" s="50"/>
      <c r="E140" s="147">
        <v>663</v>
      </c>
      <c r="F140" s="53"/>
      <c r="G140" s="147">
        <v>5688</v>
      </c>
      <c r="H140" s="53"/>
      <c r="I140" s="8">
        <v>663</v>
      </c>
      <c r="J140" s="53"/>
      <c r="K140" s="147">
        <v>5688</v>
      </c>
      <c r="M140" s="6"/>
      <c r="N140" s="6"/>
      <c r="O140" s="6"/>
      <c r="P140" s="6"/>
      <c r="Q140" s="6"/>
      <c r="R140" s="6"/>
      <c r="S140" s="6"/>
    </row>
    <row r="141" spans="1:19" s="5" customFormat="1" ht="18.75">
      <c r="A141" s="45" t="s">
        <v>231</v>
      </c>
      <c r="B141" s="52"/>
      <c r="C141" s="50"/>
      <c r="D141" s="50"/>
      <c r="E141" s="143">
        <v>845</v>
      </c>
      <c r="F141" s="53"/>
      <c r="G141" s="143">
        <v>0</v>
      </c>
      <c r="H141" s="53"/>
      <c r="I141" s="8">
        <v>845</v>
      </c>
      <c r="J141" s="53"/>
      <c r="K141" s="143">
        <v>0</v>
      </c>
      <c r="M141" s="6"/>
      <c r="N141" s="6"/>
      <c r="O141" s="6"/>
      <c r="P141" s="6"/>
      <c r="Q141" s="6"/>
      <c r="R141" s="6"/>
      <c r="S141" s="6"/>
    </row>
    <row r="142" spans="1:19" s="5" customFormat="1" ht="18.75">
      <c r="A142" s="45" t="s">
        <v>158</v>
      </c>
      <c r="B142" s="52"/>
      <c r="C142" s="50"/>
      <c r="D142" s="50"/>
      <c r="E142" s="143">
        <v>0</v>
      </c>
      <c r="F142" s="53"/>
      <c r="G142" s="143">
        <v>24027</v>
      </c>
      <c r="H142" s="53"/>
      <c r="I142" s="8">
        <v>0</v>
      </c>
      <c r="J142" s="53"/>
      <c r="K142" s="143">
        <v>24027</v>
      </c>
      <c r="M142" s="6"/>
      <c r="N142" s="6"/>
      <c r="O142" s="6"/>
      <c r="P142" s="6"/>
      <c r="Q142" s="6"/>
      <c r="R142" s="6"/>
      <c r="S142" s="6"/>
    </row>
    <row r="143" spans="1:19" s="5" customFormat="1" ht="18.75">
      <c r="A143" s="45" t="s">
        <v>232</v>
      </c>
      <c r="B143" s="52"/>
      <c r="C143" s="50"/>
      <c r="D143" s="50"/>
      <c r="E143" s="143">
        <v>384</v>
      </c>
      <c r="F143" s="53"/>
      <c r="G143" s="143">
        <v>0</v>
      </c>
      <c r="H143" s="53"/>
      <c r="I143" s="8">
        <v>384</v>
      </c>
      <c r="J143" s="53"/>
      <c r="K143" s="143">
        <v>0</v>
      </c>
      <c r="M143" s="6"/>
      <c r="N143" s="6"/>
      <c r="O143" s="6"/>
      <c r="P143" s="6"/>
      <c r="Q143" s="6"/>
      <c r="R143" s="6"/>
      <c r="S143" s="6"/>
    </row>
    <row r="144" spans="1:19" s="5" customFormat="1" ht="18.75">
      <c r="A144" s="45" t="s">
        <v>159</v>
      </c>
      <c r="B144" s="52"/>
      <c r="C144" s="50"/>
      <c r="D144" s="50"/>
      <c r="E144" s="143">
        <v>24015</v>
      </c>
      <c r="F144" s="53"/>
      <c r="G144" s="143">
        <v>55464</v>
      </c>
      <c r="H144" s="53"/>
      <c r="I144" s="8">
        <v>24015</v>
      </c>
      <c r="J144" s="53"/>
      <c r="K144" s="143">
        <v>55464</v>
      </c>
      <c r="M144" s="6"/>
      <c r="N144" s="6"/>
      <c r="O144" s="6"/>
      <c r="P144" s="6"/>
      <c r="Q144" s="6"/>
      <c r="R144" s="6"/>
      <c r="S144" s="6"/>
    </row>
    <row r="145" spans="1:19" s="5" customFormat="1" ht="18.75">
      <c r="A145" s="45" t="s">
        <v>206</v>
      </c>
      <c r="B145" s="52"/>
      <c r="C145" s="50"/>
      <c r="D145" s="50"/>
      <c r="E145" s="143">
        <v>0</v>
      </c>
      <c r="F145" s="53"/>
      <c r="G145" s="143">
        <v>94673</v>
      </c>
      <c r="H145" s="53"/>
      <c r="I145" s="8">
        <v>0</v>
      </c>
      <c r="J145" s="53"/>
      <c r="K145" s="143">
        <v>94673</v>
      </c>
      <c r="M145" s="6"/>
      <c r="N145" s="6"/>
      <c r="O145" s="6"/>
      <c r="P145" s="6"/>
      <c r="Q145" s="6"/>
      <c r="R145" s="6"/>
      <c r="S145" s="6"/>
    </row>
    <row r="146" spans="1:19" s="5" customFormat="1" ht="18.75">
      <c r="A146" s="45" t="s">
        <v>238</v>
      </c>
      <c r="B146" s="52"/>
      <c r="C146" s="50"/>
      <c r="D146" s="50"/>
      <c r="E146" s="143">
        <v>2247</v>
      </c>
      <c r="F146" s="53"/>
      <c r="G146" s="143">
        <v>0</v>
      </c>
      <c r="H146" s="53"/>
      <c r="I146" s="8">
        <v>2247</v>
      </c>
      <c r="J146" s="53"/>
      <c r="K146" s="143">
        <v>0</v>
      </c>
      <c r="M146" s="6"/>
      <c r="N146" s="6"/>
      <c r="O146" s="6"/>
      <c r="P146" s="6"/>
      <c r="Q146" s="6"/>
      <c r="R146" s="6"/>
      <c r="S146" s="6"/>
    </row>
    <row r="147" spans="1:19" s="5" customFormat="1" ht="18.75">
      <c r="A147" s="45"/>
      <c r="B147" s="52"/>
      <c r="C147" s="50"/>
      <c r="D147" s="50"/>
      <c r="E147" s="143"/>
      <c r="F147" s="53"/>
      <c r="G147" s="143"/>
      <c r="H147" s="53"/>
      <c r="I147" s="8"/>
      <c r="J147" s="53"/>
      <c r="K147" s="143"/>
      <c r="M147" s="6"/>
      <c r="N147" s="6"/>
      <c r="O147" s="6"/>
      <c r="P147" s="6"/>
      <c r="Q147" s="6"/>
      <c r="R147" s="6"/>
      <c r="S147" s="6"/>
    </row>
    <row r="148" spans="1:11" s="52" customFormat="1" ht="18.75">
      <c r="A148" s="45" t="s">
        <v>3</v>
      </c>
      <c r="C148" s="50"/>
      <c r="D148" s="50"/>
      <c r="E148" s="51"/>
      <c r="F148" s="54"/>
      <c r="G148" s="51"/>
      <c r="H148" s="54"/>
      <c r="I148" s="8"/>
      <c r="K148" s="8"/>
    </row>
  </sheetData>
  <sheetProtection/>
  <mergeCells count="8">
    <mergeCell ref="I110:K110"/>
    <mergeCell ref="I6:K6"/>
    <mergeCell ref="I34:K34"/>
    <mergeCell ref="I67:K67"/>
    <mergeCell ref="E6:G6"/>
    <mergeCell ref="E34:G34"/>
    <mergeCell ref="E67:G67"/>
    <mergeCell ref="E110:G110"/>
  </mergeCells>
  <printOptions horizontalCentered="1"/>
  <pageMargins left="0.984251968503937" right="0.3937007874015748" top="0.6299212598425197" bottom="0.15748031496062992" header="0.1968503937007874" footer="0.1968503937007874"/>
  <pageSetup horizontalDpi="600" verticalDpi="600" orientation="portrait" paperSize="9" scale="90" r:id="rId2"/>
  <rowBreaks count="3" manualBreakCount="3">
    <brk id="28" max="255" man="1"/>
    <brk id="61" max="255" man="1"/>
    <brk id="1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showGridLines="0" view="pageBreakPreview" zoomScale="85" zoomScaleNormal="85" zoomScaleSheetLayoutView="85" workbookViewId="0" topLeftCell="A1">
      <selection activeCell="H25" sqref="H25"/>
    </sheetView>
  </sheetViews>
  <sheetFormatPr defaultColWidth="9.125" defaultRowHeight="12.75"/>
  <cols>
    <col min="1" max="1" width="21.00390625" style="71" customWidth="1"/>
    <col min="2" max="3" width="1.37890625" style="71" customWidth="1"/>
    <col min="4" max="4" width="1.4921875" style="71" customWidth="1"/>
    <col min="5" max="5" width="0.5" style="72" customWidth="1"/>
    <col min="6" max="6" width="9.50390625" style="71" customWidth="1"/>
    <col min="7" max="7" width="0.5" style="72" customWidth="1"/>
    <col min="8" max="8" width="13.625" style="71" customWidth="1"/>
    <col min="9" max="9" width="0.5" style="72" customWidth="1"/>
    <col min="10" max="10" width="13.625" style="72" customWidth="1"/>
    <col min="11" max="11" width="0.5" style="72" customWidth="1"/>
    <col min="12" max="12" width="13.625" style="71" customWidth="1"/>
    <col min="13" max="13" width="0.5" style="72" customWidth="1"/>
    <col min="14" max="14" width="13.625" style="71" customWidth="1"/>
    <col min="15" max="15" width="0.5" style="71" customWidth="1"/>
    <col min="16" max="16" width="13.625" style="71" customWidth="1"/>
    <col min="17" max="17" width="0.5" style="71" customWidth="1"/>
    <col min="18" max="18" width="13.625" style="71" customWidth="1"/>
    <col min="19" max="19" width="0.875" style="72" customWidth="1"/>
    <col min="20" max="20" width="13.625" style="72" customWidth="1"/>
    <col min="21" max="21" width="0.875" style="72" customWidth="1"/>
    <col min="22" max="22" width="13.625" style="72" customWidth="1"/>
    <col min="23" max="23" width="0.5" style="72" customWidth="1"/>
    <col min="24" max="24" width="13.625" style="72" customWidth="1"/>
    <col min="25" max="25" width="0.875" style="72" customWidth="1"/>
    <col min="26" max="26" width="13.625" style="72" customWidth="1"/>
    <col min="27" max="27" width="0.5" style="72" customWidth="1"/>
    <col min="28" max="28" width="13.625" style="71" customWidth="1"/>
    <col min="29" max="29" width="0.5" style="72" customWidth="1"/>
    <col min="30" max="30" width="13.625" style="71" customWidth="1"/>
    <col min="31" max="31" width="1.4921875" style="71" customWidth="1"/>
    <col min="32" max="32" width="13.625" style="71" customWidth="1"/>
    <col min="33" max="33" width="1.4921875" style="71" customWidth="1"/>
    <col min="34" max="34" width="13.625" style="71" customWidth="1"/>
    <col min="35" max="16384" width="9.125" style="71" customWidth="1"/>
  </cols>
  <sheetData>
    <row r="1" spans="2:30" ht="17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3" t="s">
        <v>56</v>
      </c>
    </row>
    <row r="2" spans="1:30" ht="17.25">
      <c r="A2" s="70" t="s">
        <v>168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7.25">
      <c r="A3" s="70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17.25">
      <c r="A4" s="70" t="s">
        <v>244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4:30" ht="17.25">
      <c r="D5" s="70"/>
      <c r="E5" s="71"/>
      <c r="J5" s="71"/>
      <c r="L5" s="72"/>
      <c r="Q5" s="72"/>
      <c r="AD5" s="73" t="s">
        <v>104</v>
      </c>
    </row>
    <row r="6" spans="3:30" ht="17.25">
      <c r="C6" s="72"/>
      <c r="D6" s="72"/>
      <c r="E6" s="71"/>
      <c r="F6" s="72"/>
      <c r="H6" s="224" t="s">
        <v>165</v>
      </c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3:30" ht="17.25">
      <c r="C7" s="72"/>
      <c r="D7" s="72"/>
      <c r="E7" s="71"/>
      <c r="F7" s="72"/>
      <c r="H7" s="72"/>
      <c r="L7" s="72"/>
      <c r="Q7" s="75"/>
      <c r="S7" s="225" t="s">
        <v>62</v>
      </c>
      <c r="T7" s="225"/>
      <c r="U7" s="225"/>
      <c r="V7" s="225"/>
      <c r="W7" s="225"/>
      <c r="X7" s="225"/>
      <c r="Y7" s="225"/>
      <c r="Z7" s="225"/>
      <c r="AA7" s="225"/>
      <c r="AB7" s="225"/>
      <c r="AD7" s="75"/>
    </row>
    <row r="8" spans="5:29" ht="17.25">
      <c r="E8" s="71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225" t="s">
        <v>247</v>
      </c>
      <c r="T8" s="225"/>
      <c r="U8" s="225"/>
      <c r="V8" s="225"/>
      <c r="W8" s="225"/>
      <c r="X8" s="225"/>
      <c r="Y8" s="225"/>
      <c r="Z8" s="225"/>
      <c r="AA8" s="75"/>
      <c r="AB8" s="75"/>
      <c r="AC8" s="75"/>
    </row>
    <row r="9" spans="5:29" ht="17.25">
      <c r="E9" s="71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20" t="s">
        <v>189</v>
      </c>
      <c r="U9" s="75"/>
      <c r="V9" s="75"/>
      <c r="W9" s="75"/>
      <c r="X9" s="75"/>
      <c r="Y9" s="75"/>
      <c r="Z9" s="75"/>
      <c r="AA9" s="75"/>
      <c r="AB9" s="75"/>
      <c r="AC9" s="75"/>
    </row>
    <row r="10" spans="5:29" ht="17.25">
      <c r="E10" s="71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 t="s">
        <v>191</v>
      </c>
      <c r="U10" s="75"/>
      <c r="V10" s="75"/>
      <c r="W10" s="75"/>
      <c r="X10" s="75"/>
      <c r="Y10" s="75"/>
      <c r="Z10" s="75"/>
      <c r="AA10" s="75"/>
      <c r="AB10" s="75"/>
      <c r="AC10" s="75"/>
    </row>
    <row r="11" spans="5:29" ht="17.25">
      <c r="E11" s="71"/>
      <c r="F11" s="75"/>
      <c r="G11" s="75"/>
      <c r="H11" s="75"/>
      <c r="I11" s="75"/>
      <c r="J11" s="75"/>
      <c r="K11" s="75"/>
      <c r="M11" s="76"/>
      <c r="N11" s="224" t="s">
        <v>25</v>
      </c>
      <c r="O11" s="224"/>
      <c r="P11" s="224"/>
      <c r="Q11" s="224"/>
      <c r="R11" s="224"/>
      <c r="S11" s="121"/>
      <c r="T11" s="76" t="s">
        <v>192</v>
      </c>
      <c r="U11" s="121"/>
      <c r="V11" s="120" t="s">
        <v>94</v>
      </c>
      <c r="W11" s="75"/>
      <c r="X11" s="75"/>
      <c r="Y11" s="121"/>
      <c r="Z11" s="120" t="s">
        <v>153</v>
      </c>
      <c r="AA11" s="75"/>
      <c r="AB11" s="76" t="s">
        <v>18</v>
      </c>
      <c r="AC11" s="75"/>
    </row>
    <row r="12" spans="8:30" s="76" customFormat="1" ht="17.25">
      <c r="H12" s="75" t="s">
        <v>35</v>
      </c>
      <c r="I12" s="75"/>
      <c r="K12" s="75"/>
      <c r="L12" s="76" t="s">
        <v>112</v>
      </c>
      <c r="N12" s="225" t="s">
        <v>115</v>
      </c>
      <c r="O12" s="225"/>
      <c r="P12" s="225"/>
      <c r="S12" s="120"/>
      <c r="T12" s="120" t="s">
        <v>193</v>
      </c>
      <c r="U12" s="120"/>
      <c r="V12" s="120" t="s">
        <v>137</v>
      </c>
      <c r="W12" s="75"/>
      <c r="X12" s="75" t="s">
        <v>93</v>
      </c>
      <c r="Y12" s="120"/>
      <c r="Z12" s="120" t="s">
        <v>179</v>
      </c>
      <c r="AA12" s="75"/>
      <c r="AB12" s="75" t="s">
        <v>80</v>
      </c>
      <c r="AC12" s="75"/>
      <c r="AD12" s="77"/>
    </row>
    <row r="13" spans="8:30" s="76" customFormat="1" ht="17.25">
      <c r="H13" s="75" t="s">
        <v>79</v>
      </c>
      <c r="I13" s="75"/>
      <c r="J13" s="76" t="s">
        <v>20</v>
      </c>
      <c r="K13" s="75"/>
      <c r="L13" s="76" t="s">
        <v>113</v>
      </c>
      <c r="M13" s="75"/>
      <c r="N13" s="75" t="s">
        <v>60</v>
      </c>
      <c r="O13" s="75"/>
      <c r="P13" s="75" t="s">
        <v>60</v>
      </c>
      <c r="Q13" s="75"/>
      <c r="R13" s="75"/>
      <c r="S13" s="120"/>
      <c r="T13" s="120" t="s">
        <v>190</v>
      </c>
      <c r="U13" s="120"/>
      <c r="V13" s="120" t="s">
        <v>139</v>
      </c>
      <c r="W13" s="75"/>
      <c r="X13" s="75" t="s">
        <v>92</v>
      </c>
      <c r="Y13" s="120"/>
      <c r="Z13" s="120" t="s">
        <v>180</v>
      </c>
      <c r="AA13" s="75"/>
      <c r="AB13" s="75" t="s">
        <v>81</v>
      </c>
      <c r="AC13" s="75"/>
      <c r="AD13" s="76" t="s">
        <v>47</v>
      </c>
    </row>
    <row r="14" spans="8:30" s="76" customFormat="1" ht="17.25">
      <c r="H14" s="74" t="s">
        <v>72</v>
      </c>
      <c r="I14" s="75"/>
      <c r="J14" s="74" t="s">
        <v>55</v>
      </c>
      <c r="K14" s="75"/>
      <c r="L14" s="74" t="s">
        <v>91</v>
      </c>
      <c r="M14" s="75"/>
      <c r="N14" s="74" t="s">
        <v>71</v>
      </c>
      <c r="O14" s="75"/>
      <c r="P14" s="74" t="s">
        <v>114</v>
      </c>
      <c r="Q14" s="75"/>
      <c r="R14" s="74" t="s">
        <v>19</v>
      </c>
      <c r="S14" s="119"/>
      <c r="T14" s="119" t="s">
        <v>180</v>
      </c>
      <c r="U14" s="119"/>
      <c r="V14" s="119" t="s">
        <v>138</v>
      </c>
      <c r="W14" s="75"/>
      <c r="X14" s="74" t="s">
        <v>90</v>
      </c>
      <c r="Y14" s="119"/>
      <c r="Z14" s="119" t="s">
        <v>181</v>
      </c>
      <c r="AA14" s="75"/>
      <c r="AB14" s="74" t="s">
        <v>48</v>
      </c>
      <c r="AC14" s="75"/>
      <c r="AD14" s="74" t="s">
        <v>48</v>
      </c>
    </row>
    <row r="15" spans="1:30" s="82" customFormat="1" ht="17.25">
      <c r="A15" s="70" t="s">
        <v>163</v>
      </c>
      <c r="H15" s="149">
        <v>571891</v>
      </c>
      <c r="I15" s="78"/>
      <c r="J15" s="149">
        <v>4533334</v>
      </c>
      <c r="K15" s="78"/>
      <c r="L15" s="149">
        <v>6152</v>
      </c>
      <c r="M15" s="79"/>
      <c r="N15" s="149">
        <v>80000</v>
      </c>
      <c r="O15" s="79"/>
      <c r="P15" s="149">
        <v>280000</v>
      </c>
      <c r="Q15" s="78"/>
      <c r="R15" s="149">
        <v>24323882</v>
      </c>
      <c r="S15" s="78"/>
      <c r="T15" s="149">
        <v>7680350</v>
      </c>
      <c r="U15" s="78"/>
      <c r="V15" s="149">
        <v>-17273</v>
      </c>
      <c r="W15" s="78"/>
      <c r="X15" s="149">
        <v>273</v>
      </c>
      <c r="Y15" s="78"/>
      <c r="Z15" s="149">
        <v>-255700</v>
      </c>
      <c r="AA15" s="78"/>
      <c r="AB15" s="79">
        <f>SUM(S15:Z15)</f>
        <v>7407650</v>
      </c>
      <c r="AC15" s="79"/>
      <c r="AD15" s="79">
        <f>SUM(H15:Z15)</f>
        <v>37202909</v>
      </c>
    </row>
    <row r="16" spans="1:30" s="82" customFormat="1" ht="17.25">
      <c r="A16" s="81" t="s">
        <v>78</v>
      </c>
      <c r="H16" s="79">
        <v>0</v>
      </c>
      <c r="I16" s="78"/>
      <c r="J16" s="79">
        <v>0</v>
      </c>
      <c r="K16" s="78"/>
      <c r="L16" s="79">
        <v>0</v>
      </c>
      <c r="M16" s="79"/>
      <c r="N16" s="79">
        <v>0</v>
      </c>
      <c r="O16" s="79"/>
      <c r="P16" s="79">
        <v>0</v>
      </c>
      <c r="Q16" s="78"/>
      <c r="R16" s="79">
        <f>'PL&amp;CF'!G25</f>
        <v>470143</v>
      </c>
      <c r="S16" s="78"/>
      <c r="T16" s="79">
        <v>0</v>
      </c>
      <c r="U16" s="78"/>
      <c r="V16" s="79">
        <v>0</v>
      </c>
      <c r="W16" s="78"/>
      <c r="X16" s="79">
        <v>0</v>
      </c>
      <c r="Y16" s="78"/>
      <c r="Z16" s="79">
        <v>0</v>
      </c>
      <c r="AA16" s="78"/>
      <c r="AB16" s="79">
        <f>SUM(S16:Z16)</f>
        <v>0</v>
      </c>
      <c r="AC16" s="79"/>
      <c r="AD16" s="79">
        <f>SUM(H16:Z16)</f>
        <v>470143</v>
      </c>
    </row>
    <row r="17" spans="1:30" s="82" customFormat="1" ht="17.25">
      <c r="A17" s="81" t="s">
        <v>103</v>
      </c>
      <c r="H17" s="80">
        <v>0</v>
      </c>
      <c r="I17" s="78"/>
      <c r="J17" s="80">
        <v>0</v>
      </c>
      <c r="K17" s="78"/>
      <c r="L17" s="80">
        <v>0</v>
      </c>
      <c r="M17" s="79"/>
      <c r="N17" s="80">
        <v>0</v>
      </c>
      <c r="O17" s="79"/>
      <c r="P17" s="80">
        <v>0</v>
      </c>
      <c r="Q17" s="78"/>
      <c r="R17" s="80">
        <v>-264</v>
      </c>
      <c r="S17" s="78"/>
      <c r="T17" s="80">
        <f>'PL&amp;CF'!G46</f>
        <v>-646909</v>
      </c>
      <c r="U17" s="78"/>
      <c r="V17" s="80">
        <f>'PL&amp;CF'!G39</f>
        <v>13108</v>
      </c>
      <c r="W17" s="78"/>
      <c r="X17" s="80">
        <v>0</v>
      </c>
      <c r="Y17" s="78"/>
      <c r="Z17" s="80">
        <v>11580</v>
      </c>
      <c r="AA17" s="78"/>
      <c r="AB17" s="80">
        <f>SUM(S17:Z17)</f>
        <v>-622221</v>
      </c>
      <c r="AC17" s="79"/>
      <c r="AD17" s="80">
        <f>SUM(H17:Z17)</f>
        <v>-622485</v>
      </c>
    </row>
    <row r="18" spans="1:30" s="82" customFormat="1" ht="17.25">
      <c r="A18" s="81" t="s">
        <v>65</v>
      </c>
      <c r="H18" s="83">
        <f>SUM(H16:H17)</f>
        <v>0</v>
      </c>
      <c r="I18" s="84"/>
      <c r="J18" s="83">
        <f>SUM(J16:J17)</f>
        <v>0</v>
      </c>
      <c r="K18" s="83"/>
      <c r="L18" s="83">
        <f>SUM(L16:L17)</f>
        <v>0</v>
      </c>
      <c r="M18" s="83"/>
      <c r="N18" s="83">
        <f>SUM(N16:N17)</f>
        <v>0</v>
      </c>
      <c r="O18" s="83"/>
      <c r="P18" s="83">
        <f>SUM(P16:P17)</f>
        <v>0</v>
      </c>
      <c r="Q18" s="83"/>
      <c r="R18" s="83">
        <f>SUM(R16:R17)</f>
        <v>469879</v>
      </c>
      <c r="S18" s="83"/>
      <c r="T18" s="83">
        <f>SUM(T16:T17)</f>
        <v>-646909</v>
      </c>
      <c r="U18" s="83"/>
      <c r="V18" s="83">
        <f>SUM(V16:V17)</f>
        <v>13108</v>
      </c>
      <c r="W18" s="83"/>
      <c r="X18" s="83">
        <f>SUM(X16:X17)</f>
        <v>0</v>
      </c>
      <c r="Y18" s="83"/>
      <c r="Z18" s="83">
        <f>SUM(Z16:Z17)</f>
        <v>11580</v>
      </c>
      <c r="AA18" s="83"/>
      <c r="AB18" s="83">
        <f>SUM(AB16:AB17)</f>
        <v>-622221</v>
      </c>
      <c r="AC18" s="78"/>
      <c r="AD18" s="83">
        <f>SUM(AD16:AD17)</f>
        <v>-152342</v>
      </c>
    </row>
    <row r="19" spans="1:30" s="82" customFormat="1" ht="17.25">
      <c r="A19" s="81" t="s">
        <v>210</v>
      </c>
      <c r="H19" s="83"/>
      <c r="I19" s="84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/>
      <c r="AD19" s="83"/>
    </row>
    <row r="20" spans="1:30" s="82" customFormat="1" ht="17.25">
      <c r="A20" s="81" t="s">
        <v>211</v>
      </c>
      <c r="H20" s="83">
        <v>0</v>
      </c>
      <c r="I20" s="84"/>
      <c r="J20" s="83">
        <v>0</v>
      </c>
      <c r="K20" s="83"/>
      <c r="L20" s="83">
        <v>0</v>
      </c>
      <c r="M20" s="83"/>
      <c r="N20" s="83">
        <v>0</v>
      </c>
      <c r="O20" s="83"/>
      <c r="P20" s="83">
        <v>0</v>
      </c>
      <c r="Q20" s="83"/>
      <c r="R20" s="83">
        <v>-9706</v>
      </c>
      <c r="S20" s="83"/>
      <c r="T20" s="83">
        <v>9706</v>
      </c>
      <c r="U20" s="83"/>
      <c r="V20" s="83">
        <v>0</v>
      </c>
      <c r="W20" s="83"/>
      <c r="X20" s="83">
        <v>0</v>
      </c>
      <c r="Y20" s="83"/>
      <c r="Z20" s="83">
        <v>0</v>
      </c>
      <c r="AA20" s="83"/>
      <c r="AB20" s="79">
        <f>SUM(S20:Z20)</f>
        <v>9706</v>
      </c>
      <c r="AC20" s="78"/>
      <c r="AD20" s="80">
        <f>SUM(H20:Z20)</f>
        <v>0</v>
      </c>
    </row>
    <row r="21" spans="1:30" ht="18" thickBot="1">
      <c r="A21" s="70" t="s">
        <v>164</v>
      </c>
      <c r="E21" s="71"/>
      <c r="H21" s="148">
        <f>SUM(H18:H20)+H15</f>
        <v>571891</v>
      </c>
      <c r="I21" s="78"/>
      <c r="J21" s="85">
        <f>SUM(J18:J20)+J15</f>
        <v>4533334</v>
      </c>
      <c r="K21" s="78"/>
      <c r="L21" s="85">
        <f>SUM(L18:L20)+L15</f>
        <v>6152</v>
      </c>
      <c r="M21" s="78"/>
      <c r="N21" s="85">
        <f>SUM(N18:N20)+N15</f>
        <v>80000</v>
      </c>
      <c r="O21" s="78"/>
      <c r="P21" s="85">
        <f>SUM(P18:P20)+P15</f>
        <v>280000</v>
      </c>
      <c r="Q21" s="78"/>
      <c r="R21" s="85">
        <f>SUM(R18:R20)+R15</f>
        <v>24784055</v>
      </c>
      <c r="S21" s="78"/>
      <c r="T21" s="85">
        <f>SUM(T18:T20)+T15</f>
        <v>7043147</v>
      </c>
      <c r="U21" s="78"/>
      <c r="V21" s="85">
        <f>SUM(V18:V20)+V15</f>
        <v>-4165</v>
      </c>
      <c r="W21" s="78"/>
      <c r="X21" s="85">
        <f>SUM(X18:X20)+X15</f>
        <v>273</v>
      </c>
      <c r="Y21" s="78"/>
      <c r="Z21" s="85">
        <f>SUM(Z18:Z20)+Z15</f>
        <v>-244120</v>
      </c>
      <c r="AA21" s="78" t="e">
        <f>SUM(#REF!)</f>
        <v>#REF!</v>
      </c>
      <c r="AB21" s="85">
        <f>SUM(AB18:AB20)+AB15</f>
        <v>6795135</v>
      </c>
      <c r="AC21" s="78"/>
      <c r="AD21" s="85">
        <f>SUM(AD18:AD20)+AD15</f>
        <v>37050567</v>
      </c>
    </row>
    <row r="22" spans="1:30" ht="18" thickTop="1">
      <c r="A22" s="70"/>
      <c r="E22" s="71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82" customFormat="1" ht="17.25">
      <c r="A23" s="70" t="s">
        <v>221</v>
      </c>
      <c r="H23" s="149">
        <v>571891</v>
      </c>
      <c r="I23" s="218"/>
      <c r="J23" s="149">
        <v>4533334</v>
      </c>
      <c r="K23" s="218"/>
      <c r="L23" s="149">
        <v>6152</v>
      </c>
      <c r="M23" s="149"/>
      <c r="N23" s="149">
        <v>80000</v>
      </c>
      <c r="O23" s="149"/>
      <c r="P23" s="149">
        <v>280000</v>
      </c>
      <c r="Q23" s="218"/>
      <c r="R23" s="149">
        <v>26238381</v>
      </c>
      <c r="S23" s="218"/>
      <c r="T23" s="149">
        <v>7647689</v>
      </c>
      <c r="U23" s="218"/>
      <c r="V23" s="149">
        <v>-12852</v>
      </c>
      <c r="W23" s="218"/>
      <c r="X23" s="149">
        <v>273</v>
      </c>
      <c r="Y23" s="218"/>
      <c r="Z23" s="149">
        <v>-254016</v>
      </c>
      <c r="AA23" s="218"/>
      <c r="AB23" s="149">
        <f>SUM(S23:Z23)</f>
        <v>7381094</v>
      </c>
      <c r="AC23" s="149"/>
      <c r="AD23" s="79">
        <f>SUM(H23:Z23)</f>
        <v>39090852</v>
      </c>
    </row>
    <row r="24" spans="1:30" s="82" customFormat="1" ht="17.25">
      <c r="A24" s="81" t="s">
        <v>78</v>
      </c>
      <c r="H24" s="79">
        <v>0</v>
      </c>
      <c r="I24" s="78"/>
      <c r="J24" s="79">
        <v>0</v>
      </c>
      <c r="K24" s="78"/>
      <c r="L24" s="79">
        <v>0</v>
      </c>
      <c r="M24" s="79"/>
      <c r="N24" s="79">
        <v>0</v>
      </c>
      <c r="O24" s="79"/>
      <c r="P24" s="79">
        <v>0</v>
      </c>
      <c r="Q24" s="78"/>
      <c r="R24" s="79">
        <f>'PL&amp;CF'!E25</f>
        <v>335789</v>
      </c>
      <c r="S24" s="78"/>
      <c r="T24" s="79">
        <v>0</v>
      </c>
      <c r="U24" s="78"/>
      <c r="V24" s="79">
        <v>0</v>
      </c>
      <c r="W24" s="78"/>
      <c r="X24" s="79">
        <v>0</v>
      </c>
      <c r="Y24" s="78"/>
      <c r="Z24" s="79">
        <v>0</v>
      </c>
      <c r="AA24" s="78"/>
      <c r="AB24" s="79">
        <f>SUM(S24:Z24)</f>
        <v>0</v>
      </c>
      <c r="AC24" s="79"/>
      <c r="AD24" s="79">
        <f>SUM(H24:Z24)</f>
        <v>335789</v>
      </c>
    </row>
    <row r="25" spans="1:30" s="82" customFormat="1" ht="17.25">
      <c r="A25" s="81" t="s">
        <v>103</v>
      </c>
      <c r="H25" s="80">
        <v>0</v>
      </c>
      <c r="I25" s="78"/>
      <c r="J25" s="80">
        <v>0</v>
      </c>
      <c r="K25" s="78"/>
      <c r="L25" s="80">
        <v>0</v>
      </c>
      <c r="M25" s="79"/>
      <c r="N25" s="80">
        <v>0</v>
      </c>
      <c r="O25" s="79"/>
      <c r="P25" s="80">
        <v>0</v>
      </c>
      <c r="Q25" s="78"/>
      <c r="R25" s="80">
        <v>-469</v>
      </c>
      <c r="S25" s="78"/>
      <c r="T25" s="80">
        <f>'PL&amp;CF'!E46</f>
        <v>233029</v>
      </c>
      <c r="U25" s="78"/>
      <c r="V25" s="80">
        <f>'PL&amp;CF'!E39</f>
        <v>2269</v>
      </c>
      <c r="W25" s="78"/>
      <c r="X25" s="80">
        <v>0</v>
      </c>
      <c r="Y25" s="78"/>
      <c r="Z25" s="80">
        <v>1446</v>
      </c>
      <c r="AA25" s="78"/>
      <c r="AB25" s="219">
        <f>SUM(S25:Z25)</f>
        <v>236744</v>
      </c>
      <c r="AC25" s="79"/>
      <c r="AD25" s="80">
        <f>SUM(H25:Z25)</f>
        <v>236275</v>
      </c>
    </row>
    <row r="26" spans="1:30" s="82" customFormat="1" ht="17.25">
      <c r="A26" s="81" t="s">
        <v>65</v>
      </c>
      <c r="H26" s="83">
        <f>SUM(H24:H25)</f>
        <v>0</v>
      </c>
      <c r="I26" s="84"/>
      <c r="J26" s="83">
        <f>SUM(J24:J25)</f>
        <v>0</v>
      </c>
      <c r="K26" s="83"/>
      <c r="L26" s="83">
        <f>SUM(L24:L25)</f>
        <v>0</v>
      </c>
      <c r="M26" s="83"/>
      <c r="N26" s="83">
        <f>SUM(N24:N25)</f>
        <v>0</v>
      </c>
      <c r="O26" s="83"/>
      <c r="P26" s="83">
        <f>SUM(P24:P25)</f>
        <v>0</v>
      </c>
      <c r="Q26" s="83"/>
      <c r="R26" s="83">
        <f>SUM(R24:R25)</f>
        <v>335320</v>
      </c>
      <c r="S26" s="83"/>
      <c r="T26" s="83">
        <f>SUM(T24:T25)</f>
        <v>233029</v>
      </c>
      <c r="U26" s="83"/>
      <c r="V26" s="83">
        <f>SUM(V24:V25)</f>
        <v>2269</v>
      </c>
      <c r="W26" s="83"/>
      <c r="X26" s="83">
        <f>SUM(X24:X25)</f>
        <v>0</v>
      </c>
      <c r="Y26" s="83"/>
      <c r="Z26" s="83">
        <f>SUM(Z24:Z25)</f>
        <v>1446</v>
      </c>
      <c r="AA26" s="83"/>
      <c r="AB26" s="83">
        <f>SUM(AB24:AB25)</f>
        <v>236744</v>
      </c>
      <c r="AC26" s="78"/>
      <c r="AD26" s="83">
        <f>SUM(AD24:AD25)</f>
        <v>572064</v>
      </c>
    </row>
    <row r="27" spans="1:30" s="82" customFormat="1" ht="17.25">
      <c r="A27" s="81" t="s">
        <v>210</v>
      </c>
      <c r="H27" s="83"/>
      <c r="I27" s="8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78"/>
      <c r="AD27" s="83"/>
    </row>
    <row r="28" spans="1:30" s="82" customFormat="1" ht="17.25">
      <c r="A28" s="81" t="s">
        <v>211</v>
      </c>
      <c r="H28" s="83">
        <v>0</v>
      </c>
      <c r="I28" s="84"/>
      <c r="J28" s="83">
        <v>0</v>
      </c>
      <c r="K28" s="83"/>
      <c r="L28" s="83">
        <v>0</v>
      </c>
      <c r="M28" s="83"/>
      <c r="N28" s="83">
        <v>0</v>
      </c>
      <c r="O28" s="83"/>
      <c r="P28" s="83">
        <v>0</v>
      </c>
      <c r="Q28" s="83"/>
      <c r="R28" s="83">
        <v>13172</v>
      </c>
      <c r="S28" s="83"/>
      <c r="T28" s="83">
        <v>-13172</v>
      </c>
      <c r="U28" s="83"/>
      <c r="V28" s="83">
        <v>0</v>
      </c>
      <c r="W28" s="83"/>
      <c r="X28" s="83">
        <v>0</v>
      </c>
      <c r="Y28" s="83"/>
      <c r="Z28" s="83">
        <v>0</v>
      </c>
      <c r="AA28" s="83"/>
      <c r="AB28" s="79">
        <f>SUM(S28:Z28)</f>
        <v>-13172</v>
      </c>
      <c r="AC28" s="78"/>
      <c r="AD28" s="79">
        <f>SUM(H28:Z28)</f>
        <v>0</v>
      </c>
    </row>
    <row r="29" spans="1:30" ht="18" thickBot="1">
      <c r="A29" s="70" t="s">
        <v>220</v>
      </c>
      <c r="E29" s="71"/>
      <c r="H29" s="85">
        <f>SUM(H26:H28)+H23</f>
        <v>571891</v>
      </c>
      <c r="I29" s="78"/>
      <c r="J29" s="85">
        <f>SUM(J26:J28)+J23</f>
        <v>4533334</v>
      </c>
      <c r="K29" s="78"/>
      <c r="L29" s="85">
        <f>SUM(L26:L28)+L23</f>
        <v>6152</v>
      </c>
      <c r="M29" s="78"/>
      <c r="N29" s="85">
        <f>SUM(N26:N26)+N23</f>
        <v>80000</v>
      </c>
      <c r="O29" s="78"/>
      <c r="P29" s="85">
        <f>SUM(P26:P26)+P23</f>
        <v>280000</v>
      </c>
      <c r="Q29" s="78"/>
      <c r="R29" s="85">
        <f>SUM(R23+R26+R28)</f>
        <v>26586873</v>
      </c>
      <c r="S29" s="78"/>
      <c r="T29" s="85">
        <f>SUM(T23+T26+T28)</f>
        <v>7867546</v>
      </c>
      <c r="U29" s="78"/>
      <c r="V29" s="85">
        <f>SUM(V23+V26+V28)</f>
        <v>-10583</v>
      </c>
      <c r="W29" s="78"/>
      <c r="X29" s="85">
        <f>SUM(X23+X26+X28)</f>
        <v>273</v>
      </c>
      <c r="Y29" s="78"/>
      <c r="Z29" s="85">
        <f>SUM(Z23+Z26+Z28)</f>
        <v>-252570</v>
      </c>
      <c r="AA29" s="78" t="e">
        <f>SUM(#REF!)</f>
        <v>#REF!</v>
      </c>
      <c r="AB29" s="85">
        <f>SUM(AB23+AB26+AB28)</f>
        <v>7604666</v>
      </c>
      <c r="AC29" s="78"/>
      <c r="AD29" s="85">
        <f>SUM(AD23+AD26+AD28)</f>
        <v>39662916</v>
      </c>
    </row>
    <row r="30" spans="1:30" ht="8.25" customHeight="1" thickTop="1">
      <c r="A30" s="70"/>
      <c r="E30" s="71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8" customHeight="1">
      <c r="A31" s="87" t="s">
        <v>3</v>
      </c>
      <c r="E31" s="71"/>
      <c r="G31" s="71"/>
      <c r="I31" s="71"/>
      <c r="J31" s="71"/>
      <c r="K31" s="71"/>
      <c r="M31" s="71"/>
      <c r="S31" s="71"/>
      <c r="T31" s="71"/>
      <c r="U31" s="71"/>
      <c r="V31" s="71"/>
      <c r="W31" s="71"/>
      <c r="X31" s="71"/>
      <c r="Y31" s="71"/>
      <c r="Z31" s="71"/>
      <c r="AA31" s="71"/>
      <c r="AC31" s="71"/>
      <c r="AD31" s="86"/>
    </row>
    <row r="32" spans="2:3" ht="17.25">
      <c r="B32" s="87"/>
      <c r="C32" s="87"/>
    </row>
  </sheetData>
  <sheetProtection/>
  <mergeCells count="5">
    <mergeCell ref="H6:AD6"/>
    <mergeCell ref="N11:R11"/>
    <mergeCell ref="S7:AB7"/>
    <mergeCell ref="N12:P12"/>
    <mergeCell ref="S8:Z8"/>
  </mergeCells>
  <printOptions horizontalCentered="1"/>
  <pageMargins left="0.15748031496062992" right="0.1968503937007874" top="0.984251968503937" bottom="0.1968503937007874" header="0.1968503937007874" footer="0.1968503937007874"/>
  <pageSetup cellComments="asDisplayed" fitToHeight="2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GridLines="0" view="pageBreakPreview" zoomScale="85" zoomScaleNormal="85" zoomScaleSheetLayoutView="85" workbookViewId="0" topLeftCell="A1">
      <selection activeCell="E27" sqref="E27"/>
    </sheetView>
  </sheetViews>
  <sheetFormatPr defaultColWidth="9.125" defaultRowHeight="12.75"/>
  <cols>
    <col min="1" max="1" width="30.625" style="91" customWidth="1"/>
    <col min="2" max="3" width="10.625" style="91" customWidth="1"/>
    <col min="4" max="4" width="1.37890625" style="91" hidden="1" customWidth="1"/>
    <col min="5" max="5" width="11.625" style="91" customWidth="1"/>
    <col min="6" max="6" width="0.875" style="91" customWidth="1"/>
    <col min="7" max="7" width="11.625" style="91" customWidth="1"/>
    <col min="8" max="8" width="0.875" style="91" customWidth="1"/>
    <col min="9" max="9" width="11.625" style="91" customWidth="1"/>
    <col min="10" max="10" width="0.875" style="91" customWidth="1"/>
    <col min="11" max="11" width="11.625" style="91" customWidth="1"/>
    <col min="12" max="12" width="0.875" style="91" customWidth="1"/>
    <col min="13" max="13" width="11.625" style="91" customWidth="1"/>
    <col min="14" max="14" width="0.875" style="91" customWidth="1"/>
    <col min="15" max="15" width="14.50390625" style="91" customWidth="1"/>
    <col min="16" max="16" width="0.875" style="91" customWidth="1"/>
    <col min="17" max="17" width="12.625" style="91" customWidth="1"/>
    <col min="18" max="18" width="0.875" style="91" customWidth="1"/>
    <col min="19" max="19" width="12.625" style="91" customWidth="1"/>
    <col min="20" max="20" width="0.875" style="99" customWidth="1"/>
    <col min="21" max="21" width="12.625" style="91" customWidth="1"/>
    <col min="22" max="22" width="0.37109375" style="91" hidden="1" customWidth="1"/>
    <col min="23" max="23" width="9.125" style="91" customWidth="1"/>
    <col min="24" max="24" width="9.875" style="91" bestFit="1" customWidth="1"/>
    <col min="25" max="16384" width="9.125" style="91" customWidth="1"/>
  </cols>
  <sheetData>
    <row r="1" spans="2:22" ht="2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  <c r="U1" s="133" t="s">
        <v>56</v>
      </c>
      <c r="V1" s="89"/>
    </row>
    <row r="2" spans="1:22" ht="20.25">
      <c r="A2" s="88" t="s">
        <v>168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89"/>
      <c r="V2" s="89"/>
    </row>
    <row r="3" spans="1:22" ht="20.25">
      <c r="A3" s="92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3"/>
      <c r="V3" s="93"/>
    </row>
    <row r="4" spans="1:24" ht="20.25">
      <c r="A4" s="134" t="s">
        <v>244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93"/>
      <c r="V4" s="93"/>
      <c r="W4" s="93"/>
      <c r="X4" s="93"/>
    </row>
    <row r="5" spans="2:22" ht="19.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133" t="s">
        <v>104</v>
      </c>
      <c r="V5" s="95"/>
    </row>
    <row r="6" spans="5:21" s="97" customFormat="1" ht="19.5">
      <c r="E6" s="226" t="s">
        <v>96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</row>
    <row r="7" spans="5:22" s="97" customFormat="1" ht="19.5">
      <c r="E7" s="99"/>
      <c r="F7" s="99"/>
      <c r="G7" s="99"/>
      <c r="H7" s="99"/>
      <c r="N7" s="99"/>
      <c r="O7" s="228" t="s">
        <v>62</v>
      </c>
      <c r="P7" s="228"/>
      <c r="Q7" s="228"/>
      <c r="R7" s="228"/>
      <c r="S7" s="228"/>
      <c r="T7" s="98"/>
      <c r="U7" s="99"/>
      <c r="V7" s="98"/>
    </row>
    <row r="8" spans="5:22" s="97" customFormat="1" ht="19.5">
      <c r="E8" s="99"/>
      <c r="F8" s="99"/>
      <c r="G8" s="99"/>
      <c r="H8" s="99"/>
      <c r="I8" s="98"/>
      <c r="J8" s="98"/>
      <c r="K8" s="98"/>
      <c r="L8" s="98"/>
      <c r="M8" s="98"/>
      <c r="N8" s="99"/>
      <c r="O8" s="228" t="s">
        <v>247</v>
      </c>
      <c r="P8" s="228"/>
      <c r="Q8" s="228"/>
      <c r="R8" s="98"/>
      <c r="S8" s="98"/>
      <c r="T8" s="98"/>
      <c r="U8" s="99"/>
      <c r="V8" s="98"/>
    </row>
    <row r="9" spans="5:22" s="97" customFormat="1" ht="19.5">
      <c r="E9" s="99"/>
      <c r="F9" s="99"/>
      <c r="G9" s="99"/>
      <c r="H9" s="99"/>
      <c r="I9" s="98"/>
      <c r="J9" s="98"/>
      <c r="K9" s="98"/>
      <c r="L9" s="98"/>
      <c r="M9" s="98"/>
      <c r="N9" s="99"/>
      <c r="O9" s="128" t="s">
        <v>189</v>
      </c>
      <c r="P9" s="98"/>
      <c r="Q9" s="98"/>
      <c r="R9" s="98"/>
      <c r="S9" s="98"/>
      <c r="T9" s="98"/>
      <c r="U9" s="99"/>
      <c r="V9" s="98"/>
    </row>
    <row r="10" spans="5:21" s="98" customFormat="1" ht="19.5">
      <c r="E10" s="99"/>
      <c r="F10" s="99"/>
      <c r="G10" s="99"/>
      <c r="H10" s="99"/>
      <c r="N10" s="99"/>
      <c r="O10" s="109" t="s">
        <v>191</v>
      </c>
      <c r="U10" s="99"/>
    </row>
    <row r="11" spans="5:21" s="98" customFormat="1" ht="19.5">
      <c r="E11" s="99"/>
      <c r="F11" s="99"/>
      <c r="G11" s="99"/>
      <c r="H11" s="99"/>
      <c r="I11" s="226" t="s">
        <v>25</v>
      </c>
      <c r="J11" s="226"/>
      <c r="K11" s="226"/>
      <c r="L11" s="226"/>
      <c r="M11" s="226"/>
      <c r="N11" s="99"/>
      <c r="O11" s="127" t="s">
        <v>192</v>
      </c>
      <c r="U11" s="99"/>
    </row>
    <row r="12" spans="5:22" s="97" customFormat="1" ht="19.5">
      <c r="E12" s="98" t="s">
        <v>35</v>
      </c>
      <c r="I12" s="227" t="s">
        <v>115</v>
      </c>
      <c r="J12" s="227"/>
      <c r="K12" s="227"/>
      <c r="O12" s="128" t="s">
        <v>193</v>
      </c>
      <c r="P12" s="128"/>
      <c r="Q12" s="128" t="s">
        <v>93</v>
      </c>
      <c r="R12" s="128"/>
      <c r="S12" s="98" t="s">
        <v>248</v>
      </c>
      <c r="T12" s="98"/>
      <c r="V12" s="98"/>
    </row>
    <row r="13" spans="5:22" s="97" customFormat="1" ht="19.5">
      <c r="E13" s="97" t="s">
        <v>73</v>
      </c>
      <c r="G13" s="97" t="s">
        <v>50</v>
      </c>
      <c r="I13" s="129" t="s">
        <v>60</v>
      </c>
      <c r="J13" s="129"/>
      <c r="K13" s="129" t="s">
        <v>60</v>
      </c>
      <c r="L13" s="99"/>
      <c r="M13" s="99"/>
      <c r="O13" s="128" t="s">
        <v>190</v>
      </c>
      <c r="P13" s="128"/>
      <c r="Q13" s="128" t="s">
        <v>92</v>
      </c>
      <c r="R13" s="128"/>
      <c r="S13" s="127" t="s">
        <v>81</v>
      </c>
      <c r="T13" s="101"/>
      <c r="U13" s="112" t="s">
        <v>47</v>
      </c>
      <c r="V13" s="101"/>
    </row>
    <row r="14" spans="5:22" s="97" customFormat="1" ht="19.5">
      <c r="E14" s="100" t="s">
        <v>74</v>
      </c>
      <c r="G14" s="100" t="s">
        <v>51</v>
      </c>
      <c r="I14" s="102" t="s">
        <v>71</v>
      </c>
      <c r="J14" s="109"/>
      <c r="K14" s="102" t="s">
        <v>114</v>
      </c>
      <c r="L14" s="98"/>
      <c r="M14" s="100" t="s">
        <v>19</v>
      </c>
      <c r="O14" s="126" t="s">
        <v>180</v>
      </c>
      <c r="P14" s="128"/>
      <c r="Q14" s="126" t="s">
        <v>90</v>
      </c>
      <c r="R14" s="128"/>
      <c r="S14" s="102" t="s">
        <v>48</v>
      </c>
      <c r="T14" s="101"/>
      <c r="U14" s="116" t="s">
        <v>48</v>
      </c>
      <c r="V14" s="101"/>
    </row>
    <row r="15" spans="1:21" ht="20.25">
      <c r="A15" s="142" t="s">
        <v>245</v>
      </c>
      <c r="E15" s="150">
        <v>571891</v>
      </c>
      <c r="F15" s="125"/>
      <c r="G15" s="150">
        <v>4533334</v>
      </c>
      <c r="H15" s="125"/>
      <c r="I15" s="150">
        <v>80000</v>
      </c>
      <c r="J15" s="122"/>
      <c r="K15" s="150">
        <v>280000</v>
      </c>
      <c r="L15" s="122"/>
      <c r="M15" s="150">
        <v>9228834</v>
      </c>
      <c r="N15" s="125"/>
      <c r="O15" s="150">
        <v>4292470</v>
      </c>
      <c r="P15" s="125"/>
      <c r="Q15" s="150">
        <v>273</v>
      </c>
      <c r="R15" s="125"/>
      <c r="S15" s="122">
        <f>SUM(O15:Q15)</f>
        <v>4292743</v>
      </c>
      <c r="T15" s="124"/>
      <c r="U15" s="122">
        <f>SUM(E15:Q15)</f>
        <v>18986802</v>
      </c>
    </row>
    <row r="16" spans="1:21" s="99" customFormat="1" ht="19.5">
      <c r="A16" s="132" t="s">
        <v>194</v>
      </c>
      <c r="E16" s="103">
        <v>0</v>
      </c>
      <c r="F16" s="103"/>
      <c r="G16" s="103">
        <v>0</v>
      </c>
      <c r="H16" s="103"/>
      <c r="I16" s="103">
        <v>0</v>
      </c>
      <c r="J16" s="103"/>
      <c r="K16" s="103">
        <v>0</v>
      </c>
      <c r="L16" s="103"/>
      <c r="M16" s="103">
        <f>'PL&amp;CF'!K25</f>
        <v>-29760</v>
      </c>
      <c r="N16" s="103"/>
      <c r="O16" s="103">
        <v>0</v>
      </c>
      <c r="P16" s="103"/>
      <c r="Q16" s="103">
        <v>0</v>
      </c>
      <c r="R16" s="103"/>
      <c r="S16" s="122">
        <f>SUM(O16:Q16)</f>
        <v>0</v>
      </c>
      <c r="T16" s="103">
        <v>0</v>
      </c>
      <c r="U16" s="122">
        <f>SUM(E16:Q16)</f>
        <v>-29760</v>
      </c>
    </row>
    <row r="17" spans="1:21" ht="19.5">
      <c r="A17" s="106" t="s">
        <v>103</v>
      </c>
      <c r="E17" s="107">
        <v>0</v>
      </c>
      <c r="F17" s="103"/>
      <c r="G17" s="107">
        <v>0</v>
      </c>
      <c r="H17" s="103"/>
      <c r="I17" s="107">
        <v>0</v>
      </c>
      <c r="J17" s="103"/>
      <c r="K17" s="107">
        <v>0</v>
      </c>
      <c r="L17" s="103"/>
      <c r="M17" s="107">
        <v>0</v>
      </c>
      <c r="N17" s="103"/>
      <c r="O17" s="107">
        <v>-426788</v>
      </c>
      <c r="P17" s="103"/>
      <c r="Q17" s="107">
        <v>0</v>
      </c>
      <c r="R17" s="103"/>
      <c r="S17" s="123">
        <f>SUM(O17:Q17)</f>
        <v>-426788</v>
      </c>
      <c r="T17" s="124"/>
      <c r="U17" s="123">
        <f>SUM(E17:Q17)</f>
        <v>-426788</v>
      </c>
    </row>
    <row r="18" spans="1:21" ht="19.5">
      <c r="A18" s="106" t="s">
        <v>65</v>
      </c>
      <c r="E18" s="103">
        <f>SUM(E16:E17)</f>
        <v>0</v>
      </c>
      <c r="F18" s="104"/>
      <c r="G18" s="103">
        <f>SUM(G16:G17)</f>
        <v>0</v>
      </c>
      <c r="H18" s="104"/>
      <c r="I18" s="103">
        <f>SUM(I16:I17)</f>
        <v>0</v>
      </c>
      <c r="J18" s="103"/>
      <c r="K18" s="103">
        <f>SUM(K16:K17)</f>
        <v>0</v>
      </c>
      <c r="L18" s="104"/>
      <c r="M18" s="103">
        <f>SUM(M16:M17)</f>
        <v>-29760</v>
      </c>
      <c r="N18" s="104"/>
      <c r="O18" s="103">
        <f>SUM(O16:O17)</f>
        <v>-426788</v>
      </c>
      <c r="P18" s="104"/>
      <c r="Q18" s="103">
        <f>SUM(Q16:Q17)</f>
        <v>0</v>
      </c>
      <c r="R18" s="104"/>
      <c r="S18" s="103">
        <f>SUM(S16:S17)</f>
        <v>-426788</v>
      </c>
      <c r="T18" s="104"/>
      <c r="U18" s="103">
        <f>SUM(U16:U17)</f>
        <v>-456548</v>
      </c>
    </row>
    <row r="19" spans="1:21" ht="19.5">
      <c r="A19" s="106" t="s">
        <v>210</v>
      </c>
      <c r="E19" s="103"/>
      <c r="F19" s="104"/>
      <c r="G19" s="103"/>
      <c r="H19" s="104"/>
      <c r="I19" s="103"/>
      <c r="J19" s="103"/>
      <c r="K19" s="103"/>
      <c r="L19" s="104"/>
      <c r="M19" s="103"/>
      <c r="N19" s="104"/>
      <c r="O19" s="103"/>
      <c r="P19" s="104"/>
      <c r="Q19" s="103"/>
      <c r="R19" s="104"/>
      <c r="S19" s="103"/>
      <c r="T19" s="104"/>
      <c r="U19" s="103"/>
    </row>
    <row r="20" spans="1:21" ht="19.5">
      <c r="A20" s="106" t="s">
        <v>211</v>
      </c>
      <c r="E20" s="103">
        <v>0</v>
      </c>
      <c r="F20" s="104"/>
      <c r="G20" s="103">
        <v>0</v>
      </c>
      <c r="H20" s="104"/>
      <c r="I20" s="103">
        <v>0</v>
      </c>
      <c r="J20" s="103"/>
      <c r="K20" s="103">
        <v>0</v>
      </c>
      <c r="L20" s="104"/>
      <c r="M20" s="103">
        <v>1845</v>
      </c>
      <c r="N20" s="104"/>
      <c r="O20" s="103">
        <v>-1845</v>
      </c>
      <c r="P20" s="104"/>
      <c r="Q20" s="107">
        <v>0</v>
      </c>
      <c r="R20" s="103"/>
      <c r="S20" s="123">
        <f>SUM(O20:Q20)</f>
        <v>-1845</v>
      </c>
      <c r="T20" s="124"/>
      <c r="U20" s="123">
        <f>SUM(E20:Q20)</f>
        <v>0</v>
      </c>
    </row>
    <row r="21" spans="1:21" ht="21" thickBot="1">
      <c r="A21" s="88" t="s">
        <v>164</v>
      </c>
      <c r="E21" s="108">
        <f>SUM(E15:E20)-E18</f>
        <v>571891</v>
      </c>
      <c r="F21" s="104"/>
      <c r="G21" s="108">
        <f>SUM(G15:G20)-G18</f>
        <v>4533334</v>
      </c>
      <c r="H21" s="103"/>
      <c r="I21" s="108">
        <f>SUM(I15:I20)-I18</f>
        <v>80000</v>
      </c>
      <c r="J21" s="103"/>
      <c r="K21" s="108">
        <f>SUM(K15:K20)-K18</f>
        <v>280000</v>
      </c>
      <c r="L21" s="103"/>
      <c r="M21" s="108">
        <f>SUM(M15:M20)-M18</f>
        <v>9200919</v>
      </c>
      <c r="N21" s="103"/>
      <c r="O21" s="108">
        <f>SUM(O15:O20)-O18</f>
        <v>3863837</v>
      </c>
      <c r="P21" s="103"/>
      <c r="Q21" s="108">
        <f>SUM(Q15:Q20)-Q18</f>
        <v>273</v>
      </c>
      <c r="R21" s="103"/>
      <c r="S21" s="108">
        <f>SUM(S15:S20)-S18</f>
        <v>3864110</v>
      </c>
      <c r="T21" s="103"/>
      <c r="U21" s="108">
        <f>SUM(U15:U20)-U18</f>
        <v>18530254</v>
      </c>
    </row>
    <row r="22" spans="1:21" ht="21" thickTop="1">
      <c r="A22" s="88"/>
      <c r="E22" s="103"/>
      <c r="F22" s="104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20.25">
      <c r="A23" s="142" t="s">
        <v>221</v>
      </c>
      <c r="E23" s="122">
        <v>571891</v>
      </c>
      <c r="F23" s="125"/>
      <c r="G23" s="122">
        <v>4533334</v>
      </c>
      <c r="H23" s="125"/>
      <c r="I23" s="122">
        <v>80000</v>
      </c>
      <c r="J23" s="122"/>
      <c r="K23" s="122">
        <v>280000</v>
      </c>
      <c r="L23" s="122"/>
      <c r="M23" s="122">
        <v>10023109</v>
      </c>
      <c r="N23" s="125"/>
      <c r="O23" s="122">
        <v>4268497</v>
      </c>
      <c r="P23" s="125"/>
      <c r="Q23" s="122">
        <v>273</v>
      </c>
      <c r="R23" s="125"/>
      <c r="S23" s="122">
        <f>SUM(O23:Q23)</f>
        <v>4268770</v>
      </c>
      <c r="T23" s="124"/>
      <c r="U23" s="122">
        <f>SUM(E23:Q23)</f>
        <v>19757104</v>
      </c>
    </row>
    <row r="24" spans="1:21" s="99" customFormat="1" ht="19.5">
      <c r="A24" s="132" t="s">
        <v>194</v>
      </c>
      <c r="E24" s="103">
        <v>0</v>
      </c>
      <c r="F24" s="103"/>
      <c r="G24" s="103">
        <v>0</v>
      </c>
      <c r="H24" s="103"/>
      <c r="I24" s="103">
        <v>0</v>
      </c>
      <c r="J24" s="103"/>
      <c r="K24" s="103">
        <v>0</v>
      </c>
      <c r="L24" s="103"/>
      <c r="M24" s="103">
        <f>'PL&amp;CF'!I25</f>
        <v>-86031</v>
      </c>
      <c r="N24" s="103"/>
      <c r="O24" s="103">
        <v>0</v>
      </c>
      <c r="P24" s="103"/>
      <c r="Q24" s="103">
        <v>0</v>
      </c>
      <c r="R24" s="103"/>
      <c r="S24" s="122">
        <f>SUM(O24:Q24)</f>
        <v>0</v>
      </c>
      <c r="T24" s="103">
        <v>0</v>
      </c>
      <c r="U24" s="122">
        <f>SUM(E24:Q24)</f>
        <v>-86031</v>
      </c>
    </row>
    <row r="25" spans="1:21" ht="19.5">
      <c r="A25" s="106" t="s">
        <v>103</v>
      </c>
      <c r="E25" s="107">
        <v>0</v>
      </c>
      <c r="F25" s="103"/>
      <c r="G25" s="107">
        <v>0</v>
      </c>
      <c r="H25" s="103"/>
      <c r="I25" s="107">
        <v>0</v>
      </c>
      <c r="J25" s="103"/>
      <c r="K25" s="107">
        <v>0</v>
      </c>
      <c r="L25" s="103"/>
      <c r="M25" s="107">
        <v>0</v>
      </c>
      <c r="N25" s="103"/>
      <c r="O25" s="107">
        <v>25056</v>
      </c>
      <c r="P25" s="103"/>
      <c r="Q25" s="107">
        <v>0</v>
      </c>
      <c r="R25" s="103"/>
      <c r="S25" s="123">
        <f>SUM(O25:Q25)</f>
        <v>25056</v>
      </c>
      <c r="T25" s="124"/>
      <c r="U25" s="123">
        <f>SUM(E25:Q25)</f>
        <v>25056</v>
      </c>
    </row>
    <row r="26" spans="1:21" ht="19.5">
      <c r="A26" s="106" t="s">
        <v>65</v>
      </c>
      <c r="E26" s="103">
        <f>SUM(E24:E25)</f>
        <v>0</v>
      </c>
      <c r="F26" s="104"/>
      <c r="G26" s="103">
        <f>SUM(G24:G25)</f>
        <v>0</v>
      </c>
      <c r="H26" s="104"/>
      <c r="I26" s="103">
        <f>SUM(I24:I25)</f>
        <v>0</v>
      </c>
      <c r="J26" s="103"/>
      <c r="K26" s="103">
        <f>SUM(K24:K25)</f>
        <v>0</v>
      </c>
      <c r="L26" s="104"/>
      <c r="M26" s="103">
        <f>SUM(M24:M25)</f>
        <v>-86031</v>
      </c>
      <c r="N26" s="104"/>
      <c r="O26" s="103">
        <f>SUM(O24:O25)</f>
        <v>25056</v>
      </c>
      <c r="P26" s="104"/>
      <c r="Q26" s="103">
        <f>SUM(Q24:Q25)</f>
        <v>0</v>
      </c>
      <c r="R26" s="104"/>
      <c r="S26" s="103">
        <f>SUM(S24:S25)</f>
        <v>25056</v>
      </c>
      <c r="T26" s="104"/>
      <c r="U26" s="103">
        <f>SUM(U24:U25)</f>
        <v>-60975</v>
      </c>
    </row>
    <row r="27" spans="1:21" ht="19.5">
      <c r="A27" s="106" t="s">
        <v>210</v>
      </c>
      <c r="E27" s="103"/>
      <c r="F27" s="104"/>
      <c r="G27" s="103"/>
      <c r="H27" s="104"/>
      <c r="I27" s="103"/>
      <c r="J27" s="103"/>
      <c r="K27" s="103"/>
      <c r="L27" s="104"/>
      <c r="M27" s="103"/>
      <c r="N27" s="104"/>
      <c r="O27" s="103"/>
      <c r="P27" s="104"/>
      <c r="Q27" s="103"/>
      <c r="R27" s="104"/>
      <c r="S27" s="103"/>
      <c r="T27" s="104"/>
      <c r="U27" s="103"/>
    </row>
    <row r="28" spans="1:21" ht="19.5">
      <c r="A28" s="106" t="s">
        <v>211</v>
      </c>
      <c r="E28" s="103">
        <v>0</v>
      </c>
      <c r="F28" s="104"/>
      <c r="G28" s="103">
        <v>0</v>
      </c>
      <c r="H28" s="104"/>
      <c r="I28" s="103">
        <v>0</v>
      </c>
      <c r="J28" s="103"/>
      <c r="K28" s="103">
        <v>0</v>
      </c>
      <c r="L28" s="104"/>
      <c r="M28" s="103">
        <v>1649</v>
      </c>
      <c r="N28" s="104"/>
      <c r="O28" s="103">
        <v>-1649</v>
      </c>
      <c r="P28" s="104"/>
      <c r="Q28" s="107">
        <v>0</v>
      </c>
      <c r="R28" s="103"/>
      <c r="S28" s="123">
        <f>SUM(O28:Q28)</f>
        <v>-1649</v>
      </c>
      <c r="T28" s="124"/>
      <c r="U28" s="123">
        <f>SUM(E28:Q28)</f>
        <v>0</v>
      </c>
    </row>
    <row r="29" spans="1:21" ht="21" thickBot="1">
      <c r="A29" s="88" t="s">
        <v>220</v>
      </c>
      <c r="E29" s="108">
        <f>SUM(E23:E28)-E26</f>
        <v>571891</v>
      </c>
      <c r="F29" s="104"/>
      <c r="G29" s="108">
        <f>SUM(G23:G28)-G26</f>
        <v>4533334</v>
      </c>
      <c r="H29" s="103"/>
      <c r="I29" s="108">
        <f>SUM(I23:I28)-I26</f>
        <v>80000</v>
      </c>
      <c r="J29" s="103"/>
      <c r="K29" s="108">
        <f>SUM(K23:K28)-K26</f>
        <v>280000</v>
      </c>
      <c r="L29" s="103"/>
      <c r="M29" s="108">
        <f>SUM(M23:M28)-M26</f>
        <v>9938727</v>
      </c>
      <c r="N29" s="103"/>
      <c r="O29" s="108">
        <f>SUM(O23:O28)-O26</f>
        <v>4291904</v>
      </c>
      <c r="P29" s="103"/>
      <c r="Q29" s="108">
        <f>SUM(Q23:Q28)-Q26</f>
        <v>273</v>
      </c>
      <c r="R29" s="103"/>
      <c r="S29" s="108">
        <f>SUM(S23:S28)-S26</f>
        <v>4292177</v>
      </c>
      <c r="T29" s="103"/>
      <c r="U29" s="108">
        <f>SUM(U23:U28)-U26</f>
        <v>19696129</v>
      </c>
    </row>
    <row r="30" ht="20.25" thickTop="1">
      <c r="A30" s="105"/>
    </row>
    <row r="31" ht="19.5">
      <c r="A31" s="105" t="s">
        <v>3</v>
      </c>
    </row>
  </sheetData>
  <sheetProtection/>
  <mergeCells count="5">
    <mergeCell ref="I11:M11"/>
    <mergeCell ref="E6:U6"/>
    <mergeCell ref="I12:K12"/>
    <mergeCell ref="O7:S7"/>
    <mergeCell ref="O8:Q8"/>
  </mergeCells>
  <printOptions horizontalCentered="1"/>
  <pageMargins left="0.5905511811023623" right="0.7874015748031497" top="0.984251968503937" bottom="0.1968503937007874" header="0.1968503937007874" footer="0.1968503937007874"/>
  <pageSetup cellComments="asDisplayed"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User</cp:lastModifiedBy>
  <cp:lastPrinted>2021-05-17T02:18:46Z</cp:lastPrinted>
  <dcterms:created xsi:type="dcterms:W3CDTF">1997-08-09T04:30:16Z</dcterms:created>
  <dcterms:modified xsi:type="dcterms:W3CDTF">2021-05-17T03:05:52Z</dcterms:modified>
  <cp:category/>
  <cp:version/>
  <cp:contentType/>
  <cp:contentStatus/>
</cp:coreProperties>
</file>