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265" activeTab="4"/>
  </bookViews>
  <sheets>
    <sheet name="BS" sheetId="1" r:id="rId1"/>
    <sheet name="PL" sheetId="2" r:id="rId2"/>
    <sheet name="Consolidated" sheetId="3" r:id="rId3"/>
    <sheet name="The Company only" sheetId="4" r:id="rId4"/>
    <sheet name="CF" sheetId="5" r:id="rId5"/>
    <sheet name="000" sheetId="6" state="veryHidden" r:id="rId6"/>
  </sheets>
  <definedNames>
    <definedName name="_xlnm.Print_Area" localSheetId="0">'BS'!$A$1:$L$114</definedName>
    <definedName name="_xlnm.Print_Area" localSheetId="1">'PL'!$A$1:$L$160</definedName>
  </definedNames>
  <calcPr fullCalcOnLoad="1"/>
</workbook>
</file>

<file path=xl/sharedStrings.xml><?xml version="1.0" encoding="utf-8"?>
<sst xmlns="http://schemas.openxmlformats.org/spreadsheetml/2006/main" count="537" uniqueCount="296">
  <si>
    <t>หมายเหตุ</t>
  </si>
  <si>
    <t>สินทรัพย์หมุนเวียน</t>
  </si>
  <si>
    <t>รวมสินทรัพย์หมุนเวียน</t>
  </si>
  <si>
    <t>หมายเหตุประกอบงบการเงินเป็นส่วนหนึ่งของงบการเงินนี้</t>
  </si>
  <si>
    <t>รวมสินทรัพย์</t>
  </si>
  <si>
    <t>หนี้สินหมุนเวียน</t>
  </si>
  <si>
    <t>รวมหนี้สินหมุนเวียน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</si>
  <si>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</si>
  <si>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</si>
  <si>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</si>
  <si>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กรรมการ</t>
  </si>
  <si>
    <t>งบกระแสเงินสด</t>
  </si>
  <si>
    <t>งบกระแสเงินสด (ต่อ)</t>
  </si>
  <si>
    <t>ข้อมูลกระแสเงินสดเปิดเผยเพิ่มเติม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</si>
  <si>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</si>
  <si>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</si>
  <si>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</si>
  <si>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รวมหนี้สินไม่หมุนเวียน</t>
  </si>
  <si>
    <t>รวม</t>
  </si>
  <si>
    <t>ยังไม่ได้จัดสรร</t>
  </si>
  <si>
    <t>ส่วนเกิน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</si>
  <si>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</si>
  <si>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</si>
  <si>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</si>
  <si>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รวมส่วนของผู้ถือหุ้น</t>
  </si>
  <si>
    <t>กำไรสะสม</t>
  </si>
  <si>
    <t>งบการเงินเฉพาะกิจการ</t>
  </si>
  <si>
    <t>สินทรัพย์</t>
  </si>
  <si>
    <t>เงินสดและรายการเทียบเท่าเงินสด</t>
  </si>
  <si>
    <t>หนี้สินและส่วนของผู้ถือหุ้น</t>
  </si>
  <si>
    <t>หนี้สินและส่วนของผู้ถือหุ้น (ต่อ)</t>
  </si>
  <si>
    <t>รายได้อื่น</t>
  </si>
  <si>
    <t>สินทรัพย์ไม่หมุนเวียนอื่น</t>
  </si>
  <si>
    <t>หนี้สินไม่หมุนเวียนอื่น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</si>
  <si>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</si>
  <si>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</si>
  <si>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 </t>
  </si>
  <si>
    <t xml:space="preserve">กำไรสะสม </t>
  </si>
  <si>
    <t>รายได้</t>
  </si>
  <si>
    <t>รวมรายได้</t>
  </si>
  <si>
    <t>ค่าใช้จ่าย</t>
  </si>
  <si>
    <t>รวมค่าใช้จ่าย</t>
  </si>
  <si>
    <t xml:space="preserve">   สินค้าคงเหลือ</t>
  </si>
  <si>
    <t>หนี้สินดำเนินงานเพิ่มขึ้น(ลดลง)</t>
  </si>
  <si>
    <t>ค่าใช้จ่ายในการบริหาร</t>
  </si>
  <si>
    <t xml:space="preserve">   จากกิจกรรมดำเนินงาน</t>
  </si>
  <si>
    <t>รวมส่วนของ</t>
  </si>
  <si>
    <t>ผู้ถือหุ้น</t>
  </si>
  <si>
    <t xml:space="preserve">   ยังไม่ได้จัดสรร</t>
  </si>
  <si>
    <t>ส่วนเกินมูลค่า</t>
  </si>
  <si>
    <t>หุ้นสามัญ</t>
  </si>
  <si>
    <t xml:space="preserve">   เงินสดจ่ายภาษีเงินได้</t>
  </si>
  <si>
    <t>รายการที่ไม่ใช่เงินสด</t>
  </si>
  <si>
    <t>ส่วนเกินมูลค่าหุ้นสามัญ</t>
  </si>
  <si>
    <t>มูลค่าหุ้นสามัญ</t>
  </si>
  <si>
    <t>(ยังไม่ได้ตรวจสอบ แต่สอบทานแล้ว)</t>
  </si>
  <si>
    <t>เงินสดและรายการเทียบเท่าเงินสด ณ วันต้นงวด</t>
  </si>
  <si>
    <t xml:space="preserve">เงินสดและรายการเทียบเท่าเงินสด ณ วันสิ้นงวด  </t>
  </si>
  <si>
    <t>สำรอง</t>
  </si>
  <si>
    <t>งบแสดงฐานะการเงิน</t>
  </si>
  <si>
    <t>องค์ประกอบอื่นของส่วนของผู้ถือหุ้น</t>
  </si>
  <si>
    <t>งบกำไรขาดทุนเบ็ดเสร็จ</t>
  </si>
  <si>
    <t>กำไรขาดทุนเบ็ดเสร็จรวมสำหรับงวด</t>
  </si>
  <si>
    <t xml:space="preserve">กำไรขาดทุนเบ็ดเสร็จรวมสำหรับงวด </t>
  </si>
  <si>
    <t>สินค้าคงเหลือ</t>
  </si>
  <si>
    <t>ที่ดิน อาคารและอุปกรณ์</t>
  </si>
  <si>
    <t>สินทรัพย์ไม่มีตัวตน</t>
  </si>
  <si>
    <t>งบแสดงฐานะการเงิน (ต่อ)</t>
  </si>
  <si>
    <t>เจ้าหนี้การค้าและเจ้าหนี้อื่น</t>
  </si>
  <si>
    <t>ตามกฎหมาย</t>
  </si>
  <si>
    <t>และชำระแล้ว</t>
  </si>
  <si>
    <t>ที่ออกและ</t>
  </si>
  <si>
    <t>ชำระแล้ว</t>
  </si>
  <si>
    <t>สินทรัพย์ดำเนินงาน(เพิ่มขึ้น)ลดลง</t>
  </si>
  <si>
    <t>กำไรสำหรับงวด</t>
  </si>
  <si>
    <t>ที่ออก</t>
  </si>
  <si>
    <t>องค์ประกอบอื่น</t>
  </si>
  <si>
    <t>ของส่วนของ</t>
  </si>
  <si>
    <t>เงินลงทุนในบริษัทร่วม</t>
  </si>
  <si>
    <t>อสังหาริมทรัพย์เพื่อการลงทุน</t>
  </si>
  <si>
    <t xml:space="preserve">(ยังไม่ได้ตรวจสอบ </t>
  </si>
  <si>
    <t>แต่สอบทานแล้ว)</t>
  </si>
  <si>
    <t>รายการที่จะไม่ถูกบันทึกในส่วนของกำไรหรือขาดทุนในภายหลัง</t>
  </si>
  <si>
    <t>รายการที่จะถูกบันทึกในส่วนของกำไรหรือขาดทุนในภายหลัง</t>
  </si>
  <si>
    <t>ลูกหนี้ตามสัญญาเช่าการเงิน - สุทธิจาก</t>
  </si>
  <si>
    <t>ที่เป็นทุน</t>
  </si>
  <si>
    <t>ของบริษัทร่วม</t>
  </si>
  <si>
    <t>องค์ประกอบ</t>
  </si>
  <si>
    <t>หุ้นกู้แปลงสภาพ -</t>
  </si>
  <si>
    <t xml:space="preserve">งบแสดงการเปลี่ยนแปลงส่วนของผู้ถือหุ้น </t>
  </si>
  <si>
    <t xml:space="preserve">งบการเงินเฉพาะกิจการ </t>
  </si>
  <si>
    <t>รายได้ค่าสาธารณูปโภครับ</t>
  </si>
  <si>
    <t>รายได้เงินปันผลรับ</t>
  </si>
  <si>
    <t>ส่วนแบ่งกำไรจากเงินลงทุนในบริษัทร่วม</t>
  </si>
  <si>
    <t xml:space="preserve">   ค่าใช้จ่ายภาระผูกพันผลประโยชน์พนักงาน</t>
  </si>
  <si>
    <t xml:space="preserve">   เจ้าหนี้การค้าและเจ้าหนี้อื่น</t>
  </si>
  <si>
    <t>ต้นทุนค่าสาธารณูปโภค</t>
  </si>
  <si>
    <t xml:space="preserve">กำไรขาดทุนเบ็ดเสร็จอื่นสำหรับงวด </t>
  </si>
  <si>
    <t>(หน่วย: พันบาท)</t>
  </si>
  <si>
    <t>หุ้นกู้แปลงสภาพ - องค์ประกอบที่เป็นหนี้สิน</t>
  </si>
  <si>
    <t xml:space="preserve">      หุ้นสามัญ 582,923,188 หุ้น มูลค่าหุ้นละ 1 บาท</t>
  </si>
  <si>
    <t xml:space="preserve">   ถึงกำหนดชำระภายในหนึ่งปี</t>
  </si>
  <si>
    <t xml:space="preserve">   จากส่วนที่ถึงกำหนดชำระภายในหนึ่งปี</t>
  </si>
  <si>
    <t xml:space="preserve">      สำรองตามกฎหมาย</t>
  </si>
  <si>
    <t xml:space="preserve">      สำรองทั่วไป</t>
  </si>
  <si>
    <t xml:space="preserve">   จัดสรรแล้ว</t>
  </si>
  <si>
    <t>ส่วนเกินทุน</t>
  </si>
  <si>
    <t>หุ้นทุนซื้อคืน</t>
  </si>
  <si>
    <t>ทั่วไป</t>
  </si>
  <si>
    <t>จัดสรรแล้ว</t>
  </si>
  <si>
    <t>สินทรัพย์หมุนเวียนอื่น</t>
  </si>
  <si>
    <t>หนี้สินหมุนเวียนอื่น</t>
  </si>
  <si>
    <t xml:space="preserve">   ค่าเสื่อมราคาและค่าตัดจำหน่าย</t>
  </si>
  <si>
    <t xml:space="preserve">   ดอกเบี้ยจ่าย</t>
  </si>
  <si>
    <t xml:space="preserve">   หนี้สินหมุนเวียนอื่น</t>
  </si>
  <si>
    <t xml:space="preserve">   หนี้สินไม่หมุนเวียนอื่น</t>
  </si>
  <si>
    <t>เงินสดจ่ายซื้อที่ดิน อาคารและอุปกรณ์</t>
  </si>
  <si>
    <t>เงินสดจ่ายซื้ออสังหาริมทรัพย์เพื่อการลงทุน</t>
  </si>
  <si>
    <t xml:space="preserve">   สินทรัพย์หมุนเวียนอื่น</t>
  </si>
  <si>
    <t xml:space="preserve">   เงินปันผลรับจากบริษัทร่วม</t>
  </si>
  <si>
    <t xml:space="preserve">   ลูกหนี้ตามสัญญาเช่าการเงิน</t>
  </si>
  <si>
    <t>เงินสดจ่ายซื้อสินทรัพย์ไม่มีตัวตน</t>
  </si>
  <si>
    <t>ส่วนของลูกหนี้ตามสัญญาเช่าการเงินที่ถึงกำหนด</t>
  </si>
  <si>
    <t>ส่วนเกินทุนหุ้นทุนซื้อคืนของบริษัทร่วม</t>
  </si>
  <si>
    <t>กำไรขาดทุนเบ็ดเสร็จอื่น:</t>
  </si>
  <si>
    <t xml:space="preserve">   - สุทธิภาษีเงินได้</t>
  </si>
  <si>
    <t>กำไรขาดทุน:</t>
  </si>
  <si>
    <t>งบกำไรขาดทุนเบ็ดเสร็จ (ต่อ)</t>
  </si>
  <si>
    <t>งบแสดงการเปลี่ยนแปลงส่วนของผู้ถือหุ้น (ต่อ)</t>
  </si>
  <si>
    <t xml:space="preserve">   ส่วนแบ่งกำไรจากเงินลงทุนในบริษัทร่วม</t>
  </si>
  <si>
    <t>เงินสดจ่ายซื้อเงินลงทุนในบริษัทร่วม</t>
  </si>
  <si>
    <t xml:space="preserve">   จำนวนหุ้นสามัญถัวเฉลี่ยถ่วงน้ำหนัก (พันหุ้น)</t>
  </si>
  <si>
    <t>เงินกู้ยืมระยะสั้นจากสถาบันการเงิน</t>
  </si>
  <si>
    <t>เงินสดรับจากการขายที่ดิน อาคารและอุปกรณ์</t>
  </si>
  <si>
    <t xml:space="preserve">   เจ้าหนี้จากการซื้อที่ดิน อาคารและอุปกรณ์</t>
  </si>
  <si>
    <t xml:space="preserve">   เจ้าหนี้จากการซื้ออสังหาริมทรัพย์เพื่อการลงทุน</t>
  </si>
  <si>
    <t>ลูกหนี้การค้าและลูกหนี้อื่น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</si>
  <si>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</si>
  <si>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</si>
  <si>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เงินกู้ยืมระยะยาวจากสถาบันการเงิน - สุทธิ</t>
  </si>
  <si>
    <t>(ตรวจสอบแล้ว)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</si>
  <si>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</si>
  <si>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</si>
  <si>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</si>
  <si>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เงินสดจ่ายดอกเบี้ย</t>
  </si>
  <si>
    <t xml:space="preserve">   เงินปันผลค้างรับ</t>
  </si>
  <si>
    <t>งบการเงินที่แสดง</t>
  </si>
  <si>
    <t xml:space="preserve">บริษัท สหพัฒนาอินเตอร์โฮลดิ้ง จำกัด (มหาชน) </t>
  </si>
  <si>
    <t>บริษัท สหพัฒนาอินเตอร์โฮลดิ้ง จำกัด (มหาชน)</t>
  </si>
  <si>
    <t>สินทรัพย์ทางการเงินหมุนเวียนอื่น</t>
  </si>
  <si>
    <t>สินทรัพย์ทางการเงินไม่หมุนเวียนอื่น</t>
  </si>
  <si>
    <t>สินทรัพย์สิทธิการใช้</t>
  </si>
  <si>
    <t>ส่วนของหนี้สินตามสัญญาเช่าที่ถึงกำหนดชำระ</t>
  </si>
  <si>
    <t xml:space="preserve">   ภายในหนึ่งปี</t>
  </si>
  <si>
    <t>หนี้สินตามสัญญาเช่า - สุทธิจากส่วนที่</t>
  </si>
  <si>
    <t>รายได้ค่าเช่าและค่าบริการ</t>
  </si>
  <si>
    <t>ต้นทุนค่าเช่าและค่าบริการ</t>
  </si>
  <si>
    <t>ต้นทุนทางการเงิน</t>
  </si>
  <si>
    <t>เบ็ดเสร็จอื่น</t>
  </si>
  <si>
    <t xml:space="preserve">      หุ้นสามัญ 571,890,666 หุ้น มูลค่าหุ้นละ 1 บาท</t>
  </si>
  <si>
    <t>หนี้สินทางการเงินไม่หมุนเวียนอื่น</t>
  </si>
  <si>
    <t>สำรองการเปลี่ยนแปลง</t>
  </si>
  <si>
    <t>ผ่านกำไรขาดทุน</t>
  </si>
  <si>
    <t>ของสินทรัพย์</t>
  </si>
  <si>
    <t>ทางการเงินที่</t>
  </si>
  <si>
    <t>วัดมูลค่ายุติธรรม</t>
  </si>
  <si>
    <t>หนี้สินภาษีเงินได้รอตัดบัญชี</t>
  </si>
  <si>
    <t xml:space="preserve">   เงินปันผลรับจากบริษัทอื่น</t>
  </si>
  <si>
    <t xml:space="preserve">   หนี้สินทางการเงินไม่หมุนเวียนอื่น</t>
  </si>
  <si>
    <t>เงินปันผลรับจากบริษัทอื่น</t>
  </si>
  <si>
    <t>เงินสดจ่ายซื้อสินทรัพย์ทางการเงินหมุนเวียนอื่น</t>
  </si>
  <si>
    <t>เงินสดรับจากการขายสินทรัพย์ทางการเงินหมุนเวียนอื่น</t>
  </si>
  <si>
    <t>เงินสดจ่ายซื้อสินทรัพย์ทางการเงินไม่หมุนเวียนอื่น</t>
  </si>
  <si>
    <t>เงินสดรับจากการขายสินทรัพย์ทางการเงินไม่หมุนเวียนอื่น</t>
  </si>
  <si>
    <t>เงินสดจ่ายหนี้สินตามสัญญาเช่า</t>
  </si>
  <si>
    <t>โอนสำรองการเปลี่ยนแปลงของตราสารทุนที่วัดมูลค่า</t>
  </si>
  <si>
    <t xml:space="preserve">   ยุติธรรมผ่านกำไรขาดทุนเบ็ดเสร็จอื่นไปกำไรสะสม</t>
  </si>
  <si>
    <t xml:space="preserve">   ลูกหนี้การค้าและลูกหนี้อื่น</t>
  </si>
  <si>
    <t>เงินสดรับจากการคืนทุนของเงินลงทุน</t>
  </si>
  <si>
    <t>ยอดคงเหลือ ณ วันที่ 1 มกราคม 2564</t>
  </si>
  <si>
    <t>2564</t>
  </si>
  <si>
    <t>เงินให้กู้ยืมระยะสั้นแก่กิจการที่เกี่ยวข้องกัน</t>
  </si>
  <si>
    <t>หุ้นกู้</t>
  </si>
  <si>
    <t xml:space="preserve">   สินทรัพย์ทางการเงินไม่หมุนเวียนอื่น</t>
  </si>
  <si>
    <t xml:space="preserve">   ตัดจำหน่ายต้นทุนในการออกหุ้นกู้</t>
  </si>
  <si>
    <t>สำรองผลประโยชน์ระยะยาวของพนักงาน</t>
  </si>
  <si>
    <t>กำไรขาดทุนเบ็ดเสร็จอื่น</t>
  </si>
  <si>
    <t>รวมองค์ประกอบอื่น</t>
  </si>
  <si>
    <t>ลูกหนี้ตามสัญญาขายฝาก</t>
  </si>
  <si>
    <t xml:space="preserve">   ในสินทรัพย์และหนี้สินดำเนินงาน</t>
  </si>
  <si>
    <t>เงินสดสุทธิจาก(ใช้ไปใน)กิจกรรมจัดหาเงิน</t>
  </si>
  <si>
    <t>เงินสดและรายการเทียบเท่าเงินสดเพิ่มขึ้น(ลดลง)สุทธิ</t>
  </si>
  <si>
    <t xml:space="preserve">       สินทรัพย์ทางการเงินอื่น</t>
  </si>
  <si>
    <t>ส่วนของเงินให้กู้ยืมระยะยาวแก่กิจการที่เกี่ยวข้องกัน</t>
  </si>
  <si>
    <t>เงินสดใช้ไปในกิจกรรมดำเนินงาน</t>
  </si>
  <si>
    <t>2565</t>
  </si>
  <si>
    <t>ยอดคงเหลือ ณ วันที่ 1 มกราคม 2565</t>
  </si>
  <si>
    <t xml:space="preserve">ยอดคงเหลือ ณ วันที่ 1 มกราคม 2564 </t>
  </si>
  <si>
    <t>วิธีส่วนได้เสีย</t>
  </si>
  <si>
    <t>เงินลงทุนตาม</t>
  </si>
  <si>
    <t>งบการเงินรวม</t>
  </si>
  <si>
    <t>เงินให้กู้ยืมระยะสั้นแก่บริษัทย่อย</t>
  </si>
  <si>
    <t>เงินให้กู้ยืมระยะสั้นแก่กิจการที่ไม่เกี่ยวข้องกัน</t>
  </si>
  <si>
    <t>เงินให้กู้ยืมระยะยาวแก่กิจการที่ไม่เกี่ยวข้องกัน</t>
  </si>
  <si>
    <t>เงินลงทุนในบริษัทย่อย</t>
  </si>
  <si>
    <t>ภาษีเงินได้นิติบุคคลค้างจ่าย</t>
  </si>
  <si>
    <t>2, 3</t>
  </si>
  <si>
    <t>งบการเงินรวม / งบการเงินที่แสดงเงินลงทุนตามวิธีส่วนได้เสีย</t>
  </si>
  <si>
    <t>ส่วนแบ่งกำไรขาดทุน</t>
  </si>
  <si>
    <t>เบ็ดเสร็จอื่นจาก</t>
  </si>
  <si>
    <t>เงินลงทุนใน</t>
  </si>
  <si>
    <t>บริษัทร่วม</t>
  </si>
  <si>
    <t>ขาดทุนจากการวัดมูลค่ายุติธรรมของสินทรัพย์ทางการเงินอื่น</t>
  </si>
  <si>
    <t xml:space="preserve">   ชำระภายในหนึ่งปี</t>
  </si>
  <si>
    <t xml:space="preserve">   กำไรจากการขายที่ดิน อาคารและอุปกรณ์</t>
  </si>
  <si>
    <t>เงินสดสุทธิใช้ไปในกิจกรรมลงทุน</t>
  </si>
  <si>
    <t xml:space="preserve">   ส่วนที่ถึงกำหนดชำระภายในหนึ่งปี</t>
  </si>
  <si>
    <t xml:space="preserve">   สำรองผลประโยชน์ระยะยาวของพนักงาน</t>
  </si>
  <si>
    <t>ณ วันที่ 30 มิถุนายน 2565</t>
  </si>
  <si>
    <t xml:space="preserve">สำหรับงวดสามเดือนสิ้นสุดวันที่ 30 มิถุนายน 2565 </t>
  </si>
  <si>
    <t>ยอดคงเหลือ ณ วันที่ 30 มิถุนายน 2564</t>
  </si>
  <si>
    <t>ยอดคงเหลือ ณ วันที่ 30 มิถุนายน 2565</t>
  </si>
  <si>
    <t xml:space="preserve">สำหรับงวดหกเดือนสิ้นสุดวันที่ 30 มิถุนายน 2565 </t>
  </si>
  <si>
    <t>สำหรับงวดหกเดือนสิ้นสุดวันที่ 30 มิถุนายน 2565</t>
  </si>
  <si>
    <t>รายได้จากการขายอสังหาริมทรัพย์</t>
  </si>
  <si>
    <t>ต้นทุนขายอสังหาริมทรัพย์</t>
  </si>
  <si>
    <t xml:space="preserve">   กำไรจากการขายอสังหาริมทรัพย์</t>
  </si>
  <si>
    <t xml:space="preserve">   กำไรจากอัตราแลกเปลี่ยนเงินตราต่างประเทศ</t>
  </si>
  <si>
    <t>กำไรจากการดำเนินงานก่อนการเปลี่ยนแปลง</t>
  </si>
  <si>
    <t xml:space="preserve">   สินทรัพย์ไม่หมุนเวียนอื่น</t>
  </si>
  <si>
    <t xml:space="preserve"> เงินสดสุทธิจาก(ใช้ไปใน)กิจกรรมดำเนินงาน</t>
  </si>
  <si>
    <t>เงินสดรับจากการขายเงินลงทุนในบริษัทร่วม</t>
  </si>
  <si>
    <t>ลูกหนี้ตามสัญญาขายฝากเพิ่มขึ้น</t>
  </si>
  <si>
    <t>เงินปันผลรับจากบริษัทร่วม</t>
  </si>
  <si>
    <t>เงินสดรับจากการขายอสังหาริมทรัพย์เพื่อการลงทุน</t>
  </si>
  <si>
    <t>เงินปันผลจ่าย</t>
  </si>
  <si>
    <t xml:space="preserve">   โอนเปลี่ยนประเภทเงินลงทุนจากสินทรัพย์ทางการเงินไม่หมุนเวียนอื่น</t>
  </si>
  <si>
    <t xml:space="preserve">      เป็นเงินลงทุนในบริษัทร่วม</t>
  </si>
  <si>
    <t xml:space="preserve">   โอนเปลี่ยนประเภทเงินลงทุนจากเงินลงทุนในบริษัทร่วมเป็น</t>
  </si>
  <si>
    <t xml:space="preserve">      สินทรัพย์ทางการเงินไม่หมุนเวียนอื่น</t>
  </si>
  <si>
    <t xml:space="preserve">   โอนที่ดิน อาคารและอุปกรณ์เป็นอสังหาริมทรัพย์เพื่อการลงทุน</t>
  </si>
  <si>
    <t xml:space="preserve">   สินทรัพย์สิทธิการใช้และหนี้สินตามสัญญาเช่าเพิ่มขึ้น</t>
  </si>
  <si>
    <t>เงินปันผลจ่าย (หมายเหตุ 11)</t>
  </si>
  <si>
    <t>กำไรจากกิจกรรมดำเนินงาน</t>
  </si>
  <si>
    <t>กำไรก่อนภาษีเงินได้</t>
  </si>
  <si>
    <t>กำไรต่อหุ้น (บาท)</t>
  </si>
  <si>
    <t>กำไรต่อหุ้นขั้นพื้นฐาน</t>
  </si>
  <si>
    <t>กำไรต่อหุ้นปรับลด</t>
  </si>
  <si>
    <t xml:space="preserve">   ขาดทุน (กำไร) จากการวัดมูลค่ายุติธรรมของ</t>
  </si>
  <si>
    <t>-</t>
  </si>
  <si>
    <t xml:space="preserve">   ดอกเบี้ยรับ</t>
  </si>
  <si>
    <t>เงินสดจ่ายซื้อเงินลงทุนในบริษัทย่อย</t>
  </si>
  <si>
    <t>เงินให้กู้ยืมแก่กิจการที่เกี่ยวข้องกันเพิ่มขึ้น</t>
  </si>
  <si>
    <t>เงินให้กู้ยืมแก่กิจการที่เกี่ยวข้องกันลดลง</t>
  </si>
  <si>
    <t>เงินให้กู้ยืมแก่กิจการที่ไม่เกี่ยวข้องกันเพิ่มขึ้น</t>
  </si>
  <si>
    <t>เงินสดรับจากดอกเบี้ย</t>
  </si>
  <si>
    <t>ผลกระทบจากการซื้อเงินลงทุนในบริษัทย่อย</t>
  </si>
  <si>
    <t xml:space="preserve">   ดอกเบี้ยค้างรับ</t>
  </si>
  <si>
    <t>เงินให้กู้ยืมระยะยาวแก่กิจการที่เกี่ยวข้องกัน</t>
  </si>
  <si>
    <t>กำไรจากการเปลี่ยนแปลงประเภทเงินลงทุน</t>
  </si>
  <si>
    <t>ส่วนแบ่งกำไรขาดทุนเบ็ดเสร็จอื่นจากเงินลงทุนในบริษัทร่วม</t>
  </si>
  <si>
    <t>กำไรก่อนภาษี</t>
  </si>
  <si>
    <t>รายการปรับกระทบกำไรก่อนภาษีเป็นเงินสดรับ(จ่าย)</t>
  </si>
  <si>
    <t xml:space="preserve">   กำไรจากการขายเงินลงทุนในบริษัทร่วม</t>
  </si>
  <si>
    <t xml:space="preserve">      เงินลงทุนในบริษัทย่อย</t>
  </si>
  <si>
    <t xml:space="preserve">   โอนอสังหาริมทรัพย์เพื่อการลงทุนเป็นที่ดิน อาคารและอุปกรณ์</t>
  </si>
  <si>
    <t>(หน่วย: พันบาท ยกเว้นกำไรต่อหุ้นแสดงเป็นบาท)</t>
  </si>
  <si>
    <t>กำไรจากการวัดมูลค่ายุติธรรมของสินทรัพย์ทางการเงินอื่น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</si>
  <si>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</si>
  <si>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</si>
  <si>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รายได้(ค่าใช้จ่าย)ภาษีเงินได้</t>
  </si>
  <si>
    <t>กำไร(ขาดทุน)จากเงินลงทุนในตราสารทุนที่วัดมูลค่าด้วยมูลค่า</t>
  </si>
  <si>
    <t xml:space="preserve">   ยุติธรรมผ่านกำไรขาดทุนเบ็ดเสร็จอื่น - สุทธิภาษีเงินได้</t>
  </si>
  <si>
    <t>การแบ่งปันกำไร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</si>
  <si>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</si>
  <si>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</si>
  <si>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ผู้ถือหุ้นของบริษัทฯ</t>
  </si>
  <si>
    <t>ส่วนของผู้มีส่วนได้เสีย</t>
  </si>
  <si>
    <t>ที่ไม่มีอำนาจควบคุม</t>
  </si>
  <si>
    <t>ของบริษัทย่อย</t>
  </si>
  <si>
    <t>การแบ่งปันกำไรเบ็ดเสร็จรวม</t>
  </si>
  <si>
    <t>ค่าความนิยม</t>
  </si>
  <si>
    <t>หนี้สินทางการเงินหมุนเวียนอื่น</t>
  </si>
  <si>
    <t>รายได้จากการขาย</t>
  </si>
  <si>
    <t>กำไรจากการต่อรองราคาซื้อ</t>
  </si>
  <si>
    <t>ต้นทุนขาย</t>
  </si>
  <si>
    <t>ค่าใช้จ่ายในการขาย</t>
  </si>
  <si>
    <t>ขาดทุนจากการเปลี่ยนแปลงประเภทเงินลงทุน</t>
  </si>
  <si>
    <t>การเปลี่ยนแปลงในส่วนของผู้มีส่วนได้เสียที่ไม่มีอำนาจ</t>
  </si>
  <si>
    <t xml:space="preserve">   ควบคุมจากการซื้อบริษัทย่อย (หมายเหตุ 7)</t>
  </si>
  <si>
    <t>ขาดทุนจากเงินลงทุนในตราสารทุนที่วัดมูลค่าด้วยมูลค่า</t>
  </si>
  <si>
    <t xml:space="preserve">   ลูกหนี้จากการขายสินทรัพย์ทางการเงินอื่น</t>
  </si>
  <si>
    <t xml:space="preserve">   ขาดทุน (กำไร) จากการเปลี่ยนประเภทเงินลงทุน</t>
  </si>
  <si>
    <t xml:space="preserve">   กำไรจากการต่อรองราคาซื้อ</t>
  </si>
  <si>
    <t>เงินสดจ่ายล่วงหน้าเพื่อซื้อสินทรัพย์ทางการเงินไม่หมุนเวียนอื่น</t>
  </si>
  <si>
    <t>6, 7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</si>
</sst>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&quot;฿&quot;* #,##0_);_(&quot;฿&quot;* \(#,##0\);_(&quot;฿&quot;* &quot;-&quot;_);_(@_)"/>
    <numFmt numFmtId="181" formatCode="&quot;ผ&quot;#,##0.00_);[Red]\(&quot;ผ&quot;#,##0.00\)"/>
    <numFmt numFmtId="182" formatCode="#,##0.0_);\(#,##0.0\)"/>
    <numFmt numFmtId="183" formatCode="#,##0.0_);[Red]\(#,##0.0\)"/>
    <numFmt numFmtId="184" formatCode="00000"/>
    <numFmt numFmtId="185" formatCode="_-&quot;$&quot;* #,##0.00_-;\-&quot;$&quot;* #,##0.00_-;_-&quot;$&quot;* &quot;-&quot;??_-;_-@_-"/>
    <numFmt numFmtId="186" formatCode="#,##0;\(#,##0\)"/>
    <numFmt numFmtId="187" formatCode="\$#,##0.00;\(\$#,##0.00\)"/>
    <numFmt numFmtId="188" formatCode="\$#,##0;\(\$#,##0\)"/>
    <numFmt numFmtId="189" formatCode="_(* #,##0_);_(* \(#,##0\);_(* &quot;-&quot;??_);_(@_)"/>
    <numFmt numFmtId="190" formatCode="0.0%"/>
    <numFmt numFmtId="191" formatCode="dd\-mmm\-yy_)"/>
    <numFmt numFmtId="192" formatCode="0.00_)"/>
    <numFmt numFmtId="193" formatCode="#,##0.00\ &quot;F&quot;;\-#,##0.00\ &quot;F&quot;"/>
    <numFmt numFmtId="194" formatCode="_(* #,##0.0_);_(* \(#,##0.0\);_(* &quot;-&quot;??_);_(@_)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</numFmts>
  <fonts count="61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sz val="15"/>
      <name val="CordiaUPC"/>
      <family val="1"/>
    </font>
    <font>
      <sz val="10"/>
      <name val="Arial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i/>
      <sz val="13"/>
      <name val="Angsana New"/>
      <family val="1"/>
    </font>
    <font>
      <i/>
      <u val="single"/>
      <sz val="13"/>
      <name val="Angsana New"/>
      <family val="1"/>
    </font>
    <font>
      <b/>
      <i/>
      <u val="single"/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sz val="12"/>
      <name val="Helv"/>
      <family val="0"/>
    </font>
    <font>
      <b/>
      <i/>
      <sz val="13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i/>
      <sz val="13"/>
      <color indexed="8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6" fontId="7" fillId="0" borderId="0">
      <alignment/>
      <protection/>
    </xf>
    <xf numFmtId="17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7" fillId="0" borderId="0">
      <alignment/>
      <protection/>
    </xf>
    <xf numFmtId="188" fontId="7" fillId="0" borderId="0">
      <alignment/>
      <protection/>
    </xf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38" fontId="8" fillId="30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1" borderId="1" applyNumberFormat="0" applyAlignment="0" applyProtection="0"/>
    <xf numFmtId="10" fontId="8" fillId="32" borderId="6" applyNumberFormat="0" applyBorder="0" applyAlignment="0" applyProtection="0"/>
    <xf numFmtId="0" fontId="55" fillId="0" borderId="7" applyNumberFormat="0" applyFill="0" applyAlignment="0" applyProtection="0"/>
    <xf numFmtId="0" fontId="56" fillId="33" borderId="0" applyNumberFormat="0" applyBorder="0" applyAlignment="0" applyProtection="0"/>
    <xf numFmtId="37" fontId="9" fillId="0" borderId="0">
      <alignment/>
      <protection/>
    </xf>
    <xf numFmtId="183" fontId="10" fillId="0" borderId="0">
      <alignment/>
      <protection/>
    </xf>
    <xf numFmtId="0" fontId="4" fillId="0" borderId="0">
      <alignment/>
      <protection/>
    </xf>
    <xf numFmtId="0" fontId="0" fillId="34" borderId="8" applyNumberFormat="0" applyFon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1" fontId="11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39" fontId="23" fillId="0" borderId="0">
      <alignment/>
      <protection/>
    </xf>
  </cellStyleXfs>
  <cellXfs count="224">
    <xf numFmtId="0" fontId="0" fillId="0" borderId="0" xfId="0" applyAlignment="1">
      <alignment/>
    </xf>
    <xf numFmtId="37" fontId="13" fillId="0" borderId="0" xfId="65" applyNumberFormat="1" applyFont="1" applyFill="1" applyAlignment="1">
      <alignment horizontal="centerContinuous"/>
      <protection/>
    </xf>
    <xf numFmtId="37" fontId="15" fillId="0" borderId="0" xfId="65" applyNumberFormat="1" applyFont="1" applyFill="1" applyAlignment="1">
      <alignment horizontal="centerContinuous"/>
      <protection/>
    </xf>
    <xf numFmtId="38" fontId="13" fillId="0" borderId="0" xfId="65" applyNumberFormat="1" applyFont="1" applyFill="1" applyAlignment="1">
      <alignment horizontal="centerContinuous"/>
      <protection/>
    </xf>
    <xf numFmtId="37" fontId="13" fillId="0" borderId="0" xfId="65" applyNumberFormat="1" applyFont="1" applyFill="1" applyAlignment="1">
      <alignment horizontal="right"/>
      <protection/>
    </xf>
    <xf numFmtId="37" fontId="13" fillId="0" borderId="0" xfId="65" applyNumberFormat="1" applyFont="1" applyFill="1" applyAlignment="1">
      <alignment/>
      <protection/>
    </xf>
    <xf numFmtId="38" fontId="13" fillId="0" borderId="0" xfId="65" applyNumberFormat="1" applyFont="1" applyFill="1" applyAlignment="1">
      <alignment/>
      <protection/>
    </xf>
    <xf numFmtId="37" fontId="15" fillId="0" borderId="0" xfId="65" applyNumberFormat="1" applyFont="1" applyFill="1" applyAlignment="1">
      <alignment horizontal="center"/>
      <protection/>
    </xf>
    <xf numFmtId="37" fontId="13" fillId="0" borderId="0" xfId="65" applyNumberFormat="1" applyFont="1" applyFill="1" applyBorder="1" applyAlignment="1">
      <alignment horizontal="center"/>
      <protection/>
    </xf>
    <xf numFmtId="37" fontId="14" fillId="0" borderId="0" xfId="65" applyNumberFormat="1" applyFont="1" applyFill="1" applyAlignment="1">
      <alignment horizontal="center"/>
      <protection/>
    </xf>
    <xf numFmtId="37" fontId="16" fillId="0" borderId="0" xfId="65" applyNumberFormat="1" applyFont="1" applyFill="1" applyAlignment="1">
      <alignment horizontal="center"/>
      <protection/>
    </xf>
    <xf numFmtId="0" fontId="14" fillId="0" borderId="0" xfId="65" applyNumberFormat="1" applyFont="1" applyFill="1" applyAlignment="1">
      <alignment horizontal="center"/>
      <protection/>
    </xf>
    <xf numFmtId="37" fontId="12" fillId="0" borderId="0" xfId="65" applyNumberFormat="1" applyFont="1" applyFill="1" applyAlignment="1">
      <alignment/>
      <protection/>
    </xf>
    <xf numFmtId="38" fontId="13" fillId="0" borderId="0" xfId="65" applyNumberFormat="1" applyFont="1" applyFill="1" applyBorder="1" applyAlignment="1">
      <alignment horizontal="right"/>
      <protection/>
    </xf>
    <xf numFmtId="38" fontId="13" fillId="0" borderId="0" xfId="65" applyNumberFormat="1" applyFont="1" applyFill="1" applyBorder="1" applyAlignment="1">
      <alignment horizontal="center"/>
      <protection/>
    </xf>
    <xf numFmtId="41" fontId="13" fillId="0" borderId="0" xfId="65" applyNumberFormat="1" applyFont="1" applyFill="1" applyBorder="1" applyAlignment="1">
      <alignment horizontal="right"/>
      <protection/>
    </xf>
    <xf numFmtId="41" fontId="13" fillId="0" borderId="0" xfId="65" applyNumberFormat="1" applyFont="1" applyFill="1" applyAlignment="1">
      <alignment/>
      <protection/>
    </xf>
    <xf numFmtId="41" fontId="13" fillId="0" borderId="12" xfId="65" applyNumberFormat="1" applyFont="1" applyFill="1" applyBorder="1" applyAlignment="1">
      <alignment horizontal="right"/>
      <protection/>
    </xf>
    <xf numFmtId="41" fontId="13" fillId="0" borderId="12" xfId="65" applyNumberFormat="1" applyFont="1" applyFill="1" applyBorder="1" applyAlignment="1">
      <alignment/>
      <protection/>
    </xf>
    <xf numFmtId="37" fontId="15" fillId="0" borderId="0" xfId="65" applyNumberFormat="1" applyFont="1" applyFill="1" applyAlignment="1">
      <alignment horizontal="right"/>
      <protection/>
    </xf>
    <xf numFmtId="41" fontId="13" fillId="0" borderId="0" xfId="65" applyNumberFormat="1" applyFont="1" applyFill="1" applyBorder="1" applyAlignment="1">
      <alignment/>
      <protection/>
    </xf>
    <xf numFmtId="41" fontId="13" fillId="0" borderId="0" xfId="65" applyNumberFormat="1" applyFont="1" applyFill="1" applyBorder="1" applyAlignment="1">
      <alignment horizontal="center"/>
      <protection/>
    </xf>
    <xf numFmtId="182" fontId="15" fillId="0" borderId="0" xfId="65" applyNumberFormat="1" applyFont="1" applyFill="1" applyAlignment="1">
      <alignment horizontal="center"/>
      <protection/>
    </xf>
    <xf numFmtId="37" fontId="12" fillId="0" borderId="0" xfId="65" applyNumberFormat="1" applyFont="1" applyFill="1" applyAlignment="1">
      <alignment horizontal="left"/>
      <protection/>
    </xf>
    <xf numFmtId="37" fontId="13" fillId="0" borderId="0" xfId="65" applyNumberFormat="1" applyFont="1" applyFill="1" applyAlignment="1">
      <alignment horizontal="left"/>
      <protection/>
    </xf>
    <xf numFmtId="41" fontId="13" fillId="0" borderId="13" xfId="65" applyNumberFormat="1" applyFont="1" applyFill="1" applyBorder="1" applyAlignment="1">
      <alignment/>
      <protection/>
    </xf>
    <xf numFmtId="37" fontId="13" fillId="0" borderId="0" xfId="65" applyNumberFormat="1" applyFont="1" applyFill="1" applyBorder="1" applyAlignment="1">
      <alignment/>
      <protection/>
    </xf>
    <xf numFmtId="0" fontId="12" fillId="0" borderId="0" xfId="0" applyNumberFormat="1" applyFont="1" applyFill="1" applyAlignment="1">
      <alignment/>
    </xf>
    <xf numFmtId="189" fontId="13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89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189" fontId="13" fillId="0" borderId="0" xfId="0" applyNumberFormat="1" applyFont="1" applyFill="1" applyAlignment="1" quotePrefix="1">
      <alignment horizontal="left"/>
    </xf>
    <xf numFmtId="189" fontId="13" fillId="0" borderId="0" xfId="0" applyNumberFormat="1" applyFont="1" applyFill="1" applyAlignment="1">
      <alignment horizontal="left"/>
    </xf>
    <xf numFmtId="43" fontId="13" fillId="0" borderId="14" xfId="0" applyNumberFormat="1" applyFont="1" applyFill="1" applyBorder="1" applyAlignment="1">
      <alignment/>
    </xf>
    <xf numFmtId="43" fontId="13" fillId="0" borderId="0" xfId="0" applyNumberFormat="1" applyFont="1" applyFill="1" applyAlignment="1">
      <alignment horizontal="right"/>
    </xf>
    <xf numFmtId="43" fontId="13" fillId="0" borderId="0" xfId="65" applyNumberFormat="1" applyFont="1" applyFill="1" applyBorder="1" applyAlignment="1">
      <alignment/>
      <protection/>
    </xf>
    <xf numFmtId="43" fontId="13" fillId="0" borderId="0" xfId="65" applyNumberFormat="1" applyFont="1" applyFill="1" applyAlignment="1">
      <alignment/>
      <protection/>
    </xf>
    <xf numFmtId="38" fontId="13" fillId="0" borderId="0" xfId="65" applyNumberFormat="1" applyFont="1" applyFill="1" applyBorder="1" applyAlignment="1">
      <alignment/>
      <protection/>
    </xf>
    <xf numFmtId="0" fontId="13" fillId="0" borderId="0" xfId="65" applyNumberFormat="1" applyFont="1" applyFill="1" applyAlignment="1">
      <alignment horizontal="center"/>
      <protection/>
    </xf>
    <xf numFmtId="41" fontId="13" fillId="0" borderId="0" xfId="65" applyNumberFormat="1" applyFont="1" applyFill="1" applyAlignment="1">
      <alignment horizontal="center"/>
      <protection/>
    </xf>
    <xf numFmtId="41" fontId="13" fillId="0" borderId="14" xfId="65" applyNumberFormat="1" applyFont="1" applyFill="1" applyBorder="1" applyAlignment="1">
      <alignment/>
      <protection/>
    </xf>
    <xf numFmtId="0" fontId="14" fillId="0" borderId="0" xfId="65" applyNumberFormat="1" applyFont="1" applyFill="1" applyAlignment="1" quotePrefix="1">
      <alignment horizontal="center"/>
      <protection/>
    </xf>
    <xf numFmtId="37" fontId="17" fillId="0" borderId="0" xfId="65" applyNumberFormat="1" applyFont="1" applyFill="1" applyBorder="1" applyAlignment="1">
      <alignment/>
      <protection/>
    </xf>
    <xf numFmtId="41" fontId="13" fillId="0" borderId="0" xfId="0" applyNumberFormat="1" applyFont="1" applyFill="1" applyBorder="1" applyAlignment="1">
      <alignment horizontal="center"/>
    </xf>
    <xf numFmtId="3" fontId="15" fillId="0" borderId="0" xfId="42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1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center"/>
    </xf>
    <xf numFmtId="41" fontId="21" fillId="0" borderId="12" xfId="0" applyNumberFormat="1" applyFont="1" applyFill="1" applyBorder="1" applyAlignment="1">
      <alignment horizontal="center"/>
    </xf>
    <xf numFmtId="9" fontId="21" fillId="0" borderId="0" xfId="68" applyFont="1" applyFill="1" applyAlignment="1">
      <alignment/>
    </xf>
    <xf numFmtId="189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13" xfId="0" applyNumberFormat="1" applyFont="1" applyFill="1" applyBorder="1" applyAlignment="1">
      <alignment horizontal="right"/>
    </xf>
    <xf numFmtId="37" fontId="21" fillId="0" borderId="0" xfId="0" applyNumberFormat="1" applyFont="1" applyFill="1" applyAlignment="1">
      <alignment/>
    </xf>
    <xf numFmtId="184" fontId="21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189" fontId="18" fillId="0" borderId="0" xfId="0" applyNumberFormat="1" applyFont="1" applyFill="1" applyAlignment="1" quotePrefix="1">
      <alignment/>
    </xf>
    <xf numFmtId="189" fontId="18" fillId="0" borderId="0" xfId="0" applyNumberFormat="1" applyFont="1" applyFill="1" applyBorder="1" applyAlignment="1" quotePrefix="1">
      <alignment/>
    </xf>
    <xf numFmtId="189" fontId="19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left"/>
    </xf>
    <xf numFmtId="37" fontId="18" fillId="0" borderId="0" xfId="0" applyNumberFormat="1" applyFont="1" applyFill="1" applyAlignment="1">
      <alignment horizontal="left"/>
    </xf>
    <xf numFmtId="37" fontId="18" fillId="0" borderId="0" xfId="0" applyNumberFormat="1" applyFont="1" applyFill="1" applyBorder="1" applyAlignment="1">
      <alignment horizontal="left"/>
    </xf>
    <xf numFmtId="38" fontId="19" fillId="0" borderId="0" xfId="0" applyNumberFormat="1" applyFont="1" applyFill="1" applyAlignment="1">
      <alignment horizontal="centerContinuous"/>
    </xf>
    <xf numFmtId="38" fontId="19" fillId="0" borderId="0" xfId="0" applyNumberFormat="1" applyFont="1" applyFill="1" applyBorder="1" applyAlignment="1">
      <alignment horizontal="centerContinuous"/>
    </xf>
    <xf numFmtId="189" fontId="19" fillId="0" borderId="0" xfId="0" applyNumberFormat="1" applyFont="1" applyFill="1" applyAlignment="1">
      <alignment horizontal="center"/>
    </xf>
    <xf numFmtId="189" fontId="19" fillId="0" borderId="0" xfId="0" applyNumberFormat="1" applyFont="1" applyFill="1" applyBorder="1" applyAlignment="1">
      <alignment horizontal="center"/>
    </xf>
    <xf numFmtId="189" fontId="19" fillId="0" borderId="0" xfId="0" applyNumberFormat="1" applyFont="1" applyFill="1" applyBorder="1" applyAlignment="1">
      <alignment/>
    </xf>
    <xf numFmtId="189" fontId="19" fillId="0" borderId="12" xfId="0" applyNumberFormat="1" applyFont="1" applyFill="1" applyBorder="1" applyAlignment="1">
      <alignment horizontal="center"/>
    </xf>
    <xf numFmtId="189" fontId="19" fillId="0" borderId="0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/>
    </xf>
    <xf numFmtId="41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9" fontId="19" fillId="0" borderId="0" xfId="68" applyFont="1" applyFill="1" applyAlignment="1">
      <alignment/>
    </xf>
    <xf numFmtId="41" fontId="19" fillId="0" borderId="12" xfId="0" applyNumberFormat="1" applyFont="1" applyFill="1" applyBorder="1" applyAlignment="1">
      <alignment/>
    </xf>
    <xf numFmtId="41" fontId="19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1" fontId="13" fillId="0" borderId="13" xfId="0" applyNumberFormat="1" applyFont="1" applyFill="1" applyBorder="1" applyAlignment="1">
      <alignment horizontal="center"/>
    </xf>
    <xf numFmtId="189" fontId="19" fillId="0" borderId="0" xfId="0" applyNumberFormat="1" applyFont="1" applyFill="1" applyAlignment="1">
      <alignment horizontal="center" wrapText="1"/>
    </xf>
    <xf numFmtId="37" fontId="15" fillId="0" borderId="0" xfId="65" applyNumberFormat="1" applyFont="1" applyFill="1" applyAlignment="1">
      <alignment/>
      <protection/>
    </xf>
    <xf numFmtId="41" fontId="15" fillId="0" borderId="0" xfId="65" applyNumberFormat="1" applyFont="1" applyFill="1" applyBorder="1" applyAlignment="1">
      <alignment horizontal="center"/>
      <protection/>
    </xf>
    <xf numFmtId="0" fontId="15" fillId="0" borderId="0" xfId="65" applyNumberFormat="1" applyFont="1" applyFill="1" applyAlignment="1">
      <alignment horizontal="center"/>
      <protection/>
    </xf>
    <xf numFmtId="189" fontId="19" fillId="0" borderId="12" xfId="0" applyNumberFormat="1" applyFont="1" applyFill="1" applyBorder="1" applyAlignment="1">
      <alignment horizontal="center" wrapText="1"/>
    </xf>
    <xf numFmtId="41" fontId="13" fillId="0" borderId="12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39" fontId="21" fillId="0" borderId="12" xfId="74" applyNumberFormat="1" applyFont="1" applyFill="1" applyBorder="1" applyAlignment="1" applyProtection="1">
      <alignment horizontal="center"/>
      <protection/>
    </xf>
    <xf numFmtId="39" fontId="21" fillId="0" borderId="0" xfId="74" applyNumberFormat="1" applyFont="1" applyFill="1" applyBorder="1" applyAlignment="1" applyProtection="1">
      <alignment horizontal="center"/>
      <protection/>
    </xf>
    <xf numFmtId="39" fontId="21" fillId="0" borderId="0" xfId="74" applyNumberFormat="1" applyFont="1" applyFill="1" applyBorder="1" applyAlignment="1" applyProtection="1">
      <alignment horizontal="centerContinuous"/>
      <protection/>
    </xf>
    <xf numFmtId="41" fontId="19" fillId="0" borderId="0" xfId="0" applyNumberFormat="1" applyFont="1" applyFill="1" applyBorder="1" applyAlignment="1">
      <alignment horizontal="center"/>
    </xf>
    <xf numFmtId="41" fontId="19" fillId="0" borderId="12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 wrapText="1"/>
    </xf>
    <xf numFmtId="41" fontId="19" fillId="0" borderId="0" xfId="0" applyNumberFormat="1" applyFont="1" applyFill="1" applyAlignment="1">
      <alignment horizontal="center"/>
    </xf>
    <xf numFmtId="39" fontId="19" fillId="0" borderId="12" xfId="74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39" fontId="19" fillId="0" borderId="0" xfId="74" applyNumberFormat="1" applyFont="1" applyFill="1" applyBorder="1" applyAlignment="1" applyProtection="1">
      <alignment horizontal="center"/>
      <protection/>
    </xf>
    <xf numFmtId="189" fontId="19" fillId="0" borderId="0" xfId="0" applyNumberFormat="1" applyFont="1" applyFill="1" applyAlignment="1" quotePrefix="1">
      <alignment horizontal="center"/>
    </xf>
    <xf numFmtId="37" fontId="15" fillId="0" borderId="0" xfId="65" applyNumberFormat="1" applyFont="1" applyFill="1" applyBorder="1" applyAlignment="1">
      <alignment horizontal="center"/>
      <protection/>
    </xf>
    <xf numFmtId="3" fontId="15" fillId="0" borderId="0" xfId="42" applyNumberFormat="1" applyFont="1" applyFill="1" applyBorder="1" applyAlignment="1">
      <alignment horizontal="center"/>
    </xf>
    <xf numFmtId="9" fontId="19" fillId="0" borderId="0" xfId="68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37" fontId="13" fillId="0" borderId="0" xfId="65" applyNumberFormat="1" applyFont="1" applyFill="1" applyBorder="1" applyAlignment="1">
      <alignment horizontal="right"/>
      <protection/>
    </xf>
    <xf numFmtId="37" fontId="13" fillId="0" borderId="0" xfId="65" applyNumberFormat="1" applyFont="1" applyFill="1" applyBorder="1" applyAlignment="1">
      <alignment horizontal="centerContinuous"/>
      <protection/>
    </xf>
    <xf numFmtId="0" fontId="14" fillId="0" borderId="0" xfId="65" applyNumberFormat="1" applyFont="1" applyFill="1" applyBorder="1" applyAlignment="1">
      <alignment horizontal="center"/>
      <protection/>
    </xf>
    <xf numFmtId="0" fontId="13" fillId="0" borderId="0" xfId="65" applyNumberFormat="1" applyFont="1" applyFill="1" applyBorder="1" applyAlignment="1">
      <alignment horizontal="center"/>
      <protection/>
    </xf>
    <xf numFmtId="0" fontId="15" fillId="0" borderId="0" xfId="65" applyNumberFormat="1" applyFont="1" applyFill="1" applyBorder="1" applyAlignment="1">
      <alignment horizontal="center"/>
      <protection/>
    </xf>
    <xf numFmtId="43" fontId="13" fillId="0" borderId="0" xfId="0" applyNumberFormat="1" applyFont="1" applyFill="1" applyBorder="1" applyAlignment="1">
      <alignment/>
    </xf>
    <xf numFmtId="37" fontId="13" fillId="0" borderId="0" xfId="65" applyNumberFormat="1" applyFont="1" applyFill="1" applyBorder="1" applyAlignment="1">
      <alignment horizontal="left"/>
      <protection/>
    </xf>
    <xf numFmtId="0" fontId="18" fillId="0" borderId="0" xfId="0" applyNumberFormat="1" applyFont="1" applyFill="1" applyAlignment="1">
      <alignment vertical="top"/>
    </xf>
    <xf numFmtId="41" fontId="21" fillId="0" borderId="13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Alignment="1">
      <alignment horizontal="right"/>
    </xf>
    <xf numFmtId="41" fontId="21" fillId="0" borderId="12" xfId="0" applyNumberFormat="1" applyFont="1" applyBorder="1" applyAlignment="1">
      <alignment horizontal="center"/>
    </xf>
    <xf numFmtId="37" fontId="13" fillId="0" borderId="0" xfId="0" applyNumberFormat="1" applyFont="1" applyFill="1" applyAlignment="1">
      <alignment horizontal="left"/>
    </xf>
    <xf numFmtId="41" fontId="13" fillId="0" borderId="0" xfId="65" applyNumberFormat="1" applyFont="1" applyFill="1" applyAlignment="1">
      <alignment horizontal="right"/>
      <protection/>
    </xf>
    <xf numFmtId="41" fontId="15" fillId="0" borderId="0" xfId="65" applyNumberFormat="1" applyFont="1" applyFill="1" applyAlignment="1">
      <alignment horizontal="center"/>
      <protection/>
    </xf>
    <xf numFmtId="41" fontId="13" fillId="0" borderId="0" xfId="0" applyNumberFormat="1" applyFont="1" applyFill="1" applyAlignment="1">
      <alignment horizontal="right"/>
    </xf>
    <xf numFmtId="41" fontId="13" fillId="0" borderId="12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/>
    </xf>
    <xf numFmtId="38" fontId="13" fillId="0" borderId="0" xfId="65" applyNumberFormat="1" applyFont="1" applyFill="1" applyAlignment="1">
      <alignment horizontal="center"/>
      <protection/>
    </xf>
    <xf numFmtId="37" fontId="13" fillId="0" borderId="0" xfId="65" applyNumberFormat="1" applyFont="1" applyFill="1" applyAlignment="1">
      <alignment horizontal="center"/>
      <protection/>
    </xf>
    <xf numFmtId="37" fontId="15" fillId="0" borderId="0" xfId="0" applyNumberFormat="1" applyFont="1" applyFill="1" applyAlignment="1">
      <alignment horizontal="centerContinuous"/>
    </xf>
    <xf numFmtId="41" fontId="13" fillId="0" borderId="0" xfId="0" applyNumberFormat="1" applyFont="1" applyFill="1" applyAlignment="1">
      <alignment horizontal="centerContinuous"/>
    </xf>
    <xf numFmtId="37" fontId="13" fillId="0" borderId="0" xfId="0" applyNumberFormat="1" applyFont="1" applyFill="1" applyBorder="1" applyAlignment="1">
      <alignment horizontal="centerContinuous"/>
    </xf>
    <xf numFmtId="37" fontId="13" fillId="0" borderId="12" xfId="65" applyNumberFormat="1" applyFont="1" applyFill="1" applyBorder="1" applyAlignment="1">
      <alignment/>
      <protection/>
    </xf>
    <xf numFmtId="37" fontId="14" fillId="0" borderId="0" xfId="0" applyNumberFormat="1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37" fontId="13" fillId="0" borderId="0" xfId="0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/>
    </xf>
    <xf numFmtId="37" fontId="24" fillId="0" borderId="0" xfId="0" applyNumberFormat="1" applyFont="1" applyFill="1" applyAlignment="1">
      <alignment horizontal="center"/>
    </xf>
    <xf numFmtId="37" fontId="12" fillId="0" borderId="0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65" applyNumberFormat="1" applyFont="1" applyFill="1" applyBorder="1" applyAlignment="1">
      <alignment horizontal="right"/>
      <protection/>
    </xf>
    <xf numFmtId="0" fontId="13" fillId="0" borderId="0" xfId="65" applyNumberFormat="1" applyFont="1" applyFill="1" applyAlignment="1" quotePrefix="1">
      <alignment horizontal="left"/>
      <protection/>
    </xf>
    <xf numFmtId="37" fontId="13" fillId="0" borderId="0" xfId="65" applyNumberFormat="1" applyFont="1" applyFill="1" applyAlignment="1" quotePrefix="1">
      <alignment horizontal="left"/>
      <protection/>
    </xf>
    <xf numFmtId="0" fontId="13" fillId="0" borderId="0" xfId="65" applyNumberFormat="1" applyFont="1" applyFill="1" applyAlignment="1">
      <alignment horizontal="left"/>
      <protection/>
    </xf>
    <xf numFmtId="0" fontId="13" fillId="0" borderId="0" xfId="65" applyFont="1" applyFill="1" applyAlignment="1">
      <alignment horizontal="left"/>
      <protection/>
    </xf>
    <xf numFmtId="41" fontId="13" fillId="0" borderId="15" xfId="65" applyNumberFormat="1" applyFont="1" applyFill="1" applyBorder="1" applyAlignment="1">
      <alignment horizontal="right"/>
      <protection/>
    </xf>
    <xf numFmtId="0" fontId="14" fillId="0" borderId="0" xfId="65" applyFont="1" applyFill="1" applyAlignment="1">
      <alignment horizontal="center"/>
      <protection/>
    </xf>
    <xf numFmtId="0" fontId="13" fillId="0" borderId="0" xfId="65" applyNumberFormat="1" applyFont="1" applyFill="1" applyAlignment="1">
      <alignment/>
      <protection/>
    </xf>
    <xf numFmtId="41" fontId="13" fillId="0" borderId="14" xfId="65" applyNumberFormat="1" applyFont="1" applyFill="1" applyBorder="1" applyAlignment="1">
      <alignment horizontal="right"/>
      <protection/>
    </xf>
    <xf numFmtId="0" fontId="13" fillId="0" borderId="0" xfId="65" applyFont="1" applyFill="1" applyBorder="1" applyAlignment="1">
      <alignment/>
      <protection/>
    </xf>
    <xf numFmtId="0" fontId="13" fillId="0" borderId="0" xfId="65" applyFont="1" applyFill="1" applyAlignment="1">
      <alignment/>
      <protection/>
    </xf>
    <xf numFmtId="171" fontId="13" fillId="0" borderId="0" xfId="45" applyFont="1" applyFill="1" applyAlignment="1">
      <alignment/>
    </xf>
    <xf numFmtId="37" fontId="13" fillId="0" borderId="16" xfId="65" applyNumberFormat="1" applyFont="1" applyFill="1" applyBorder="1" applyAlignment="1">
      <alignment/>
      <protection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/>
    </xf>
    <xf numFmtId="41" fontId="13" fillId="0" borderId="15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left"/>
    </xf>
    <xf numFmtId="37" fontId="13" fillId="0" borderId="0" xfId="0" applyNumberFormat="1" applyFont="1" applyFill="1" applyAlignment="1">
      <alignment horizontal="centerContinuous"/>
    </xf>
    <xf numFmtId="37" fontId="15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 horizontal="right"/>
    </xf>
    <xf numFmtId="37" fontId="13" fillId="0" borderId="12" xfId="65" applyNumberFormat="1" applyFont="1" applyFill="1" applyBorder="1" applyAlignment="1">
      <alignment horizontal="center"/>
      <protection/>
    </xf>
    <xf numFmtId="37" fontId="13" fillId="0" borderId="0" xfId="65" applyNumberFormat="1" applyFont="1">
      <alignment/>
      <protection/>
    </xf>
    <xf numFmtId="41" fontId="13" fillId="0" borderId="0" xfId="65" applyNumberFormat="1" applyFont="1" applyAlignment="1">
      <alignment horizontal="right"/>
      <protection/>
    </xf>
    <xf numFmtId="41" fontId="13" fillId="0" borderId="12" xfId="65" applyNumberFormat="1" applyFont="1" applyBorder="1" applyAlignment="1">
      <alignment horizontal="right"/>
      <protection/>
    </xf>
    <xf numFmtId="41" fontId="13" fillId="0" borderId="0" xfId="65" applyNumberFormat="1" applyFont="1" applyAlignment="1">
      <alignment horizontal="center"/>
      <protection/>
    </xf>
    <xf numFmtId="41" fontId="25" fillId="0" borderId="0" xfId="0" applyNumberFormat="1" applyFont="1" applyAlignment="1">
      <alignment horizontal="right"/>
    </xf>
    <xf numFmtId="41" fontId="25" fillId="0" borderId="12" xfId="0" applyNumberFormat="1" applyFont="1" applyBorder="1" applyAlignment="1">
      <alignment horizontal="right"/>
    </xf>
    <xf numFmtId="37" fontId="25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26" fillId="0" borderId="0" xfId="0" applyNumberFormat="1" applyFont="1" applyAlignment="1">
      <alignment horizontal="left"/>
    </xf>
    <xf numFmtId="37" fontId="27" fillId="0" borderId="0" xfId="0" applyNumberFormat="1" applyFont="1" applyAlignment="1">
      <alignment horizontal="center"/>
    </xf>
    <xf numFmtId="37" fontId="13" fillId="0" borderId="0" xfId="65" applyNumberFormat="1" applyFont="1" applyAlignment="1">
      <alignment horizontal="right"/>
      <protection/>
    </xf>
    <xf numFmtId="37" fontId="25" fillId="0" borderId="0" xfId="0" applyNumberFormat="1" applyFont="1" applyAlignment="1">
      <alignment horizontal="left"/>
    </xf>
    <xf numFmtId="38" fontId="13" fillId="0" borderId="0" xfId="65" applyNumberFormat="1" applyFont="1" applyFill="1" applyBorder="1" applyAlignment="1">
      <alignment wrapText="1"/>
      <protection/>
    </xf>
    <xf numFmtId="38" fontId="13" fillId="0" borderId="0" xfId="65" applyNumberFormat="1" applyFont="1" applyAlignment="1">
      <alignment/>
      <protection/>
    </xf>
    <xf numFmtId="41" fontId="13" fillId="0" borderId="0" xfId="65" applyNumberFormat="1" applyFont="1" applyAlignment="1">
      <alignment/>
      <protection/>
    </xf>
    <xf numFmtId="0" fontId="13" fillId="0" borderId="0" xfId="0" applyNumberFormat="1" applyFont="1" applyFill="1" applyAlignment="1" quotePrefix="1">
      <alignment horizontal="left"/>
    </xf>
    <xf numFmtId="41" fontId="13" fillId="0" borderId="12" xfId="65" applyNumberFormat="1" applyFont="1" applyBorder="1" applyAlignment="1">
      <alignment/>
      <protection/>
    </xf>
    <xf numFmtId="0" fontId="13" fillId="0" borderId="0" xfId="65" applyFont="1" applyFill="1" applyAlignment="1">
      <alignment horizontal="center"/>
      <protection/>
    </xf>
    <xf numFmtId="37" fontId="15" fillId="0" borderId="0" xfId="65" applyNumberFormat="1" applyFont="1" applyAlignment="1">
      <alignment horizontal="center"/>
      <protection/>
    </xf>
    <xf numFmtId="41" fontId="13" fillId="0" borderId="0" xfId="65" applyNumberFormat="1" applyFont="1">
      <alignment/>
      <protection/>
    </xf>
    <xf numFmtId="38" fontId="13" fillId="0" borderId="0" xfId="65" applyNumberFormat="1" applyFont="1" applyAlignment="1">
      <alignment horizontal="right"/>
      <protection/>
    </xf>
    <xf numFmtId="41" fontId="13" fillId="0" borderId="12" xfId="65" applyNumberFormat="1" applyFont="1" applyBorder="1">
      <alignment/>
      <protection/>
    </xf>
    <xf numFmtId="0" fontId="13" fillId="0" borderId="0" xfId="65" applyFont="1" applyAlignment="1">
      <alignment horizontal="center"/>
      <protection/>
    </xf>
    <xf numFmtId="41" fontId="21" fillId="0" borderId="0" xfId="0" applyNumberFormat="1" applyFont="1" applyAlignment="1">
      <alignment/>
    </xf>
    <xf numFmtId="41" fontId="19" fillId="0" borderId="0" xfId="0" applyNumberFormat="1" applyFont="1" applyAlignment="1">
      <alignment/>
    </xf>
    <xf numFmtId="41" fontId="19" fillId="0" borderId="12" xfId="0" applyNumberFormat="1" applyFont="1" applyBorder="1" applyAlignment="1">
      <alignment/>
    </xf>
    <xf numFmtId="41" fontId="13" fillId="0" borderId="0" xfId="0" applyNumberFormat="1" applyFont="1" applyAlignment="1">
      <alignment horizontal="right"/>
    </xf>
    <xf numFmtId="41" fontId="25" fillId="0" borderId="0" xfId="0" applyNumberFormat="1" applyFont="1" applyAlignment="1">
      <alignment/>
    </xf>
    <xf numFmtId="41" fontId="13" fillId="0" borderId="12" xfId="0" applyNumberFormat="1" applyFont="1" applyBorder="1" applyAlignment="1">
      <alignment horizontal="right"/>
    </xf>
    <xf numFmtId="182" fontId="27" fillId="0" borderId="0" xfId="0" applyNumberFormat="1" applyFont="1" applyAlignment="1">
      <alignment horizontal="center"/>
    </xf>
    <xf numFmtId="41" fontId="25" fillId="0" borderId="15" xfId="0" applyNumberFormat="1" applyFont="1" applyBorder="1" applyAlignment="1">
      <alignment horizontal="right"/>
    </xf>
    <xf numFmtId="41" fontId="13" fillId="0" borderId="0" xfId="0" applyNumberFormat="1" applyFont="1" applyAlignment="1">
      <alignment horizontal="center"/>
    </xf>
    <xf numFmtId="37" fontId="13" fillId="0" borderId="0" xfId="0" applyNumberFormat="1" applyFont="1" applyAlignment="1">
      <alignment horizontal="left"/>
    </xf>
    <xf numFmtId="189" fontId="13" fillId="0" borderId="13" xfId="0" applyNumberFormat="1" applyFont="1" applyFill="1" applyBorder="1" applyAlignment="1">
      <alignment/>
    </xf>
    <xf numFmtId="189" fontId="13" fillId="0" borderId="14" xfId="0" applyNumberFormat="1" applyFont="1" applyFill="1" applyBorder="1" applyAlignment="1">
      <alignment/>
    </xf>
    <xf numFmtId="41" fontId="13" fillId="0" borderId="12" xfId="65" applyNumberFormat="1" applyFont="1" applyFill="1" applyBorder="1" applyAlignment="1">
      <alignment horizontal="center"/>
      <protection/>
    </xf>
    <xf numFmtId="41" fontId="13" fillId="0" borderId="12" xfId="42" applyNumberFormat="1" applyFont="1" applyFill="1" applyBorder="1" applyAlignment="1">
      <alignment horizontal="center"/>
    </xf>
    <xf numFmtId="41" fontId="15" fillId="0" borderId="0" xfId="42" applyNumberFormat="1" applyFont="1" applyFill="1" applyBorder="1" applyAlignment="1">
      <alignment horizontal="center"/>
    </xf>
    <xf numFmtId="41" fontId="13" fillId="0" borderId="12" xfId="42" applyNumberFormat="1" applyFont="1" applyBorder="1" applyAlignment="1">
      <alignment horizontal="center"/>
    </xf>
    <xf numFmtId="41" fontId="13" fillId="0" borderId="0" xfId="42" applyNumberFormat="1" applyFont="1" applyAlignment="1">
      <alignment horizontal="center"/>
    </xf>
    <xf numFmtId="41" fontId="13" fillId="0" borderId="0" xfId="42" applyNumberFormat="1" applyFont="1" applyFill="1" applyBorder="1" applyAlignment="1">
      <alignment/>
    </xf>
    <xf numFmtId="41" fontId="13" fillId="0" borderId="0" xfId="42" applyNumberFormat="1" applyFont="1" applyFill="1" applyBorder="1" applyAlignment="1">
      <alignment horizontal="center"/>
    </xf>
    <xf numFmtId="41" fontId="13" fillId="0" borderId="0" xfId="42" applyNumberFormat="1" applyFont="1" applyFill="1" applyAlignment="1">
      <alignment horizontal="center"/>
    </xf>
    <xf numFmtId="41" fontId="13" fillId="0" borderId="12" xfId="42" applyNumberFormat="1" applyFont="1" applyFill="1" applyBorder="1" applyAlignment="1">
      <alignment/>
    </xf>
    <xf numFmtId="41" fontId="12" fillId="0" borderId="0" xfId="42" applyNumberFormat="1" applyFont="1" applyFill="1" applyBorder="1" applyAlignment="1">
      <alignment/>
    </xf>
    <xf numFmtId="189" fontId="13" fillId="0" borderId="0" xfId="0" applyNumberFormat="1" applyFont="1" applyFill="1" applyBorder="1" applyAlignment="1">
      <alignment/>
    </xf>
    <xf numFmtId="37" fontId="13" fillId="0" borderId="12" xfId="65" applyNumberFormat="1" applyFont="1" applyFill="1" applyBorder="1" applyAlignment="1">
      <alignment horizontal="center"/>
      <protection/>
    </xf>
    <xf numFmtId="37" fontId="13" fillId="0" borderId="17" xfId="65" applyNumberFormat="1" applyFont="1" applyFill="1" applyBorder="1" applyAlignment="1">
      <alignment horizontal="center"/>
      <protection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89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89" fontId="19" fillId="0" borderId="15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omma_Samart Corp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Samart Corp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  <cellStyle name="ปกติ_Shee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160</xdr:row>
      <xdr:rowOff>0</xdr:rowOff>
    </xdr:from>
    <xdr:to>
      <xdr:col>1</xdr:col>
      <xdr:colOff>0</xdr:colOff>
      <xdr:row>160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3810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0</xdr:colOff>
      <xdr:row>160</xdr:row>
      <xdr:rowOff>0</xdr:rowOff>
    </xdr:to>
    <xdr:sp>
      <xdr:nvSpPr>
        <xdr:cNvPr id="2" name="Line 2"/>
        <xdr:cNvSpPr>
          <a:spLocks/>
        </xdr:cNvSpPr>
      </xdr:nvSpPr>
      <xdr:spPr>
        <a:xfrm>
          <a:off x="2428875" y="3810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0</xdr:colOff>
      <xdr:row>160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3810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0</xdr:colOff>
      <xdr:row>160</xdr:row>
      <xdr:rowOff>0</xdr:rowOff>
    </xdr:to>
    <xdr:sp>
      <xdr:nvSpPr>
        <xdr:cNvPr id="4" name="Line 4"/>
        <xdr:cNvSpPr>
          <a:spLocks/>
        </xdr:cNvSpPr>
      </xdr:nvSpPr>
      <xdr:spPr>
        <a:xfrm>
          <a:off x="2428875" y="3810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"/>
  <sheetViews>
    <sheetView showGridLines="0" view="pageBreakPreview" zoomScale="70" zoomScaleNormal="70" zoomScaleSheetLayoutView="70" workbookViewId="0" topLeftCell="A91">
      <selection activeCell="B40" sqref="B40"/>
    </sheetView>
  </sheetViews>
  <sheetFormatPr defaultColWidth="10.75390625" defaultRowHeight="12.75"/>
  <cols>
    <col min="1" max="1" width="18.75390625" style="5" customWidth="1"/>
    <col min="2" max="2" width="18.125" style="7" customWidth="1"/>
    <col min="3" max="3" width="0.875" style="7" customWidth="1"/>
    <col min="4" max="4" width="5.75390625" style="6" customWidth="1"/>
    <col min="5" max="5" width="0.875" style="26" customWidth="1"/>
    <col min="6" max="6" width="12.75390625" style="6" customWidth="1"/>
    <col min="7" max="7" width="0.875" style="6" customWidth="1"/>
    <col min="8" max="8" width="12.75390625" style="6" customWidth="1"/>
    <col min="9" max="9" width="0.875" style="26" customWidth="1"/>
    <col min="10" max="10" width="12.75390625" style="6" customWidth="1"/>
    <col min="11" max="11" width="0.875" style="5" customWidth="1"/>
    <col min="12" max="12" width="12.75390625" style="6" customWidth="1"/>
    <col min="13" max="13" width="0.2421875" style="5" customWidth="1"/>
    <col min="14" max="16384" width="10.75390625" style="5" customWidth="1"/>
  </cols>
  <sheetData>
    <row r="1" spans="1:12" ht="18.75">
      <c r="A1" s="23" t="s">
        <v>147</v>
      </c>
      <c r="D1" s="130"/>
      <c r="E1" s="8"/>
      <c r="F1" s="130"/>
      <c r="G1" s="130"/>
      <c r="H1" s="130"/>
      <c r="I1" s="8"/>
      <c r="J1" s="130"/>
      <c r="K1" s="131"/>
      <c r="L1" s="130"/>
    </row>
    <row r="2" spans="1:12" ht="18.75">
      <c r="A2" s="23" t="s">
        <v>59</v>
      </c>
      <c r="D2" s="130"/>
      <c r="E2" s="8"/>
      <c r="F2" s="130"/>
      <c r="G2" s="130"/>
      <c r="H2" s="130"/>
      <c r="I2" s="8"/>
      <c r="J2" s="130"/>
      <c r="K2" s="131"/>
      <c r="L2" s="130"/>
    </row>
    <row r="3" spans="1:12" ht="18.75">
      <c r="A3" s="23" t="s">
        <v>218</v>
      </c>
      <c r="D3" s="130"/>
      <c r="E3" s="8"/>
      <c r="F3" s="8"/>
      <c r="G3" s="130"/>
      <c r="H3" s="130"/>
      <c r="I3" s="8"/>
      <c r="J3" s="130"/>
      <c r="K3" s="131"/>
      <c r="L3" s="130"/>
    </row>
    <row r="4" spans="1:13" ht="18.75">
      <c r="A4" s="123"/>
      <c r="B4" s="132"/>
      <c r="C4" s="132"/>
      <c r="D4" s="133"/>
      <c r="E4" s="134"/>
      <c r="F4" s="133"/>
      <c r="G4" s="133"/>
      <c r="H4" s="133"/>
      <c r="I4" s="134"/>
      <c r="L4" s="5"/>
      <c r="M4" s="126" t="s">
        <v>98</v>
      </c>
    </row>
    <row r="5" spans="6:13" ht="18.75">
      <c r="F5" s="217" t="s">
        <v>200</v>
      </c>
      <c r="G5" s="217"/>
      <c r="H5" s="217"/>
      <c r="J5" s="217" t="s">
        <v>26</v>
      </c>
      <c r="K5" s="217"/>
      <c r="L5" s="217"/>
      <c r="M5" s="135"/>
    </row>
    <row r="6" spans="1:32" s="129" customFormat="1" ht="19.5" customHeight="1">
      <c r="A6" s="123"/>
      <c r="B6" s="136"/>
      <c r="C6" s="137"/>
      <c r="E6" s="138"/>
      <c r="F6" s="139" t="str">
        <f>"30 มิถุนายน"</f>
        <v>30 มิถุนายน</v>
      </c>
      <c r="G6" s="139"/>
      <c r="H6" s="139" t="str">
        <f>"31 ธันวาคม"</f>
        <v>31 ธันวาคม</v>
      </c>
      <c r="I6" s="139"/>
      <c r="J6" s="139" t="str">
        <f>"30 มิถุนายน"</f>
        <v>30 มิถุนายน</v>
      </c>
      <c r="K6" s="139"/>
      <c r="L6" s="139" t="str">
        <f>"31 ธันวาคม"</f>
        <v>31 ธันวาคม</v>
      </c>
      <c r="AF6" s="129" t="s">
        <v>98</v>
      </c>
    </row>
    <row r="7" spans="1:12" s="141" customFormat="1" ht="18.75">
      <c r="A7" s="140"/>
      <c r="C7" s="142"/>
      <c r="D7" s="136" t="s">
        <v>0</v>
      </c>
      <c r="E7" s="143"/>
      <c r="F7" s="144">
        <v>2565</v>
      </c>
      <c r="G7" s="145"/>
      <c r="H7" s="144">
        <v>2564</v>
      </c>
      <c r="I7" s="145"/>
      <c r="J7" s="144">
        <v>2565</v>
      </c>
      <c r="K7" s="145"/>
      <c r="L7" s="144">
        <v>2564</v>
      </c>
    </row>
    <row r="8" spans="1:12" s="141" customFormat="1" ht="18.75">
      <c r="A8" s="140"/>
      <c r="C8" s="142"/>
      <c r="D8" s="136"/>
      <c r="E8" s="143"/>
      <c r="F8" s="146" t="s">
        <v>80</v>
      </c>
      <c r="G8" s="145"/>
      <c r="H8" s="129" t="s">
        <v>140</v>
      </c>
      <c r="I8" s="145"/>
      <c r="J8" s="146" t="s">
        <v>80</v>
      </c>
      <c r="K8" s="145"/>
      <c r="L8" s="129" t="s">
        <v>140</v>
      </c>
    </row>
    <row r="9" spans="1:12" s="141" customFormat="1" ht="18.75">
      <c r="A9" s="140"/>
      <c r="C9" s="142"/>
      <c r="D9" s="136"/>
      <c r="E9" s="143"/>
      <c r="F9" s="146" t="s">
        <v>81</v>
      </c>
      <c r="G9" s="145"/>
      <c r="H9" s="146"/>
      <c r="I9" s="145"/>
      <c r="J9" s="146" t="s">
        <v>81</v>
      </c>
      <c r="K9" s="145"/>
      <c r="L9" s="146"/>
    </row>
    <row r="10" spans="1:12" ht="19.5" customHeight="1">
      <c r="A10" s="23" t="s">
        <v>27</v>
      </c>
      <c r="B10" s="24"/>
      <c r="C10" s="9"/>
      <c r="D10" s="9"/>
      <c r="F10" s="40"/>
      <c r="G10" s="11"/>
      <c r="H10" s="40"/>
      <c r="I10" s="147"/>
      <c r="J10" s="40"/>
      <c r="K10" s="11"/>
      <c r="L10" s="40"/>
    </row>
    <row r="11" spans="1:12" ht="19.5" customHeight="1">
      <c r="A11" s="12" t="s">
        <v>1</v>
      </c>
      <c r="B11" s="5"/>
      <c r="D11" s="7"/>
      <c r="F11" s="16"/>
      <c r="G11" s="16"/>
      <c r="H11" s="16"/>
      <c r="I11" s="20"/>
      <c r="J11" s="16"/>
      <c r="K11" s="16"/>
      <c r="L11" s="16"/>
    </row>
    <row r="12" spans="1:13" ht="19.5" customHeight="1">
      <c r="A12" s="148" t="s">
        <v>28</v>
      </c>
      <c r="B12" s="149"/>
      <c r="D12" s="7"/>
      <c r="F12" s="124">
        <v>785895</v>
      </c>
      <c r="G12" s="124"/>
      <c r="H12" s="172">
        <v>249296</v>
      </c>
      <c r="I12" s="172"/>
      <c r="J12" s="172">
        <v>420238</v>
      </c>
      <c r="K12" s="172"/>
      <c r="L12" s="172">
        <v>233147</v>
      </c>
      <c r="M12" s="124"/>
    </row>
    <row r="13" spans="1:13" ht="19.5" customHeight="1">
      <c r="A13" s="150" t="s">
        <v>136</v>
      </c>
      <c r="B13" s="24"/>
      <c r="C13" s="106"/>
      <c r="D13" s="7" t="s">
        <v>206</v>
      </c>
      <c r="F13" s="124">
        <v>447790</v>
      </c>
      <c r="G13" s="124"/>
      <c r="H13" s="172">
        <v>234282</v>
      </c>
      <c r="I13" s="172"/>
      <c r="J13" s="172">
        <v>211961</v>
      </c>
      <c r="K13" s="172"/>
      <c r="L13" s="172">
        <v>234238</v>
      </c>
      <c r="M13" s="15"/>
    </row>
    <row r="14" spans="1:13" ht="19.5" customHeight="1">
      <c r="A14" s="150" t="s">
        <v>201</v>
      </c>
      <c r="B14" s="24"/>
      <c r="C14" s="106"/>
      <c r="D14" s="7">
        <v>2</v>
      </c>
      <c r="F14" s="124">
        <v>0</v>
      </c>
      <c r="G14" s="124"/>
      <c r="H14" s="172">
        <v>0</v>
      </c>
      <c r="I14" s="172"/>
      <c r="J14" s="172">
        <v>2270000</v>
      </c>
      <c r="K14" s="172"/>
      <c r="L14" s="172">
        <v>470000</v>
      </c>
      <c r="M14" s="15"/>
    </row>
    <row r="15" spans="1:13" ht="19.5" customHeight="1">
      <c r="A15" s="150" t="s">
        <v>181</v>
      </c>
      <c r="B15" s="24"/>
      <c r="C15" s="106"/>
      <c r="D15" s="7">
        <v>2</v>
      </c>
      <c r="F15" s="124">
        <v>46586</v>
      </c>
      <c r="G15" s="124"/>
      <c r="H15" s="172">
        <v>5320</v>
      </c>
      <c r="I15" s="172"/>
      <c r="J15" s="172">
        <v>5621</v>
      </c>
      <c r="K15" s="172"/>
      <c r="L15" s="172">
        <v>5320</v>
      </c>
      <c r="M15" s="15"/>
    </row>
    <row r="16" spans="1:13" ht="19.5" customHeight="1">
      <c r="A16" s="150" t="s">
        <v>202</v>
      </c>
      <c r="B16" s="24"/>
      <c r="C16" s="106"/>
      <c r="D16" s="7">
        <v>4</v>
      </c>
      <c r="F16" s="124">
        <v>1270000</v>
      </c>
      <c r="G16" s="124"/>
      <c r="H16" s="172">
        <v>470000</v>
      </c>
      <c r="I16" s="172"/>
      <c r="J16" s="172">
        <v>0</v>
      </c>
      <c r="K16" s="172"/>
      <c r="L16" s="172">
        <v>0</v>
      </c>
      <c r="M16" s="15"/>
    </row>
    <row r="17" spans="1:13" ht="19.5" customHeight="1">
      <c r="A17" s="150" t="s">
        <v>122</v>
      </c>
      <c r="B17" s="24"/>
      <c r="C17" s="106"/>
      <c r="D17" s="7"/>
      <c r="G17" s="124"/>
      <c r="H17" s="184"/>
      <c r="I17" s="172"/>
      <c r="J17" s="184"/>
      <c r="K17" s="172"/>
      <c r="L17" s="184"/>
      <c r="M17" s="15"/>
    </row>
    <row r="18" spans="1:13" ht="19.5" customHeight="1">
      <c r="A18" s="150" t="s">
        <v>213</v>
      </c>
      <c r="B18" s="24"/>
      <c r="C18" s="106"/>
      <c r="D18" s="7"/>
      <c r="F18" s="124">
        <v>168</v>
      </c>
      <c r="G18" s="124"/>
      <c r="H18" s="172">
        <v>181</v>
      </c>
      <c r="I18" s="172"/>
      <c r="J18" s="172">
        <v>168</v>
      </c>
      <c r="K18" s="172"/>
      <c r="L18" s="172">
        <v>181</v>
      </c>
      <c r="M18" s="15"/>
    </row>
    <row r="19" spans="1:13" ht="19.5" customHeight="1">
      <c r="A19" s="151" t="s">
        <v>193</v>
      </c>
      <c r="B19" s="24"/>
      <c r="D19" s="7"/>
      <c r="E19" s="5"/>
      <c r="F19" s="124"/>
      <c r="G19" s="124"/>
      <c r="H19" s="172"/>
      <c r="I19" s="172"/>
      <c r="J19" s="172"/>
      <c r="K19" s="172"/>
      <c r="L19" s="172"/>
      <c r="M19" s="124"/>
    </row>
    <row r="20" spans="1:13" ht="19.5" customHeight="1">
      <c r="A20" s="151" t="s">
        <v>138</v>
      </c>
      <c r="B20" s="24"/>
      <c r="D20" s="7">
        <v>2</v>
      </c>
      <c r="E20" s="5"/>
      <c r="F20" s="124">
        <v>0</v>
      </c>
      <c r="G20" s="124"/>
      <c r="H20" s="172">
        <v>6390</v>
      </c>
      <c r="I20" s="172"/>
      <c r="J20" s="172">
        <v>0</v>
      </c>
      <c r="K20" s="172"/>
      <c r="L20" s="172">
        <v>6390</v>
      </c>
      <c r="M20" s="124"/>
    </row>
    <row r="21" spans="1:13" ht="19.5" customHeight="1">
      <c r="A21" s="150" t="s">
        <v>64</v>
      </c>
      <c r="B21" s="24"/>
      <c r="C21" s="106"/>
      <c r="D21" s="7"/>
      <c r="F21" s="124">
        <v>469929</v>
      </c>
      <c r="G21" s="124"/>
      <c r="H21" s="172">
        <v>1436</v>
      </c>
      <c r="I21" s="172"/>
      <c r="J21" s="172">
        <v>1072</v>
      </c>
      <c r="K21" s="172"/>
      <c r="L21" s="172">
        <v>1436</v>
      </c>
      <c r="M21" s="15"/>
    </row>
    <row r="22" spans="1:13" ht="19.5" customHeight="1">
      <c r="A22" s="150" t="s">
        <v>149</v>
      </c>
      <c r="B22" s="24"/>
      <c r="C22" s="106"/>
      <c r="D22" s="7"/>
      <c r="F22" s="124">
        <v>932393</v>
      </c>
      <c r="G22" s="124"/>
      <c r="H22" s="172">
        <v>526330</v>
      </c>
      <c r="I22" s="172"/>
      <c r="J22" s="172">
        <v>328250</v>
      </c>
      <c r="K22" s="172"/>
      <c r="L22" s="172">
        <v>526330</v>
      </c>
      <c r="M22" s="15"/>
    </row>
    <row r="23" spans="1:13" ht="19.5" customHeight="1">
      <c r="A23" s="5" t="s">
        <v>110</v>
      </c>
      <c r="B23" s="24"/>
      <c r="C23" s="106"/>
      <c r="D23" s="7"/>
      <c r="F23" s="124">
        <v>193045</v>
      </c>
      <c r="G23" s="124"/>
      <c r="H23" s="172">
        <v>28848</v>
      </c>
      <c r="I23" s="172"/>
      <c r="J23" s="172">
        <v>62861</v>
      </c>
      <c r="K23" s="172"/>
      <c r="L23" s="172">
        <v>28848</v>
      </c>
      <c r="M23" s="15"/>
    </row>
    <row r="24" spans="1:12" ht="19.5" customHeight="1">
      <c r="A24" s="12" t="s">
        <v>2</v>
      </c>
      <c r="B24" s="5"/>
      <c r="D24" s="7"/>
      <c r="F24" s="152">
        <f>SUM(F12:F23)</f>
        <v>4145806</v>
      </c>
      <c r="G24" s="124"/>
      <c r="H24" s="152">
        <f>SUM(H12:H23)</f>
        <v>1522083</v>
      </c>
      <c r="I24" s="124"/>
      <c r="J24" s="152">
        <f>SUM(J12:J23)</f>
        <v>3300171</v>
      </c>
      <c r="K24" s="15"/>
      <c r="L24" s="152">
        <f>SUM(L12:L23)</f>
        <v>1505890</v>
      </c>
    </row>
    <row r="25" spans="1:12" ht="19.5" customHeight="1">
      <c r="A25" s="12" t="s">
        <v>14</v>
      </c>
      <c r="B25" s="5"/>
      <c r="C25" s="9"/>
      <c r="D25" s="9"/>
      <c r="F25" s="41"/>
      <c r="G25" s="11"/>
      <c r="H25" s="41"/>
      <c r="I25" s="11"/>
      <c r="J25" s="41"/>
      <c r="K25" s="147"/>
      <c r="L25" s="40"/>
    </row>
    <row r="26" spans="1:13" ht="19.5" customHeight="1">
      <c r="A26" s="150" t="s">
        <v>84</v>
      </c>
      <c r="B26" s="24"/>
      <c r="D26" s="7"/>
      <c r="I26" s="6"/>
      <c r="K26" s="6"/>
      <c r="L26" s="16"/>
      <c r="M26" s="15"/>
    </row>
    <row r="27" spans="1:13" s="26" customFormat="1" ht="19.5" customHeight="1">
      <c r="A27" s="150" t="s">
        <v>216</v>
      </c>
      <c r="B27" s="117"/>
      <c r="C27" s="106"/>
      <c r="D27" s="7"/>
      <c r="F27" s="124">
        <v>0</v>
      </c>
      <c r="G27" s="41"/>
      <c r="H27" s="172">
        <v>77</v>
      </c>
      <c r="I27" s="174"/>
      <c r="J27" s="172">
        <v>0</v>
      </c>
      <c r="K27" s="174"/>
      <c r="L27" s="172">
        <v>77</v>
      </c>
      <c r="M27" s="15"/>
    </row>
    <row r="28" spans="1:13" s="26" customFormat="1" ht="19.5" customHeight="1">
      <c r="A28" s="150" t="s">
        <v>258</v>
      </c>
      <c r="B28" s="117"/>
      <c r="C28" s="106"/>
      <c r="D28" s="7">
        <v>2</v>
      </c>
      <c r="F28" s="124">
        <v>46390</v>
      </c>
      <c r="G28" s="41"/>
      <c r="H28" s="172">
        <v>0</v>
      </c>
      <c r="I28" s="174"/>
      <c r="J28" s="172">
        <v>6390</v>
      </c>
      <c r="K28" s="174"/>
      <c r="L28" s="172">
        <v>0</v>
      </c>
      <c r="M28" s="15"/>
    </row>
    <row r="29" spans="1:12" ht="19.5" customHeight="1">
      <c r="A29" s="5" t="s">
        <v>203</v>
      </c>
      <c r="B29" s="5"/>
      <c r="C29" s="9"/>
      <c r="D29" s="7">
        <v>4</v>
      </c>
      <c r="F29" s="41">
        <v>1100000</v>
      </c>
      <c r="G29" s="153"/>
      <c r="H29" s="174">
        <v>100000</v>
      </c>
      <c r="I29" s="174"/>
      <c r="J29" s="174">
        <v>0</v>
      </c>
      <c r="K29" s="174"/>
      <c r="L29" s="174">
        <v>0</v>
      </c>
    </row>
    <row r="30" spans="1:12" ht="19.5" customHeight="1">
      <c r="A30" s="5" t="s">
        <v>188</v>
      </c>
      <c r="B30" s="5"/>
      <c r="C30" s="9"/>
      <c r="D30" s="7"/>
      <c r="F30" s="41">
        <v>500000</v>
      </c>
      <c r="G30" s="153"/>
      <c r="H30" s="174">
        <v>500000</v>
      </c>
      <c r="I30" s="174"/>
      <c r="J30" s="174">
        <v>500000</v>
      </c>
      <c r="K30" s="174"/>
      <c r="L30" s="174">
        <v>500000</v>
      </c>
    </row>
    <row r="31" spans="1:13" ht="19.5" customHeight="1">
      <c r="A31" s="150" t="s">
        <v>150</v>
      </c>
      <c r="B31" s="24"/>
      <c r="C31" s="24"/>
      <c r="D31" s="7">
        <v>5</v>
      </c>
      <c r="F31" s="41">
        <v>12361328</v>
      </c>
      <c r="G31" s="41"/>
      <c r="H31" s="174">
        <v>10447089</v>
      </c>
      <c r="I31" s="174"/>
      <c r="J31" s="174">
        <v>10136148</v>
      </c>
      <c r="K31" s="174"/>
      <c r="L31" s="174">
        <v>10447089</v>
      </c>
      <c r="M31" s="124"/>
    </row>
    <row r="32" spans="1:13" ht="19.5" customHeight="1">
      <c r="A32" s="150" t="s">
        <v>78</v>
      </c>
      <c r="B32" s="149"/>
      <c r="D32" s="7">
        <v>6</v>
      </c>
      <c r="F32" s="41">
        <v>35857789</v>
      </c>
      <c r="G32" s="41"/>
      <c r="H32" s="174">
        <v>36554640</v>
      </c>
      <c r="I32" s="174"/>
      <c r="J32" s="174">
        <v>15437750</v>
      </c>
      <c r="K32" s="174"/>
      <c r="L32" s="174">
        <v>15509048</v>
      </c>
      <c r="M32" s="15"/>
    </row>
    <row r="33" spans="1:13" ht="19.5" customHeight="1">
      <c r="A33" s="150" t="s">
        <v>204</v>
      </c>
      <c r="B33" s="24"/>
      <c r="C33" s="24"/>
      <c r="D33" s="7">
        <v>7</v>
      </c>
      <c r="F33" s="41">
        <v>0</v>
      </c>
      <c r="G33" s="41"/>
      <c r="H33" s="174">
        <v>0</v>
      </c>
      <c r="I33" s="174"/>
      <c r="J33" s="174">
        <v>1809045</v>
      </c>
      <c r="K33" s="174"/>
      <c r="L33" s="174">
        <v>100000</v>
      </c>
      <c r="M33" s="124"/>
    </row>
    <row r="34" spans="1:13" ht="19.5" customHeight="1">
      <c r="A34" s="150" t="s">
        <v>79</v>
      </c>
      <c r="B34" s="5"/>
      <c r="D34" s="7">
        <v>8</v>
      </c>
      <c r="F34" s="124">
        <v>4704954</v>
      </c>
      <c r="G34" s="41"/>
      <c r="H34" s="172">
        <v>4533134</v>
      </c>
      <c r="I34" s="174"/>
      <c r="J34" s="172">
        <v>4599853</v>
      </c>
      <c r="K34" s="174"/>
      <c r="L34" s="172">
        <v>4533134</v>
      </c>
      <c r="M34" s="15"/>
    </row>
    <row r="35" spans="1:13" ht="19.5" customHeight="1">
      <c r="A35" s="150" t="s">
        <v>65</v>
      </c>
      <c r="B35" s="5"/>
      <c r="D35" s="7"/>
      <c r="F35" s="124">
        <v>1621030</v>
      </c>
      <c r="G35" s="124"/>
      <c r="H35" s="172">
        <v>1276595</v>
      </c>
      <c r="I35" s="172"/>
      <c r="J35" s="172">
        <v>1284142</v>
      </c>
      <c r="K35" s="172"/>
      <c r="L35" s="172">
        <v>1276568</v>
      </c>
      <c r="M35" s="15"/>
    </row>
    <row r="36" spans="1:13" ht="19.5" customHeight="1">
      <c r="A36" s="150" t="s">
        <v>151</v>
      </c>
      <c r="B36" s="5"/>
      <c r="D36" s="7"/>
      <c r="F36" s="124">
        <v>74745</v>
      </c>
      <c r="G36" s="124"/>
      <c r="H36" s="172">
        <v>70650</v>
      </c>
      <c r="I36" s="172"/>
      <c r="J36" s="172">
        <v>63781</v>
      </c>
      <c r="K36" s="172"/>
      <c r="L36" s="172">
        <v>70650</v>
      </c>
      <c r="M36" s="15"/>
    </row>
    <row r="37" spans="1:13" ht="19.5" customHeight="1">
      <c r="A37" s="154" t="s">
        <v>66</v>
      </c>
      <c r="B37" s="5"/>
      <c r="D37" s="7"/>
      <c r="F37" s="41">
        <v>19559</v>
      </c>
      <c r="G37" s="124"/>
      <c r="H37" s="174">
        <v>7228</v>
      </c>
      <c r="I37" s="172"/>
      <c r="J37" s="174">
        <v>7623</v>
      </c>
      <c r="K37" s="172"/>
      <c r="L37" s="174">
        <v>7228</v>
      </c>
      <c r="M37" s="15"/>
    </row>
    <row r="38" spans="1:13" ht="19.5" customHeight="1">
      <c r="A38" s="154" t="s">
        <v>281</v>
      </c>
      <c r="B38" s="5"/>
      <c r="D38" s="7">
        <v>7</v>
      </c>
      <c r="F38" s="41">
        <v>19853</v>
      </c>
      <c r="G38" s="124"/>
      <c r="H38" s="174">
        <v>0</v>
      </c>
      <c r="I38" s="172"/>
      <c r="J38" s="174">
        <v>0</v>
      </c>
      <c r="K38" s="172"/>
      <c r="L38" s="174">
        <v>0</v>
      </c>
      <c r="M38" s="15"/>
    </row>
    <row r="39" spans="1:13" ht="19.5" customHeight="1">
      <c r="A39" s="154" t="s">
        <v>32</v>
      </c>
      <c r="B39" s="5"/>
      <c r="D39" s="7"/>
      <c r="F39" s="17">
        <v>638769</v>
      </c>
      <c r="G39" s="124"/>
      <c r="H39" s="173">
        <v>335800</v>
      </c>
      <c r="I39" s="172"/>
      <c r="J39" s="173">
        <v>631734</v>
      </c>
      <c r="K39" s="172"/>
      <c r="L39" s="173">
        <v>335800</v>
      </c>
      <c r="M39" s="15"/>
    </row>
    <row r="40" spans="1:12" ht="19.5" customHeight="1">
      <c r="A40" s="12" t="s">
        <v>15</v>
      </c>
      <c r="B40" s="5"/>
      <c r="F40" s="17">
        <f>SUM(F27:F39)</f>
        <v>56944417</v>
      </c>
      <c r="G40" s="15"/>
      <c r="H40" s="17">
        <f>SUM(H27:H39)</f>
        <v>53825213</v>
      </c>
      <c r="I40" s="15"/>
      <c r="J40" s="17">
        <f>SUM(J27:J39)</f>
        <v>34476466</v>
      </c>
      <c r="K40" s="15"/>
      <c r="L40" s="17">
        <f>SUM(L27:L39)</f>
        <v>32779594</v>
      </c>
    </row>
    <row r="41" spans="1:13" ht="19.5" customHeight="1" thickBot="1">
      <c r="A41" s="12" t="s">
        <v>4</v>
      </c>
      <c r="B41" s="5"/>
      <c r="F41" s="155">
        <f>SUM(F24+F40)</f>
        <v>61090223</v>
      </c>
      <c r="G41" s="15"/>
      <c r="H41" s="155">
        <f>SUM(H24+H40)</f>
        <v>55347296</v>
      </c>
      <c r="I41" s="15"/>
      <c r="J41" s="155">
        <f>SUM(J24+J40)</f>
        <v>37776637</v>
      </c>
      <c r="K41" s="15"/>
      <c r="L41" s="155">
        <f>SUM(L24+L40)</f>
        <v>34285484</v>
      </c>
      <c r="M41" s="15"/>
    </row>
    <row r="42" spans="2:11" ht="19.5" customHeight="1" thickTop="1">
      <c r="B42" s="5"/>
      <c r="E42" s="156"/>
      <c r="I42" s="156"/>
      <c r="K42" s="157"/>
    </row>
    <row r="43" spans="1:2" ht="19.5" customHeight="1">
      <c r="A43" s="5" t="s">
        <v>3</v>
      </c>
      <c r="B43" s="5"/>
    </row>
    <row r="44" spans="1:12" ht="19.5" customHeight="1">
      <c r="A44" s="23" t="s">
        <v>147</v>
      </c>
      <c r="B44" s="1"/>
      <c r="C44" s="2"/>
      <c r="D44" s="3"/>
      <c r="E44" s="112"/>
      <c r="F44" s="3"/>
      <c r="G44" s="3"/>
      <c r="H44" s="3"/>
      <c r="I44" s="112"/>
      <c r="J44" s="3"/>
      <c r="K44" s="1"/>
      <c r="L44" s="3"/>
    </row>
    <row r="45" spans="1:12" ht="19.5" customHeight="1">
      <c r="A45" s="23" t="s">
        <v>67</v>
      </c>
      <c r="B45" s="1"/>
      <c r="C45" s="2"/>
      <c r="D45" s="3"/>
      <c r="E45" s="112"/>
      <c r="F45" s="3"/>
      <c r="G45" s="3"/>
      <c r="H45" s="3"/>
      <c r="I45" s="112"/>
      <c r="J45" s="3"/>
      <c r="K45" s="1"/>
      <c r="L45" s="3"/>
    </row>
    <row r="46" spans="1:12" ht="18.75">
      <c r="A46" s="23" t="s">
        <v>218</v>
      </c>
      <c r="D46" s="130"/>
      <c r="E46" s="8"/>
      <c r="F46" s="130"/>
      <c r="G46" s="130"/>
      <c r="H46" s="130"/>
      <c r="I46" s="8"/>
      <c r="J46" s="130"/>
      <c r="K46" s="131"/>
      <c r="L46" s="130"/>
    </row>
    <row r="47" spans="1:13" ht="18.75">
      <c r="A47" s="123"/>
      <c r="B47" s="132"/>
      <c r="C47" s="132"/>
      <c r="D47" s="133"/>
      <c r="E47" s="134"/>
      <c r="F47" s="133"/>
      <c r="G47" s="133"/>
      <c r="H47" s="133"/>
      <c r="I47" s="134"/>
      <c r="L47" s="5"/>
      <c r="M47" s="126" t="s">
        <v>98</v>
      </c>
    </row>
    <row r="48" spans="6:13" ht="18.75">
      <c r="F48" s="217" t="s">
        <v>200</v>
      </c>
      <c r="G48" s="217"/>
      <c r="H48" s="217"/>
      <c r="J48" s="217" t="s">
        <v>26</v>
      </c>
      <c r="K48" s="217"/>
      <c r="L48" s="217"/>
      <c r="M48" s="135"/>
    </row>
    <row r="49" spans="1:32" s="129" customFormat="1" ht="18.75">
      <c r="A49" s="123"/>
      <c r="B49" s="136"/>
      <c r="C49" s="137"/>
      <c r="E49" s="138"/>
      <c r="F49" s="139" t="str">
        <f>"30 มิถุนายน"</f>
        <v>30 มิถุนายน</v>
      </c>
      <c r="G49" s="139"/>
      <c r="H49" s="139" t="str">
        <f>"31 ธันวาคม"</f>
        <v>31 ธันวาคม</v>
      </c>
      <c r="I49" s="139"/>
      <c r="J49" s="139" t="str">
        <f>"30 มิถุนายน"</f>
        <v>30 มิถุนายน</v>
      </c>
      <c r="K49" s="139"/>
      <c r="L49" s="139" t="str">
        <f>"31 ธันวาคม"</f>
        <v>31 ธันวาคม</v>
      </c>
      <c r="AF49" s="129" t="s">
        <v>98</v>
      </c>
    </row>
    <row r="50" spans="1:12" s="141" customFormat="1" ht="18.75">
      <c r="A50" s="140"/>
      <c r="C50" s="142"/>
      <c r="D50" s="136" t="s">
        <v>0</v>
      </c>
      <c r="E50" s="143"/>
      <c r="F50" s="144">
        <v>2565</v>
      </c>
      <c r="G50" s="145"/>
      <c r="H50" s="144">
        <v>2564</v>
      </c>
      <c r="I50" s="145"/>
      <c r="J50" s="144">
        <v>2565</v>
      </c>
      <c r="K50" s="145"/>
      <c r="L50" s="144">
        <v>2564</v>
      </c>
    </row>
    <row r="51" spans="1:12" s="141" customFormat="1" ht="18.75">
      <c r="A51" s="140"/>
      <c r="C51" s="142"/>
      <c r="D51" s="136"/>
      <c r="E51" s="143"/>
      <c r="F51" s="146" t="s">
        <v>80</v>
      </c>
      <c r="G51" s="145"/>
      <c r="H51" s="129" t="s">
        <v>140</v>
      </c>
      <c r="I51" s="145"/>
      <c r="J51" s="146" t="s">
        <v>80</v>
      </c>
      <c r="K51" s="145"/>
      <c r="L51" s="129" t="s">
        <v>140</v>
      </c>
    </row>
    <row r="52" spans="1:12" s="141" customFormat="1" ht="18.75">
      <c r="A52" s="140"/>
      <c r="C52" s="142"/>
      <c r="D52" s="136"/>
      <c r="E52" s="143"/>
      <c r="F52" s="146" t="s">
        <v>81</v>
      </c>
      <c r="G52" s="145"/>
      <c r="H52" s="146"/>
      <c r="I52" s="145"/>
      <c r="J52" s="146" t="s">
        <v>81</v>
      </c>
      <c r="K52" s="145"/>
      <c r="L52" s="146"/>
    </row>
    <row r="53" spans="1:2" ht="19.5" customHeight="1">
      <c r="A53" s="12" t="s">
        <v>29</v>
      </c>
      <c r="B53" s="5"/>
    </row>
    <row r="54" spans="1:2" ht="19.5" customHeight="1">
      <c r="A54" s="12" t="s">
        <v>5</v>
      </c>
      <c r="B54" s="5"/>
    </row>
    <row r="55" spans="1:13" ht="19.5" customHeight="1">
      <c r="A55" s="5" t="s">
        <v>132</v>
      </c>
      <c r="B55" s="5"/>
      <c r="D55" s="7">
        <v>9</v>
      </c>
      <c r="E55" s="5"/>
      <c r="F55" s="41">
        <v>5300000</v>
      </c>
      <c r="G55" s="16"/>
      <c r="H55" s="174">
        <v>1600000</v>
      </c>
      <c r="I55" s="185"/>
      <c r="J55" s="174">
        <v>5300000</v>
      </c>
      <c r="K55" s="185"/>
      <c r="L55" s="174">
        <v>1600000</v>
      </c>
      <c r="M55" s="16"/>
    </row>
    <row r="56" spans="1:13" ht="19.5" customHeight="1">
      <c r="A56" s="5" t="s">
        <v>68</v>
      </c>
      <c r="B56" s="5"/>
      <c r="D56" s="7">
        <v>2</v>
      </c>
      <c r="E56" s="5"/>
      <c r="F56" s="41">
        <v>534045</v>
      </c>
      <c r="G56" s="16"/>
      <c r="H56" s="174">
        <v>437793</v>
      </c>
      <c r="I56" s="185"/>
      <c r="J56" s="174">
        <v>316120</v>
      </c>
      <c r="K56" s="185"/>
      <c r="L56" s="174">
        <v>436871</v>
      </c>
      <c r="M56" s="16"/>
    </row>
    <row r="57" spans="1:13" ht="19.5" customHeight="1">
      <c r="A57" s="5" t="s">
        <v>137</v>
      </c>
      <c r="B57" s="5"/>
      <c r="D57" s="7"/>
      <c r="E57" s="5"/>
      <c r="F57" s="41"/>
      <c r="G57" s="16"/>
      <c r="H57" s="174"/>
      <c r="I57" s="185"/>
      <c r="J57" s="174"/>
      <c r="K57" s="185"/>
      <c r="L57" s="174"/>
      <c r="M57" s="16"/>
    </row>
    <row r="58" spans="1:13" ht="19.5" customHeight="1">
      <c r="A58" s="5" t="s">
        <v>138</v>
      </c>
      <c r="B58" s="5"/>
      <c r="D58" s="7">
        <v>10</v>
      </c>
      <c r="E58" s="5"/>
      <c r="F58" s="41">
        <v>980000</v>
      </c>
      <c r="G58" s="16"/>
      <c r="H58" s="174">
        <v>980000</v>
      </c>
      <c r="I58" s="185"/>
      <c r="J58" s="174">
        <v>980000</v>
      </c>
      <c r="K58" s="185"/>
      <c r="L58" s="174">
        <v>980000</v>
      </c>
      <c r="M58" s="16"/>
    </row>
    <row r="59" spans="1:13" ht="19.5" customHeight="1">
      <c r="A59" s="186" t="s">
        <v>152</v>
      </c>
      <c r="B59" s="5"/>
      <c r="D59" s="7"/>
      <c r="E59" s="5"/>
      <c r="F59" s="124"/>
      <c r="G59" s="16"/>
      <c r="H59" s="172"/>
      <c r="I59" s="172"/>
      <c r="J59" s="172"/>
      <c r="K59" s="172"/>
      <c r="L59" s="172"/>
      <c r="M59" s="16"/>
    </row>
    <row r="60" spans="1:13" ht="19.5" customHeight="1">
      <c r="A60" s="32" t="s">
        <v>153</v>
      </c>
      <c r="B60" s="5"/>
      <c r="D60" s="7"/>
      <c r="E60" s="5"/>
      <c r="F60" s="41">
        <v>19636</v>
      </c>
      <c r="G60" s="16"/>
      <c r="H60" s="174">
        <v>16680</v>
      </c>
      <c r="I60" s="185"/>
      <c r="J60" s="174">
        <v>16361</v>
      </c>
      <c r="K60" s="185"/>
      <c r="L60" s="174">
        <v>16680</v>
      </c>
      <c r="M60" s="16"/>
    </row>
    <row r="61" spans="1:13" ht="19.5" customHeight="1">
      <c r="A61" s="32" t="s">
        <v>205</v>
      </c>
      <c r="B61" s="5"/>
      <c r="D61" s="7"/>
      <c r="E61" s="5"/>
      <c r="F61" s="41">
        <v>46072</v>
      </c>
      <c r="G61" s="16"/>
      <c r="H61" s="174">
        <v>894</v>
      </c>
      <c r="I61" s="185"/>
      <c r="J61" s="174">
        <v>0</v>
      </c>
      <c r="K61" s="185"/>
      <c r="L61" s="174">
        <v>0</v>
      </c>
      <c r="M61" s="16"/>
    </row>
    <row r="62" spans="1:13" ht="19.5" customHeight="1">
      <c r="A62" s="32" t="s">
        <v>282</v>
      </c>
      <c r="B62" s="5"/>
      <c r="D62" s="7"/>
      <c r="E62" s="5"/>
      <c r="F62" s="41">
        <v>10855</v>
      </c>
      <c r="G62" s="16"/>
      <c r="H62" s="174">
        <v>0</v>
      </c>
      <c r="I62" s="185"/>
      <c r="J62" s="174">
        <v>0</v>
      </c>
      <c r="K62" s="185"/>
      <c r="L62" s="174">
        <v>0</v>
      </c>
      <c r="M62" s="16"/>
    </row>
    <row r="63" spans="1:13" ht="19.5" customHeight="1">
      <c r="A63" s="5" t="s">
        <v>111</v>
      </c>
      <c r="B63" s="5"/>
      <c r="D63" s="7"/>
      <c r="F63" s="124">
        <v>54495</v>
      </c>
      <c r="G63" s="124"/>
      <c r="H63" s="172">
        <v>17216</v>
      </c>
      <c r="I63" s="172"/>
      <c r="J63" s="172">
        <v>1286</v>
      </c>
      <c r="K63" s="172"/>
      <c r="L63" s="172">
        <v>6499</v>
      </c>
      <c r="M63" s="16"/>
    </row>
    <row r="64" spans="1:12" ht="19.5" customHeight="1">
      <c r="A64" s="12" t="s">
        <v>6</v>
      </c>
      <c r="B64" s="5"/>
      <c r="D64" s="7"/>
      <c r="E64" s="5"/>
      <c r="F64" s="152">
        <f>SUM(F55:F63)</f>
        <v>6945103</v>
      </c>
      <c r="G64" s="15"/>
      <c r="H64" s="152">
        <f>SUM(H55:H63)</f>
        <v>3052583</v>
      </c>
      <c r="I64" s="15"/>
      <c r="J64" s="152">
        <f>SUM(J55:J63)</f>
        <v>6613767</v>
      </c>
      <c r="K64" s="15"/>
      <c r="L64" s="152">
        <f>SUM(L55:L63)</f>
        <v>3040050</v>
      </c>
    </row>
    <row r="65" spans="1:12" ht="19.5" customHeight="1">
      <c r="A65" s="12" t="s">
        <v>16</v>
      </c>
      <c r="B65" s="5"/>
      <c r="D65" s="7"/>
      <c r="E65" s="5"/>
      <c r="F65" s="15"/>
      <c r="G65" s="15"/>
      <c r="H65" s="15"/>
      <c r="I65" s="15"/>
      <c r="J65" s="15"/>
      <c r="K65" s="15"/>
      <c r="L65" s="15"/>
    </row>
    <row r="66" spans="1:7" ht="19.5" customHeight="1">
      <c r="A66" s="5" t="s">
        <v>139</v>
      </c>
      <c r="B66" s="5"/>
      <c r="D66" s="7"/>
      <c r="E66" s="5"/>
      <c r="F66" s="15"/>
      <c r="G66" s="15"/>
    </row>
    <row r="67" spans="1:12" ht="19.5" customHeight="1">
      <c r="A67" s="5" t="s">
        <v>102</v>
      </c>
      <c r="B67" s="5"/>
      <c r="D67" s="7">
        <v>10</v>
      </c>
      <c r="E67" s="5"/>
      <c r="F67" s="124">
        <v>2590000</v>
      </c>
      <c r="G67" s="124"/>
      <c r="H67" s="172">
        <v>3080000</v>
      </c>
      <c r="I67" s="172"/>
      <c r="J67" s="172">
        <v>2590000</v>
      </c>
      <c r="K67" s="172"/>
      <c r="L67" s="172">
        <v>3080000</v>
      </c>
    </row>
    <row r="68" spans="1:13" ht="19.5" customHeight="1">
      <c r="A68" s="31" t="s">
        <v>154</v>
      </c>
      <c r="B68" s="5"/>
      <c r="D68" s="7"/>
      <c r="E68" s="5"/>
      <c r="F68" s="41"/>
      <c r="G68" s="124"/>
      <c r="H68" s="172"/>
      <c r="I68" s="172"/>
      <c r="J68" s="172"/>
      <c r="K68" s="172"/>
      <c r="L68" s="172"/>
      <c r="M68" s="16"/>
    </row>
    <row r="69" spans="1:13" ht="19.5" customHeight="1">
      <c r="A69" s="31" t="s">
        <v>101</v>
      </c>
      <c r="B69" s="5"/>
      <c r="D69" s="7"/>
      <c r="E69" s="5"/>
      <c r="F69" s="41">
        <v>55518</v>
      </c>
      <c r="G69" s="124"/>
      <c r="H69" s="172">
        <v>52702</v>
      </c>
      <c r="I69" s="172"/>
      <c r="J69" s="172">
        <v>47269</v>
      </c>
      <c r="K69" s="172"/>
      <c r="L69" s="172">
        <v>52702</v>
      </c>
      <c r="M69" s="16"/>
    </row>
    <row r="70" spans="1:13" ht="19.5" customHeight="1">
      <c r="A70" s="5" t="s">
        <v>182</v>
      </c>
      <c r="B70" s="5"/>
      <c r="D70" s="7"/>
      <c r="E70" s="5"/>
      <c r="F70" s="41">
        <v>5993734</v>
      </c>
      <c r="G70" s="124"/>
      <c r="H70" s="174">
        <v>5993194</v>
      </c>
      <c r="I70" s="172"/>
      <c r="J70" s="174">
        <v>5993734</v>
      </c>
      <c r="K70" s="172"/>
      <c r="L70" s="174">
        <v>5993194</v>
      </c>
      <c r="M70" s="16"/>
    </row>
    <row r="71" spans="1:13" ht="19.5" customHeight="1">
      <c r="A71" s="5" t="s">
        <v>99</v>
      </c>
      <c r="B71" s="5"/>
      <c r="D71" s="7"/>
      <c r="E71" s="5"/>
      <c r="F71" s="41">
        <v>1823</v>
      </c>
      <c r="G71" s="124"/>
      <c r="H71" s="174">
        <v>1803</v>
      </c>
      <c r="I71" s="172"/>
      <c r="J71" s="174">
        <v>1823</v>
      </c>
      <c r="K71" s="172"/>
      <c r="L71" s="174">
        <v>1803</v>
      </c>
      <c r="M71" s="16"/>
    </row>
    <row r="72" spans="1:13" ht="19.5" customHeight="1">
      <c r="A72" s="154" t="s">
        <v>185</v>
      </c>
      <c r="B72" s="5"/>
      <c r="D72" s="7"/>
      <c r="E72" s="5"/>
      <c r="F72" s="124">
        <v>255933</v>
      </c>
      <c r="G72" s="16"/>
      <c r="H72" s="172">
        <v>127045</v>
      </c>
      <c r="I72" s="185"/>
      <c r="J72" s="172">
        <v>131558</v>
      </c>
      <c r="K72" s="185"/>
      <c r="L72" s="172">
        <v>127045</v>
      </c>
      <c r="M72" s="16"/>
    </row>
    <row r="73" spans="1:13" ht="19.5" customHeight="1">
      <c r="A73" s="5" t="s">
        <v>166</v>
      </c>
      <c r="B73" s="5"/>
      <c r="D73" s="7"/>
      <c r="E73" s="5"/>
      <c r="F73" s="124">
        <v>708621</v>
      </c>
      <c r="G73" s="16"/>
      <c r="H73" s="172">
        <v>676090</v>
      </c>
      <c r="I73" s="185"/>
      <c r="J73" s="172">
        <v>581807</v>
      </c>
      <c r="K73" s="185"/>
      <c r="L73" s="172">
        <v>676090</v>
      </c>
      <c r="M73" s="16"/>
    </row>
    <row r="74" spans="1:13" ht="19.5" customHeight="1">
      <c r="A74" s="5" t="s">
        <v>160</v>
      </c>
      <c r="B74" s="5"/>
      <c r="D74" s="7">
        <v>2</v>
      </c>
      <c r="E74" s="5"/>
      <c r="F74" s="124">
        <v>124238</v>
      </c>
      <c r="G74" s="16"/>
      <c r="H74" s="172">
        <v>122695</v>
      </c>
      <c r="I74" s="185"/>
      <c r="J74" s="172">
        <v>124238</v>
      </c>
      <c r="K74" s="185"/>
      <c r="L74" s="172">
        <v>122695</v>
      </c>
      <c r="M74" s="16"/>
    </row>
    <row r="75" spans="1:13" ht="19.5" customHeight="1">
      <c r="A75" s="5" t="s">
        <v>33</v>
      </c>
      <c r="B75" s="5"/>
      <c r="D75" s="7">
        <v>2</v>
      </c>
      <c r="E75" s="5"/>
      <c r="F75" s="18">
        <v>95107</v>
      </c>
      <c r="G75" s="16"/>
      <c r="H75" s="187">
        <v>73222</v>
      </c>
      <c r="I75" s="185"/>
      <c r="J75" s="187">
        <v>92309</v>
      </c>
      <c r="K75" s="185"/>
      <c r="L75" s="187">
        <v>73222</v>
      </c>
      <c r="M75" s="16"/>
    </row>
    <row r="76" spans="1:12" ht="19.5" customHeight="1">
      <c r="A76" s="12" t="s">
        <v>17</v>
      </c>
      <c r="B76" s="5"/>
      <c r="D76" s="5"/>
      <c r="E76" s="5"/>
      <c r="F76" s="17">
        <f>SUM(F67:F75)</f>
        <v>9824974</v>
      </c>
      <c r="G76" s="15"/>
      <c r="H76" s="17">
        <f>SUM(H67:H75)</f>
        <v>10126751</v>
      </c>
      <c r="I76" s="15"/>
      <c r="J76" s="17">
        <f>SUM(J67:J75)</f>
        <v>9562738</v>
      </c>
      <c r="K76" s="125"/>
      <c r="L76" s="17">
        <f>SUM(L67:L75)</f>
        <v>10126751</v>
      </c>
    </row>
    <row r="77" spans="1:12" ht="19.5" customHeight="1">
      <c r="A77" s="12" t="s">
        <v>7</v>
      </c>
      <c r="B77" s="5"/>
      <c r="D77" s="5"/>
      <c r="E77" s="5"/>
      <c r="F77" s="18">
        <f>SUM(F64,F76)</f>
        <v>16770077</v>
      </c>
      <c r="G77" s="20"/>
      <c r="H77" s="18">
        <f>SUM(H64,H76)</f>
        <v>13179334</v>
      </c>
      <c r="I77" s="20"/>
      <c r="J77" s="18">
        <f>SUM(J64,J76)</f>
        <v>16176505</v>
      </c>
      <c r="K77" s="20"/>
      <c r="L77" s="18">
        <f>SUM(L64,L76)</f>
        <v>13166801</v>
      </c>
    </row>
    <row r="78" spans="2:12" ht="19.5" customHeight="1">
      <c r="B78" s="5"/>
      <c r="D78" s="39"/>
      <c r="F78" s="39"/>
      <c r="G78" s="39"/>
      <c r="H78" s="39"/>
      <c r="J78" s="39"/>
      <c r="K78" s="26"/>
      <c r="L78" s="39"/>
    </row>
    <row r="79" spans="1:12" ht="19.5" customHeight="1">
      <c r="A79" s="5" t="s">
        <v>3</v>
      </c>
      <c r="B79" s="5"/>
      <c r="D79" s="39"/>
      <c r="F79" s="39"/>
      <c r="G79" s="39"/>
      <c r="H79" s="39"/>
      <c r="J79" s="39"/>
      <c r="L79" s="39"/>
    </row>
    <row r="80" spans="1:12" ht="19.5" customHeight="1">
      <c r="A80" s="23" t="s">
        <v>148</v>
      </c>
      <c r="B80" s="1"/>
      <c r="C80" s="2"/>
      <c r="D80" s="3"/>
      <c r="E80" s="112"/>
      <c r="F80" s="3"/>
      <c r="G80" s="3"/>
      <c r="H80" s="3"/>
      <c r="I80" s="112"/>
      <c r="J80" s="3"/>
      <c r="K80" s="1"/>
      <c r="L80" s="3"/>
    </row>
    <row r="81" spans="1:12" ht="19.5" customHeight="1">
      <c r="A81" s="23" t="s">
        <v>67</v>
      </c>
      <c r="B81" s="1"/>
      <c r="C81" s="2"/>
      <c r="D81" s="3"/>
      <c r="E81" s="112"/>
      <c r="F81" s="3"/>
      <c r="G81" s="3"/>
      <c r="H81" s="3"/>
      <c r="I81" s="112"/>
      <c r="J81" s="3"/>
      <c r="K81" s="1"/>
      <c r="L81" s="3"/>
    </row>
    <row r="82" spans="1:12" ht="18.75">
      <c r="A82" s="23" t="s">
        <v>218</v>
      </c>
      <c r="D82" s="130"/>
      <c r="E82" s="8"/>
      <c r="F82" s="130"/>
      <c r="G82" s="130"/>
      <c r="H82" s="130"/>
      <c r="I82" s="8"/>
      <c r="J82" s="130"/>
      <c r="K82" s="131"/>
      <c r="L82" s="130"/>
    </row>
    <row r="83" spans="1:13" ht="18.75">
      <c r="A83" s="123"/>
      <c r="B83" s="132"/>
      <c r="C83" s="132"/>
      <c r="D83" s="133"/>
      <c r="E83" s="134"/>
      <c r="F83" s="133"/>
      <c r="G83" s="133"/>
      <c r="H83" s="133"/>
      <c r="I83" s="134"/>
      <c r="L83" s="5"/>
      <c r="M83" s="126" t="s">
        <v>98</v>
      </c>
    </row>
    <row r="84" spans="6:13" ht="18.75">
      <c r="F84" s="217" t="s">
        <v>200</v>
      </c>
      <c r="G84" s="217"/>
      <c r="H84" s="217"/>
      <c r="J84" s="217" t="s">
        <v>26</v>
      </c>
      <c r="K84" s="217"/>
      <c r="L84" s="217"/>
      <c r="M84" s="135"/>
    </row>
    <row r="85" spans="1:32" s="129" customFormat="1" ht="18.75">
      <c r="A85" s="123"/>
      <c r="B85" s="136"/>
      <c r="C85" s="137"/>
      <c r="E85" s="138"/>
      <c r="F85" s="139" t="str">
        <f>"30 มิถุนายน"</f>
        <v>30 มิถุนายน</v>
      </c>
      <c r="G85" s="139"/>
      <c r="H85" s="139" t="str">
        <f>"31 ธันวาคม"</f>
        <v>31 ธันวาคม</v>
      </c>
      <c r="I85" s="139"/>
      <c r="J85" s="139" t="str">
        <f>"30 มิถุนายน"</f>
        <v>30 มิถุนายน</v>
      </c>
      <c r="K85" s="139"/>
      <c r="L85" s="139" t="str">
        <f>"31 ธันวาคม"</f>
        <v>31 ธันวาคม</v>
      </c>
      <c r="AF85" s="129" t="s">
        <v>98</v>
      </c>
    </row>
    <row r="86" spans="1:12" s="141" customFormat="1" ht="18.75">
      <c r="A86" s="140"/>
      <c r="C86" s="142"/>
      <c r="D86" s="136"/>
      <c r="E86" s="143"/>
      <c r="F86" s="144">
        <v>2565</v>
      </c>
      <c r="G86" s="145"/>
      <c r="H86" s="144">
        <v>2564</v>
      </c>
      <c r="I86" s="145"/>
      <c r="J86" s="144">
        <v>2565</v>
      </c>
      <c r="K86" s="145"/>
      <c r="L86" s="144">
        <v>2564</v>
      </c>
    </row>
    <row r="87" spans="1:12" s="141" customFormat="1" ht="18.75">
      <c r="A87" s="140"/>
      <c r="C87" s="142"/>
      <c r="D87" s="136"/>
      <c r="E87" s="143"/>
      <c r="F87" s="146" t="s">
        <v>80</v>
      </c>
      <c r="G87" s="145"/>
      <c r="H87" s="129" t="s">
        <v>140</v>
      </c>
      <c r="I87" s="145"/>
      <c r="J87" s="146" t="s">
        <v>80</v>
      </c>
      <c r="K87" s="145"/>
      <c r="L87" s="129" t="s">
        <v>140</v>
      </c>
    </row>
    <row r="88" spans="1:12" s="141" customFormat="1" ht="18.75">
      <c r="A88" s="140"/>
      <c r="C88" s="142"/>
      <c r="D88" s="136"/>
      <c r="E88" s="143"/>
      <c r="F88" s="146" t="s">
        <v>81</v>
      </c>
      <c r="G88" s="145"/>
      <c r="H88" s="146"/>
      <c r="I88" s="145"/>
      <c r="J88" s="146" t="s">
        <v>81</v>
      </c>
      <c r="K88" s="145"/>
      <c r="L88" s="146"/>
    </row>
    <row r="89" spans="1:12" ht="19.5" customHeight="1">
      <c r="A89" s="12" t="s">
        <v>30</v>
      </c>
      <c r="B89" s="5"/>
      <c r="C89" s="9"/>
      <c r="D89" s="40"/>
      <c r="E89" s="113"/>
      <c r="F89" s="40"/>
      <c r="G89" s="40"/>
      <c r="H89" s="40"/>
      <c r="I89" s="147"/>
      <c r="J89" s="40"/>
      <c r="K89" s="11"/>
      <c r="L89" s="40"/>
    </row>
    <row r="90" spans="1:2" ht="19.5" customHeight="1">
      <c r="A90" s="12" t="s">
        <v>8</v>
      </c>
      <c r="B90" s="5"/>
    </row>
    <row r="91" spans="1:4" ht="19.5" customHeight="1">
      <c r="A91" s="5" t="s">
        <v>34</v>
      </c>
      <c r="B91" s="5"/>
      <c r="D91" s="7"/>
    </row>
    <row r="92" spans="1:12" ht="19.5" customHeight="1">
      <c r="A92" s="5" t="s">
        <v>35</v>
      </c>
      <c r="B92" s="5"/>
      <c r="D92" s="5"/>
      <c r="E92" s="20"/>
      <c r="F92" s="16"/>
      <c r="G92" s="16"/>
      <c r="H92" s="16"/>
      <c r="I92" s="20"/>
      <c r="J92" s="16"/>
      <c r="K92" s="16"/>
      <c r="L92" s="16"/>
    </row>
    <row r="93" spans="1:12" ht="19.5" customHeight="1" thickBot="1">
      <c r="A93" s="5" t="s">
        <v>100</v>
      </c>
      <c r="B93" s="5"/>
      <c r="D93" s="7"/>
      <c r="E93" s="5"/>
      <c r="F93" s="42">
        <v>582923</v>
      </c>
      <c r="G93" s="20"/>
      <c r="H93" s="42">
        <v>582923</v>
      </c>
      <c r="I93" s="20"/>
      <c r="J93" s="42">
        <v>582923</v>
      </c>
      <c r="K93" s="16"/>
      <c r="L93" s="42">
        <v>582923</v>
      </c>
    </row>
    <row r="94" spans="1:13" ht="19.5" customHeight="1" thickTop="1">
      <c r="A94" s="5" t="s">
        <v>36</v>
      </c>
      <c r="B94" s="5"/>
      <c r="D94" s="7"/>
      <c r="E94" s="5"/>
      <c r="F94" s="5"/>
      <c r="G94" s="5"/>
      <c r="H94" s="5"/>
      <c r="I94" s="5"/>
      <c r="J94" s="5"/>
      <c r="L94" s="5"/>
      <c r="M94" s="16"/>
    </row>
    <row r="95" spans="1:13" ht="19.5" customHeight="1">
      <c r="A95" s="5" t="s">
        <v>159</v>
      </c>
      <c r="B95" s="5"/>
      <c r="E95" s="5"/>
      <c r="F95" s="20">
        <f>Consolidated!H34</f>
        <v>571891</v>
      </c>
      <c r="G95" s="20"/>
      <c r="H95" s="20">
        <f>Consolidated!H25</f>
        <v>571891</v>
      </c>
      <c r="I95" s="20"/>
      <c r="J95" s="20">
        <f>'The Company only'!E31</f>
        <v>571891</v>
      </c>
      <c r="K95" s="16"/>
      <c r="L95" s="20">
        <f>'The Company only'!E24</f>
        <v>571891</v>
      </c>
      <c r="M95" s="16"/>
    </row>
    <row r="96" spans="1:13" ht="19.5" customHeight="1">
      <c r="A96" s="5" t="s">
        <v>53</v>
      </c>
      <c r="B96" s="5"/>
      <c r="D96" s="7"/>
      <c r="E96" s="5"/>
      <c r="F96" s="20">
        <f>Consolidated!J34</f>
        <v>4533334</v>
      </c>
      <c r="G96" s="20"/>
      <c r="H96" s="20">
        <f>Consolidated!J25</f>
        <v>4533334</v>
      </c>
      <c r="I96" s="20"/>
      <c r="J96" s="20">
        <f>'The Company only'!G31</f>
        <v>4533334</v>
      </c>
      <c r="K96" s="16"/>
      <c r="L96" s="20">
        <f>'The Company only'!G24</f>
        <v>4533334</v>
      </c>
      <c r="M96" s="16"/>
    </row>
    <row r="97" spans="1:13" ht="19.5" customHeight="1">
      <c r="A97" s="5" t="s">
        <v>123</v>
      </c>
      <c r="B97" s="5"/>
      <c r="D97" s="22"/>
      <c r="E97" s="5"/>
      <c r="F97" s="20">
        <f>Consolidated!L34</f>
        <v>6152</v>
      </c>
      <c r="G97" s="20"/>
      <c r="H97" s="20">
        <f>Consolidated!L25</f>
        <v>6152</v>
      </c>
      <c r="I97" s="20"/>
      <c r="J97" s="20">
        <v>0</v>
      </c>
      <c r="K97" s="16"/>
      <c r="L97" s="20">
        <v>0</v>
      </c>
      <c r="M97" s="16"/>
    </row>
    <row r="98" spans="1:13" ht="19.5" customHeight="1">
      <c r="A98" s="5" t="s">
        <v>37</v>
      </c>
      <c r="B98" s="5"/>
      <c r="D98" s="7"/>
      <c r="E98" s="5"/>
      <c r="F98" s="16"/>
      <c r="G98" s="20"/>
      <c r="H98" s="16"/>
      <c r="I98" s="20"/>
      <c r="J98" s="16"/>
      <c r="K98" s="16"/>
      <c r="L98" s="16"/>
      <c r="M98" s="41"/>
    </row>
    <row r="99" spans="1:13" ht="19.5" customHeight="1">
      <c r="A99" s="5" t="s">
        <v>105</v>
      </c>
      <c r="B99" s="5"/>
      <c r="D99" s="7"/>
      <c r="E99" s="5"/>
      <c r="F99" s="5"/>
      <c r="G99" s="5"/>
      <c r="H99" s="5"/>
      <c r="J99" s="5"/>
      <c r="L99" s="5"/>
      <c r="M99" s="41"/>
    </row>
    <row r="100" spans="1:13" ht="19.5" customHeight="1">
      <c r="A100" s="5" t="s">
        <v>103</v>
      </c>
      <c r="B100" s="5"/>
      <c r="D100" s="7"/>
      <c r="E100" s="5"/>
      <c r="F100" s="124">
        <f>Consolidated!N34</f>
        <v>80000</v>
      </c>
      <c r="G100" s="20"/>
      <c r="H100" s="124">
        <f>Consolidated!N25</f>
        <v>80000</v>
      </c>
      <c r="I100" s="20"/>
      <c r="J100" s="124">
        <f>'The Company only'!I31</f>
        <v>80000</v>
      </c>
      <c r="K100" s="16"/>
      <c r="L100" s="124">
        <f>'The Company only'!I24</f>
        <v>80000</v>
      </c>
      <c r="M100" s="41"/>
    </row>
    <row r="101" spans="1:13" ht="19.5" customHeight="1">
      <c r="A101" s="5" t="s">
        <v>104</v>
      </c>
      <c r="B101" s="5"/>
      <c r="D101" s="7"/>
      <c r="E101" s="5"/>
      <c r="F101" s="124">
        <f>Consolidated!P34</f>
        <v>280000</v>
      </c>
      <c r="G101" s="20"/>
      <c r="H101" s="124">
        <f>Consolidated!P25</f>
        <v>280000</v>
      </c>
      <c r="I101" s="20"/>
      <c r="J101" s="124">
        <f>'The Company only'!K31</f>
        <v>280000</v>
      </c>
      <c r="K101" s="16"/>
      <c r="L101" s="124">
        <f>'The Company only'!K24</f>
        <v>280000</v>
      </c>
      <c r="M101" s="41"/>
    </row>
    <row r="102" spans="1:13" ht="19.5" customHeight="1">
      <c r="A102" s="5" t="s">
        <v>48</v>
      </c>
      <c r="B102" s="5"/>
      <c r="D102" s="7"/>
      <c r="E102" s="5"/>
      <c r="F102" s="15">
        <f>Consolidated!R34</f>
        <v>30932642</v>
      </c>
      <c r="G102" s="20"/>
      <c r="H102" s="15">
        <f>Consolidated!R25</f>
        <v>29665821</v>
      </c>
      <c r="I102" s="20"/>
      <c r="J102" s="15">
        <f>'The Company only'!M31</f>
        <v>12601491</v>
      </c>
      <c r="K102" s="20"/>
      <c r="L102" s="15">
        <f>'The Company only'!M24</f>
        <v>11865092</v>
      </c>
      <c r="M102" s="20"/>
    </row>
    <row r="103" spans="1:13" s="26" customFormat="1" ht="19.5" customHeight="1">
      <c r="A103" s="26" t="s">
        <v>60</v>
      </c>
      <c r="C103" s="106"/>
      <c r="D103" s="106"/>
      <c r="F103" s="18">
        <f>Consolidated!Z34</f>
        <v>6596648</v>
      </c>
      <c r="G103" s="20"/>
      <c r="H103" s="18">
        <f>Consolidated!Z25</f>
        <v>7030764</v>
      </c>
      <c r="I103" s="20"/>
      <c r="J103" s="18">
        <f>'The Company only'!S31</f>
        <v>3533416</v>
      </c>
      <c r="K103" s="20"/>
      <c r="L103" s="18">
        <f>'The Company only'!S24</f>
        <v>3788366</v>
      </c>
      <c r="M103" s="21"/>
    </row>
    <row r="104" spans="1:13" ht="19.5" customHeight="1">
      <c r="A104" s="5" t="s">
        <v>268</v>
      </c>
      <c r="B104" s="5"/>
      <c r="D104" s="7"/>
      <c r="E104" s="5"/>
      <c r="F104" s="20">
        <f>SUM(F95:F103)</f>
        <v>43000667</v>
      </c>
      <c r="G104" s="20"/>
      <c r="H104" s="20">
        <f>SUM(H95:H103)</f>
        <v>42167962</v>
      </c>
      <c r="I104" s="20"/>
      <c r="J104" s="20">
        <f>SUM(J95:J103)</f>
        <v>21600132</v>
      </c>
      <c r="K104" s="16"/>
      <c r="L104" s="20">
        <f>SUM(L95:L103)</f>
        <v>21118683</v>
      </c>
      <c r="M104" s="41"/>
    </row>
    <row r="105" spans="1:13" ht="19.5" customHeight="1">
      <c r="A105" s="5" t="s">
        <v>269</v>
      </c>
      <c r="B105" s="5"/>
      <c r="D105" s="7"/>
      <c r="E105" s="5"/>
      <c r="F105" s="18">
        <f>Consolidated!AD34</f>
        <v>1319479</v>
      </c>
      <c r="G105" s="20"/>
      <c r="H105" s="18">
        <f>Consolidated!AD25</f>
        <v>0</v>
      </c>
      <c r="I105" s="20"/>
      <c r="J105" s="18">
        <v>0</v>
      </c>
      <c r="K105" s="16"/>
      <c r="L105" s="18">
        <v>0</v>
      </c>
      <c r="M105" s="41"/>
    </row>
    <row r="106" spans="1:12" ht="19.5" customHeight="1">
      <c r="A106" s="12" t="s">
        <v>24</v>
      </c>
      <c r="B106" s="158"/>
      <c r="D106" s="5"/>
      <c r="E106" s="5"/>
      <c r="F106" s="18">
        <f>SUM(F104:F105)</f>
        <v>44320146</v>
      </c>
      <c r="G106" s="20"/>
      <c r="H106" s="18">
        <f>SUM(H104:H105)</f>
        <v>42167962</v>
      </c>
      <c r="I106" s="20"/>
      <c r="J106" s="18">
        <f>SUM(J104:J105)</f>
        <v>21600132</v>
      </c>
      <c r="K106" s="16"/>
      <c r="L106" s="18">
        <f>SUM(L104:L105)</f>
        <v>21118683</v>
      </c>
    </row>
    <row r="107" spans="1:12" ht="19.5" customHeight="1" thickBot="1">
      <c r="A107" s="12" t="s">
        <v>9</v>
      </c>
      <c r="B107" s="5"/>
      <c r="D107" s="5"/>
      <c r="E107" s="5"/>
      <c r="F107" s="42">
        <f>SUM(F77,F106)</f>
        <v>61090223</v>
      </c>
      <c r="G107" s="20"/>
      <c r="H107" s="42">
        <f>SUM(H77,H106)</f>
        <v>55347296</v>
      </c>
      <c r="I107" s="20"/>
      <c r="J107" s="42">
        <f>SUM(J77,J106)</f>
        <v>37776637</v>
      </c>
      <c r="K107" s="16"/>
      <c r="L107" s="42">
        <f>SUM(L77,L106)</f>
        <v>34285484</v>
      </c>
    </row>
    <row r="108" spans="2:15" ht="19.5" thickTop="1">
      <c r="B108" s="5"/>
      <c r="D108" s="5"/>
      <c r="E108" s="5"/>
      <c r="F108" s="20">
        <f>F107-F41</f>
        <v>0</v>
      </c>
      <c r="G108" s="20"/>
      <c r="H108" s="20">
        <f>H107-H41</f>
        <v>0</v>
      </c>
      <c r="I108" s="20"/>
      <c r="J108" s="20">
        <f>J107-J41</f>
        <v>0</v>
      </c>
      <c r="K108" s="16"/>
      <c r="L108" s="20">
        <f>L107-L41</f>
        <v>0</v>
      </c>
      <c r="M108" s="20"/>
      <c r="N108" s="20"/>
      <c r="O108" s="26"/>
    </row>
    <row r="109" spans="1:15" ht="18.75">
      <c r="A109" s="5" t="s">
        <v>3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26"/>
      <c r="N109" s="26"/>
      <c r="O109" s="26"/>
    </row>
    <row r="110" spans="4:15" ht="18.75">
      <c r="D110" s="156"/>
      <c r="E110" s="156"/>
      <c r="F110" s="156"/>
      <c r="G110" s="156"/>
      <c r="H110" s="156"/>
      <c r="I110" s="156"/>
      <c r="J110" s="156"/>
      <c r="K110" s="156"/>
      <c r="L110" s="156"/>
      <c r="M110" s="26"/>
      <c r="N110" s="26"/>
      <c r="O110" s="26"/>
    </row>
    <row r="111" spans="1:2" ht="18.75">
      <c r="A111" s="159"/>
      <c r="B111" s="159"/>
    </row>
    <row r="112" spans="1:2" ht="18.75">
      <c r="A112" s="218"/>
      <c r="B112" s="218"/>
    </row>
    <row r="113" spans="2:3" ht="18.75">
      <c r="B113" s="5"/>
      <c r="C113" s="5" t="s">
        <v>10</v>
      </c>
    </row>
    <row r="114" spans="1:2" ht="18.75">
      <c r="A114" s="159"/>
      <c r="B114" s="159"/>
    </row>
    <row r="115" spans="1:2" ht="18.75">
      <c r="A115" s="218"/>
      <c r="B115" s="218"/>
    </row>
  </sheetData>
  <sheetProtection/>
  <mergeCells count="8">
    <mergeCell ref="J5:L5"/>
    <mergeCell ref="J48:L48"/>
    <mergeCell ref="J84:L84"/>
    <mergeCell ref="A112:B112"/>
    <mergeCell ref="A115:B115"/>
    <mergeCell ref="F5:H5"/>
    <mergeCell ref="F48:H48"/>
    <mergeCell ref="F84:H84"/>
  </mergeCells>
  <printOptions horizontalCentered="1"/>
  <pageMargins left="0.984251968503937" right="0.3937007874015748" top="0.5905511811023623" bottom="0" header="0.1968503937007874" footer="0.1968503937007874"/>
  <pageSetup fitToHeight="0" fitToWidth="1" horizontalDpi="600" verticalDpi="600" orientation="portrait" paperSize="9" scale="91" r:id="rId2"/>
  <rowBreaks count="2" manualBreakCount="2">
    <brk id="43" max="255" man="1"/>
    <brk id="7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showGridLines="0" view="pageBreakPreview" zoomScale="85" zoomScaleNormal="90" zoomScaleSheetLayoutView="85" workbookViewId="0" topLeftCell="A145">
      <selection activeCell="C110" sqref="C110"/>
    </sheetView>
  </sheetViews>
  <sheetFormatPr defaultColWidth="10.75390625" defaultRowHeight="18.75" customHeight="1"/>
  <cols>
    <col min="1" max="1" width="31.875" style="5" customWidth="1"/>
    <col min="2" max="2" width="8.375" style="5" customWidth="1"/>
    <col min="3" max="3" width="7.125" style="7" customWidth="1"/>
    <col min="4" max="4" width="1.12109375" style="7" customWidth="1"/>
    <col min="5" max="5" width="11.375" style="6" customWidth="1"/>
    <col min="6" max="6" width="0.74609375" style="26" customWidth="1"/>
    <col min="7" max="7" width="11.375" style="6" customWidth="1"/>
    <col min="8" max="8" width="0.74609375" style="26" customWidth="1"/>
    <col min="9" max="9" width="11.375" style="6" customWidth="1"/>
    <col min="10" max="10" width="0.74609375" style="5" customWidth="1"/>
    <col min="11" max="11" width="11.375" style="6" customWidth="1"/>
    <col min="12" max="12" width="0.74609375" style="4" hidden="1" customWidth="1"/>
    <col min="13" max="16384" width="10.75390625" style="5" customWidth="1"/>
  </cols>
  <sheetData>
    <row r="1" spans="1:11" ht="18.75" customHeight="1">
      <c r="A1" s="44"/>
      <c r="B1" s="26"/>
      <c r="K1" s="126" t="s">
        <v>55</v>
      </c>
    </row>
    <row r="2" spans="1:11" ht="18.75" customHeight="1">
      <c r="A2" s="23" t="s">
        <v>147</v>
      </c>
      <c r="B2" s="1"/>
      <c r="C2" s="2"/>
      <c r="D2" s="2"/>
      <c r="E2" s="3"/>
      <c r="F2" s="112"/>
      <c r="G2" s="3"/>
      <c r="H2" s="112"/>
      <c r="I2" s="3"/>
      <c r="J2" s="1"/>
      <c r="K2" s="3"/>
    </row>
    <row r="3" spans="1:11" ht="18.75" customHeight="1">
      <c r="A3" s="23" t="s">
        <v>61</v>
      </c>
      <c r="B3" s="1"/>
      <c r="C3" s="2"/>
      <c r="D3" s="2"/>
      <c r="E3" s="3"/>
      <c r="F3" s="112"/>
      <c r="G3" s="3"/>
      <c r="H3" s="112"/>
      <c r="I3" s="3"/>
      <c r="J3" s="1"/>
      <c r="K3" s="3"/>
    </row>
    <row r="4" spans="1:11" ht="18.75" customHeight="1">
      <c r="A4" s="140" t="s">
        <v>219</v>
      </c>
      <c r="B4" s="1"/>
      <c r="C4" s="2"/>
      <c r="D4" s="2"/>
      <c r="E4" s="3"/>
      <c r="F4" s="112"/>
      <c r="G4" s="3"/>
      <c r="H4" s="112"/>
      <c r="I4" s="3"/>
      <c r="J4" s="1"/>
      <c r="K4" s="3"/>
    </row>
    <row r="5" spans="1:12" ht="18.75" customHeight="1">
      <c r="A5" s="1"/>
      <c r="B5" s="1"/>
      <c r="C5" s="2"/>
      <c r="D5" s="2"/>
      <c r="I5" s="4"/>
      <c r="K5" s="126" t="s">
        <v>266</v>
      </c>
      <c r="L5" s="126"/>
    </row>
    <row r="6" spans="1:12" ht="18.75" customHeight="1">
      <c r="A6" s="1"/>
      <c r="B6" s="1"/>
      <c r="C6" s="2"/>
      <c r="D6" s="2"/>
      <c r="G6" s="128" t="s">
        <v>146</v>
      </c>
      <c r="I6" s="4"/>
      <c r="K6" s="126"/>
      <c r="L6" s="126"/>
    </row>
    <row r="7" spans="1:12" ht="18.75" customHeight="1">
      <c r="A7" s="1"/>
      <c r="B7" s="1"/>
      <c r="C7" s="2"/>
      <c r="D7" s="2"/>
      <c r="F7" s="6"/>
      <c r="G7" s="131" t="s">
        <v>199</v>
      </c>
      <c r="I7" s="4"/>
      <c r="K7" s="126"/>
      <c r="L7" s="126"/>
    </row>
    <row r="8" spans="1:12" ht="18.75" customHeight="1">
      <c r="A8" s="1"/>
      <c r="B8" s="1"/>
      <c r="D8" s="2"/>
      <c r="E8" s="170" t="s">
        <v>200</v>
      </c>
      <c r="F8" s="183"/>
      <c r="G8" s="170" t="s">
        <v>198</v>
      </c>
      <c r="H8" s="8"/>
      <c r="I8" s="217" t="s">
        <v>26</v>
      </c>
      <c r="J8" s="217"/>
      <c r="K8" s="217"/>
      <c r="L8" s="126"/>
    </row>
    <row r="9" spans="3:11" ht="18.75" customHeight="1">
      <c r="C9" s="9" t="s">
        <v>0</v>
      </c>
      <c r="D9" s="10"/>
      <c r="E9" s="43" t="s">
        <v>195</v>
      </c>
      <c r="F9" s="113"/>
      <c r="G9" s="43" t="s">
        <v>180</v>
      </c>
      <c r="H9" s="113"/>
      <c r="I9" s="43" t="s">
        <v>195</v>
      </c>
      <c r="J9" s="11"/>
      <c r="K9" s="11">
        <v>2564</v>
      </c>
    </row>
    <row r="10" spans="1:11" ht="18.75" customHeight="1">
      <c r="A10" s="12" t="s">
        <v>126</v>
      </c>
      <c r="C10" s="9"/>
      <c r="D10" s="10"/>
      <c r="E10" s="43"/>
      <c r="F10" s="113"/>
      <c r="G10" s="43"/>
      <c r="H10" s="113"/>
      <c r="I10" s="43"/>
      <c r="J10" s="11"/>
      <c r="K10" s="11"/>
    </row>
    <row r="11" spans="1:11" ht="18.75" customHeight="1">
      <c r="A11" s="12" t="s">
        <v>38</v>
      </c>
      <c r="C11" s="7">
        <v>2</v>
      </c>
      <c r="E11" s="13"/>
      <c r="G11" s="13"/>
      <c r="I11" s="14"/>
      <c r="K11" s="14"/>
    </row>
    <row r="12" spans="1:11" ht="18.75" customHeight="1">
      <c r="A12" s="5" t="s">
        <v>91</v>
      </c>
      <c r="C12" s="106"/>
      <c r="D12" s="106"/>
      <c r="E12" s="13">
        <v>526399</v>
      </c>
      <c r="G12" s="191">
        <v>488317</v>
      </c>
      <c r="H12" s="171"/>
      <c r="I12" s="172">
        <v>526399</v>
      </c>
      <c r="J12" s="171"/>
      <c r="K12" s="172">
        <v>488317</v>
      </c>
    </row>
    <row r="13" spans="1:11" ht="18.75" customHeight="1">
      <c r="A13" s="5" t="s">
        <v>283</v>
      </c>
      <c r="C13" s="106"/>
      <c r="D13" s="106"/>
      <c r="E13" s="13">
        <v>209383</v>
      </c>
      <c r="G13" s="172">
        <v>0</v>
      </c>
      <c r="H13" s="171"/>
      <c r="I13" s="172">
        <v>0</v>
      </c>
      <c r="J13" s="171"/>
      <c r="K13" s="172">
        <v>0</v>
      </c>
    </row>
    <row r="14" spans="1:11" ht="18.75" customHeight="1">
      <c r="A14" s="5" t="s">
        <v>92</v>
      </c>
      <c r="C14" s="107"/>
      <c r="D14" s="106"/>
      <c r="E14" s="15">
        <v>81399</v>
      </c>
      <c r="F14" s="20"/>
      <c r="G14" s="172">
        <v>124242</v>
      </c>
      <c r="H14" s="190"/>
      <c r="I14" s="172">
        <v>676781</v>
      </c>
      <c r="J14" s="190"/>
      <c r="K14" s="172">
        <v>717552</v>
      </c>
    </row>
    <row r="15" spans="1:11" ht="18.75" customHeight="1">
      <c r="A15" s="5" t="s">
        <v>155</v>
      </c>
      <c r="C15" s="106"/>
      <c r="D15" s="106"/>
      <c r="E15" s="15">
        <v>173643</v>
      </c>
      <c r="F15" s="20"/>
      <c r="G15" s="172">
        <v>138195</v>
      </c>
      <c r="H15" s="190"/>
      <c r="I15" s="172">
        <v>172079</v>
      </c>
      <c r="J15" s="190"/>
      <c r="K15" s="172">
        <v>138195</v>
      </c>
    </row>
    <row r="16" spans="1:12" s="171" customFormat="1" ht="18.75">
      <c r="A16" s="171" t="s">
        <v>224</v>
      </c>
      <c r="C16" s="189"/>
      <c r="D16" s="189"/>
      <c r="E16" s="172">
        <v>140008</v>
      </c>
      <c r="F16" s="190"/>
      <c r="G16" s="172">
        <v>254026</v>
      </c>
      <c r="H16" s="190"/>
      <c r="I16" s="172">
        <v>140008</v>
      </c>
      <c r="J16" s="190"/>
      <c r="K16" s="172">
        <v>254026</v>
      </c>
      <c r="L16" s="181"/>
    </row>
    <row r="17" spans="1:12" s="171" customFormat="1" ht="18.75">
      <c r="A17" s="171" t="s">
        <v>267</v>
      </c>
      <c r="C17" s="189"/>
      <c r="D17" s="189"/>
      <c r="E17" s="172">
        <v>0</v>
      </c>
      <c r="F17" s="190"/>
      <c r="G17" s="172">
        <v>402430</v>
      </c>
      <c r="H17" s="190"/>
      <c r="I17" s="172">
        <v>0</v>
      </c>
      <c r="J17" s="190"/>
      <c r="K17" s="172">
        <v>402430</v>
      </c>
      <c r="L17" s="181"/>
    </row>
    <row r="18" spans="1:12" s="171" customFormat="1" ht="18.75">
      <c r="A18" s="171" t="s">
        <v>259</v>
      </c>
      <c r="C18" s="189">
        <v>7</v>
      </c>
      <c r="D18" s="189"/>
      <c r="E18" s="172">
        <v>0</v>
      </c>
      <c r="F18" s="190"/>
      <c r="G18" s="172">
        <v>0</v>
      </c>
      <c r="H18" s="190"/>
      <c r="I18" s="172">
        <v>573482</v>
      </c>
      <c r="J18" s="190"/>
      <c r="K18" s="172">
        <v>0</v>
      </c>
      <c r="L18" s="181"/>
    </row>
    <row r="19" spans="1:12" s="171" customFormat="1" ht="18.75">
      <c r="A19" s="171" t="s">
        <v>284</v>
      </c>
      <c r="C19" s="189">
        <v>7</v>
      </c>
      <c r="D19" s="189"/>
      <c r="E19" s="172">
        <v>951145</v>
      </c>
      <c r="F19" s="190"/>
      <c r="G19" s="172">
        <v>0</v>
      </c>
      <c r="H19" s="190"/>
      <c r="I19" s="172">
        <v>0</v>
      </c>
      <c r="J19" s="190"/>
      <c r="K19" s="172">
        <v>0</v>
      </c>
      <c r="L19" s="181"/>
    </row>
    <row r="20" spans="1:11" ht="18.75" customHeight="1">
      <c r="A20" s="5" t="s">
        <v>31</v>
      </c>
      <c r="C20" s="46"/>
      <c r="E20" s="173">
        <v>96863</v>
      </c>
      <c r="F20" s="20"/>
      <c r="G20" s="173">
        <v>4890</v>
      </c>
      <c r="H20" s="190"/>
      <c r="I20" s="173">
        <v>52203</v>
      </c>
      <c r="J20" s="190"/>
      <c r="K20" s="173">
        <v>4890</v>
      </c>
    </row>
    <row r="21" spans="1:19" s="4" customFormat="1" ht="18.75" customHeight="1">
      <c r="A21" s="12" t="s">
        <v>39</v>
      </c>
      <c r="B21" s="5"/>
      <c r="C21" s="7"/>
      <c r="D21" s="7"/>
      <c r="E21" s="18">
        <f>SUM(E12:E20)</f>
        <v>2178840</v>
      </c>
      <c r="F21" s="20"/>
      <c r="G21" s="18">
        <f>SUM(G12:G20)</f>
        <v>1412100</v>
      </c>
      <c r="H21" s="16"/>
      <c r="I21" s="18">
        <f>SUM(I12:I20)</f>
        <v>2140952</v>
      </c>
      <c r="J21" s="16"/>
      <c r="K21" s="18">
        <f>SUM(K12:K20)</f>
        <v>2005410</v>
      </c>
      <c r="M21" s="5"/>
      <c r="N21" s="5"/>
      <c r="O21" s="5"/>
      <c r="P21" s="5"/>
      <c r="Q21" s="5"/>
      <c r="R21" s="5"/>
      <c r="S21" s="5"/>
    </row>
    <row r="22" spans="1:19" s="4" customFormat="1" ht="18.75" customHeight="1">
      <c r="A22" s="12" t="s">
        <v>40</v>
      </c>
      <c r="B22" s="5"/>
      <c r="C22" s="7">
        <v>2</v>
      </c>
      <c r="D22" s="7"/>
      <c r="E22" s="19"/>
      <c r="F22" s="26"/>
      <c r="G22" s="19"/>
      <c r="H22" s="5"/>
      <c r="I22" s="19"/>
      <c r="J22" s="5"/>
      <c r="K22" s="19"/>
      <c r="M22" s="5"/>
      <c r="N22" s="5"/>
      <c r="O22" s="5"/>
      <c r="P22" s="5"/>
      <c r="Q22" s="5"/>
      <c r="R22" s="5"/>
      <c r="S22" s="5"/>
    </row>
    <row r="23" spans="1:19" s="4" customFormat="1" ht="18.75" customHeight="1">
      <c r="A23" s="5" t="s">
        <v>96</v>
      </c>
      <c r="B23" s="5"/>
      <c r="C23" s="7"/>
      <c r="D23" s="7"/>
      <c r="E23" s="20">
        <v>511449</v>
      </c>
      <c r="F23" s="20"/>
      <c r="G23" s="190">
        <v>476667</v>
      </c>
      <c r="H23" s="190"/>
      <c r="I23" s="190">
        <v>511449</v>
      </c>
      <c r="J23" s="190"/>
      <c r="K23" s="190">
        <v>476667</v>
      </c>
      <c r="M23" s="5"/>
      <c r="N23" s="5"/>
      <c r="O23" s="5"/>
      <c r="P23" s="5"/>
      <c r="Q23" s="5"/>
      <c r="R23" s="5"/>
      <c r="S23" s="5"/>
    </row>
    <row r="24" spans="1:19" s="4" customFormat="1" ht="18.75" customHeight="1">
      <c r="A24" s="5" t="s">
        <v>285</v>
      </c>
      <c r="B24" s="5"/>
      <c r="C24" s="7"/>
      <c r="D24" s="7"/>
      <c r="E24" s="20">
        <v>145864</v>
      </c>
      <c r="F24" s="20"/>
      <c r="G24" s="190">
        <v>0</v>
      </c>
      <c r="H24" s="190"/>
      <c r="I24" s="190">
        <v>0</v>
      </c>
      <c r="J24" s="190"/>
      <c r="K24" s="190">
        <v>0</v>
      </c>
      <c r="M24" s="5"/>
      <c r="N24" s="5"/>
      <c r="O24" s="5"/>
      <c r="P24" s="5"/>
      <c r="Q24" s="5"/>
      <c r="R24" s="5"/>
      <c r="S24" s="5"/>
    </row>
    <row r="25" spans="1:19" s="4" customFormat="1" ht="18.75" customHeight="1">
      <c r="A25" s="5" t="s">
        <v>156</v>
      </c>
      <c r="B25" s="5"/>
      <c r="C25" s="7"/>
      <c r="D25" s="7"/>
      <c r="E25" s="20">
        <v>109949</v>
      </c>
      <c r="F25" s="20"/>
      <c r="G25" s="190">
        <v>102505</v>
      </c>
      <c r="H25" s="190"/>
      <c r="I25" s="190">
        <v>109949</v>
      </c>
      <c r="J25" s="190"/>
      <c r="K25" s="190">
        <v>102505</v>
      </c>
      <c r="M25" s="5"/>
      <c r="N25" s="5"/>
      <c r="O25" s="5"/>
      <c r="P25" s="5"/>
      <c r="Q25" s="5"/>
      <c r="R25" s="5"/>
      <c r="S25" s="5"/>
    </row>
    <row r="26" spans="1:19" s="4" customFormat="1" ht="18.75" customHeight="1">
      <c r="A26" s="5" t="s">
        <v>225</v>
      </c>
      <c r="B26" s="5"/>
      <c r="C26" s="7"/>
      <c r="D26" s="7"/>
      <c r="E26" s="20">
        <v>99853</v>
      </c>
      <c r="F26" s="20"/>
      <c r="G26" s="190">
        <v>1034</v>
      </c>
      <c r="H26" s="190"/>
      <c r="I26" s="190">
        <v>99853</v>
      </c>
      <c r="J26" s="190"/>
      <c r="K26" s="190">
        <v>1034</v>
      </c>
      <c r="M26" s="5"/>
      <c r="N26" s="5"/>
      <c r="O26" s="5"/>
      <c r="P26" s="5"/>
      <c r="Q26" s="5"/>
      <c r="R26" s="5"/>
      <c r="S26" s="5"/>
    </row>
    <row r="27" spans="1:19" s="4" customFormat="1" ht="18.75" customHeight="1">
      <c r="A27" s="5" t="s">
        <v>286</v>
      </c>
      <c r="B27" s="5"/>
      <c r="C27" s="7"/>
      <c r="D27" s="7"/>
      <c r="E27" s="20">
        <v>16816</v>
      </c>
      <c r="F27" s="20"/>
      <c r="G27" s="190">
        <v>0</v>
      </c>
      <c r="H27" s="190"/>
      <c r="I27" s="190">
        <v>0</v>
      </c>
      <c r="J27" s="190"/>
      <c r="K27" s="190">
        <v>0</v>
      </c>
      <c r="M27" s="5"/>
      <c r="N27" s="5"/>
      <c r="O27" s="5"/>
      <c r="P27" s="5"/>
      <c r="Q27" s="5"/>
      <c r="R27" s="5"/>
      <c r="S27" s="5"/>
    </row>
    <row r="28" spans="1:19" s="4" customFormat="1" ht="18.75" customHeight="1">
      <c r="A28" s="5" t="s">
        <v>44</v>
      </c>
      <c r="B28" s="5"/>
      <c r="C28" s="7"/>
      <c r="D28" s="7"/>
      <c r="E28" s="20">
        <v>193927</v>
      </c>
      <c r="F28" s="20"/>
      <c r="G28" s="190">
        <v>107369</v>
      </c>
      <c r="H28" s="190"/>
      <c r="I28" s="190">
        <v>142544</v>
      </c>
      <c r="J28" s="190"/>
      <c r="K28" s="190">
        <v>107369</v>
      </c>
      <c r="M28" s="5"/>
      <c r="N28" s="5"/>
      <c r="O28" s="5"/>
      <c r="P28" s="5"/>
      <c r="Q28" s="5"/>
      <c r="R28" s="5"/>
      <c r="S28" s="5"/>
    </row>
    <row r="29" spans="1:19" s="4" customFormat="1" ht="18.75" customHeight="1">
      <c r="A29" s="5" t="s">
        <v>212</v>
      </c>
      <c r="B29" s="5"/>
      <c r="C29" s="7"/>
      <c r="D29" s="7"/>
      <c r="E29" s="20">
        <v>96980</v>
      </c>
      <c r="F29" s="20"/>
      <c r="G29" s="190">
        <v>0</v>
      </c>
      <c r="H29" s="190"/>
      <c r="I29" s="190">
        <v>96980</v>
      </c>
      <c r="J29" s="190"/>
      <c r="K29" s="190">
        <v>0</v>
      </c>
      <c r="M29" s="5"/>
      <c r="N29" s="5"/>
      <c r="O29" s="5"/>
      <c r="P29" s="5"/>
      <c r="Q29" s="5"/>
      <c r="R29" s="5"/>
      <c r="S29" s="5"/>
    </row>
    <row r="30" spans="1:19" s="111" customFormat="1" ht="18.75" customHeight="1">
      <c r="A30" s="26" t="s">
        <v>287</v>
      </c>
      <c r="B30" s="26"/>
      <c r="C30" s="106" t="s">
        <v>295</v>
      </c>
      <c r="D30" s="106"/>
      <c r="E30" s="18">
        <v>271053</v>
      </c>
      <c r="F30" s="20"/>
      <c r="G30" s="192">
        <v>0</v>
      </c>
      <c r="H30" s="190"/>
      <c r="I30" s="192">
        <v>0</v>
      </c>
      <c r="J30" s="190"/>
      <c r="K30" s="192">
        <v>0</v>
      </c>
      <c r="M30" s="26"/>
      <c r="N30" s="26"/>
      <c r="O30" s="26"/>
      <c r="P30" s="26"/>
      <c r="Q30" s="26"/>
      <c r="R30" s="26"/>
      <c r="S30" s="26"/>
    </row>
    <row r="31" spans="1:19" s="4" customFormat="1" ht="18.75" customHeight="1">
      <c r="A31" s="12" t="s">
        <v>41</v>
      </c>
      <c r="B31" s="5"/>
      <c r="C31" s="7"/>
      <c r="D31" s="7"/>
      <c r="E31" s="18">
        <f>SUM(E23:E30)</f>
        <v>1445891</v>
      </c>
      <c r="F31" s="20"/>
      <c r="G31" s="18">
        <f>SUM(G23:G30)</f>
        <v>687575</v>
      </c>
      <c r="H31" s="20"/>
      <c r="I31" s="18">
        <f>SUM(I23:I30)</f>
        <v>960775</v>
      </c>
      <c r="J31" s="20"/>
      <c r="K31" s="18">
        <f>SUM(K23:K30)</f>
        <v>687575</v>
      </c>
      <c r="M31" s="5"/>
      <c r="N31" s="5"/>
      <c r="O31" s="5"/>
      <c r="P31" s="5"/>
      <c r="Q31" s="5"/>
      <c r="R31" s="5"/>
      <c r="S31" s="5"/>
    </row>
    <row r="32" spans="1:19" s="4" customFormat="1" ht="18.75" customHeight="1">
      <c r="A32" s="12" t="s">
        <v>243</v>
      </c>
      <c r="B32" s="24"/>
      <c r="C32" s="7"/>
      <c r="D32" s="7"/>
      <c r="E32" s="20">
        <f>SUM(E21-E31)</f>
        <v>732949</v>
      </c>
      <c r="F32" s="20"/>
      <c r="G32" s="20">
        <f>SUM(G21-G31)</f>
        <v>724525</v>
      </c>
      <c r="H32" s="20"/>
      <c r="I32" s="20">
        <f>SUM(I21-I31)</f>
        <v>1180177</v>
      </c>
      <c r="J32" s="20"/>
      <c r="K32" s="20">
        <f>SUM(K21-K31)</f>
        <v>1317835</v>
      </c>
      <c r="M32" s="5"/>
      <c r="N32" s="5"/>
      <c r="O32" s="5"/>
      <c r="P32" s="5"/>
      <c r="Q32" s="5"/>
      <c r="R32" s="5"/>
      <c r="S32" s="5"/>
    </row>
    <row r="33" spans="1:19" s="4" customFormat="1" ht="18.75" customHeight="1">
      <c r="A33" s="24" t="s">
        <v>93</v>
      </c>
      <c r="B33" s="24"/>
      <c r="C33" s="7"/>
      <c r="D33" s="7"/>
      <c r="E33" s="20">
        <v>495970</v>
      </c>
      <c r="F33" s="20"/>
      <c r="G33" s="190">
        <v>738142</v>
      </c>
      <c r="H33" s="190"/>
      <c r="I33" s="190">
        <v>0</v>
      </c>
      <c r="J33" s="190"/>
      <c r="K33" s="190">
        <v>0</v>
      </c>
      <c r="M33" s="5"/>
      <c r="N33" s="5"/>
      <c r="O33" s="5"/>
      <c r="P33" s="5"/>
      <c r="Q33" s="5"/>
      <c r="R33" s="5"/>
      <c r="S33" s="5"/>
    </row>
    <row r="34" spans="1:19" s="111" customFormat="1" ht="18.75" customHeight="1">
      <c r="A34" s="117" t="s">
        <v>157</v>
      </c>
      <c r="B34" s="117"/>
      <c r="C34" s="106"/>
      <c r="D34" s="106"/>
      <c r="E34" s="18">
        <v>-76591</v>
      </c>
      <c r="F34" s="20"/>
      <c r="G34" s="192">
        <v>-76067</v>
      </c>
      <c r="H34" s="190"/>
      <c r="I34" s="192">
        <v>-76519</v>
      </c>
      <c r="J34" s="190"/>
      <c r="K34" s="192">
        <v>-76067</v>
      </c>
      <c r="M34" s="26"/>
      <c r="N34" s="26"/>
      <c r="O34" s="26"/>
      <c r="P34" s="26"/>
      <c r="Q34" s="26"/>
      <c r="R34" s="26"/>
      <c r="S34" s="26"/>
    </row>
    <row r="35" spans="1:19" s="4" customFormat="1" ht="18.75" customHeight="1">
      <c r="A35" s="12" t="s">
        <v>244</v>
      </c>
      <c r="B35" s="5"/>
      <c r="C35" s="22"/>
      <c r="D35" s="7"/>
      <c r="E35" s="20">
        <f>SUM(E32:E34)</f>
        <v>1152328</v>
      </c>
      <c r="F35" s="20"/>
      <c r="G35" s="20">
        <f>SUM(G32:G34)</f>
        <v>1386600</v>
      </c>
      <c r="H35" s="20"/>
      <c r="I35" s="20">
        <f>SUM(I32:I34)</f>
        <v>1103658</v>
      </c>
      <c r="J35" s="20"/>
      <c r="K35" s="20">
        <f>SUM(K32:K34)</f>
        <v>1241768</v>
      </c>
      <c r="M35" s="5"/>
      <c r="N35" s="5"/>
      <c r="O35" s="5"/>
      <c r="P35" s="5"/>
      <c r="Q35" s="5"/>
      <c r="R35" s="5"/>
      <c r="S35" s="5"/>
    </row>
    <row r="36" spans="1:19" s="4" customFormat="1" ht="18.75" customHeight="1">
      <c r="A36" s="5" t="s">
        <v>270</v>
      </c>
      <c r="B36" s="5"/>
      <c r="C36" s="7"/>
      <c r="D36" s="7"/>
      <c r="E36" s="18">
        <v>-4422</v>
      </c>
      <c r="F36" s="20"/>
      <c r="G36" s="192">
        <v>-38108</v>
      </c>
      <c r="H36" s="190"/>
      <c r="I36" s="192">
        <v>20171</v>
      </c>
      <c r="J36" s="190"/>
      <c r="K36" s="192">
        <v>-38108</v>
      </c>
      <c r="M36" s="5"/>
      <c r="N36" s="5"/>
      <c r="O36" s="5"/>
      <c r="P36" s="5"/>
      <c r="Q36" s="5"/>
      <c r="R36" s="5"/>
      <c r="S36" s="5"/>
    </row>
    <row r="37" spans="1:19" s="4" customFormat="1" ht="18.75" customHeight="1" thickBot="1">
      <c r="A37" s="12" t="s">
        <v>74</v>
      </c>
      <c r="B37" s="5"/>
      <c r="C37" s="7"/>
      <c r="D37" s="7"/>
      <c r="E37" s="25">
        <f>SUM(E35:E36)</f>
        <v>1147906</v>
      </c>
      <c r="F37" s="20"/>
      <c r="G37" s="25">
        <f>SUM(G35:G36)</f>
        <v>1348492</v>
      </c>
      <c r="H37" s="20"/>
      <c r="I37" s="25">
        <f>SUM(I35:I36)</f>
        <v>1123829</v>
      </c>
      <c r="J37" s="20"/>
      <c r="K37" s="25">
        <f>SUM(K35:K36)</f>
        <v>1203660</v>
      </c>
      <c r="M37" s="5"/>
      <c r="N37" s="5"/>
      <c r="O37" s="5"/>
      <c r="P37" s="5"/>
      <c r="Q37" s="5"/>
      <c r="R37" s="5"/>
      <c r="S37" s="5"/>
    </row>
    <row r="38" spans="1:19" s="4" customFormat="1" ht="18.75" customHeight="1" thickTop="1">
      <c r="A38" s="5"/>
      <c r="B38" s="5"/>
      <c r="C38" s="7"/>
      <c r="D38" s="7"/>
      <c r="E38" s="26"/>
      <c r="F38" s="26"/>
      <c r="G38" s="26"/>
      <c r="H38" s="26"/>
      <c r="I38" s="26"/>
      <c r="J38" s="5"/>
      <c r="K38" s="26"/>
      <c r="M38" s="5"/>
      <c r="N38" s="5"/>
      <c r="O38" s="5"/>
      <c r="P38" s="5"/>
      <c r="Q38" s="5"/>
      <c r="R38" s="5"/>
      <c r="S38" s="5"/>
    </row>
    <row r="39" spans="5:11" ht="18.75" customHeight="1">
      <c r="E39" s="37"/>
      <c r="F39" s="37"/>
      <c r="G39" s="37"/>
      <c r="H39" s="37"/>
      <c r="I39" s="37"/>
      <c r="J39" s="38"/>
      <c r="K39" s="37"/>
    </row>
    <row r="40" spans="1:11" ht="18.75" customHeight="1">
      <c r="A40" s="5" t="s">
        <v>3</v>
      </c>
      <c r="E40" s="39"/>
      <c r="G40" s="39"/>
      <c r="I40" s="39"/>
      <c r="K40" s="39"/>
    </row>
    <row r="41" spans="1:11" ht="18.75" customHeight="1">
      <c r="A41" s="26"/>
      <c r="B41" s="26"/>
      <c r="K41" s="126" t="s">
        <v>55</v>
      </c>
    </row>
    <row r="42" spans="1:11" ht="18.75" customHeight="1">
      <c r="A42" s="23" t="s">
        <v>148</v>
      </c>
      <c r="B42" s="1"/>
      <c r="C42" s="2"/>
      <c r="D42" s="2"/>
      <c r="E42" s="3"/>
      <c r="F42" s="112"/>
      <c r="G42" s="3"/>
      <c r="H42" s="112"/>
      <c r="I42" s="3"/>
      <c r="J42" s="1"/>
      <c r="K42" s="3"/>
    </row>
    <row r="43" spans="1:11" ht="18.75" customHeight="1">
      <c r="A43" s="23" t="s">
        <v>127</v>
      </c>
      <c r="B43" s="1"/>
      <c r="C43" s="2"/>
      <c r="D43" s="2"/>
      <c r="E43" s="3"/>
      <c r="F43" s="112"/>
      <c r="G43" s="3"/>
      <c r="H43" s="112"/>
      <c r="I43" s="3"/>
      <c r="J43" s="1"/>
      <c r="K43" s="3"/>
    </row>
    <row r="44" spans="1:11" ht="18.75" customHeight="1">
      <c r="A44" s="140" t="s">
        <v>219</v>
      </c>
      <c r="B44" s="1"/>
      <c r="C44" s="2"/>
      <c r="D44" s="2"/>
      <c r="E44" s="3"/>
      <c r="F44" s="112"/>
      <c r="G44" s="3"/>
      <c r="H44" s="112"/>
      <c r="I44" s="3"/>
      <c r="J44" s="1"/>
      <c r="K44" s="3"/>
    </row>
    <row r="45" spans="1:12" ht="18.75" customHeight="1">
      <c r="A45" s="1"/>
      <c r="B45" s="1"/>
      <c r="C45" s="2"/>
      <c r="D45" s="2"/>
      <c r="I45" s="4"/>
      <c r="K45" s="126" t="s">
        <v>266</v>
      </c>
      <c r="L45" s="126"/>
    </row>
    <row r="46" spans="1:12" ht="18.75" customHeight="1">
      <c r="A46" s="1"/>
      <c r="B46" s="1"/>
      <c r="C46" s="2"/>
      <c r="D46" s="2"/>
      <c r="G46" s="128" t="s">
        <v>146</v>
      </c>
      <c r="I46" s="4"/>
      <c r="K46" s="126"/>
      <c r="L46" s="126"/>
    </row>
    <row r="47" spans="1:12" ht="18.75" customHeight="1">
      <c r="A47" s="1"/>
      <c r="B47" s="1"/>
      <c r="C47" s="2"/>
      <c r="D47" s="2"/>
      <c r="F47" s="6"/>
      <c r="G47" s="131" t="s">
        <v>199</v>
      </c>
      <c r="I47" s="4"/>
      <c r="K47" s="126"/>
      <c r="L47" s="126"/>
    </row>
    <row r="48" spans="1:12" ht="18.75" customHeight="1">
      <c r="A48" s="1"/>
      <c r="B48" s="1"/>
      <c r="C48" s="2"/>
      <c r="D48" s="2"/>
      <c r="E48" s="170" t="s">
        <v>200</v>
      </c>
      <c r="F48" s="183"/>
      <c r="G48" s="170" t="s">
        <v>198</v>
      </c>
      <c r="H48" s="8"/>
      <c r="I48" s="217" t="s">
        <v>26</v>
      </c>
      <c r="J48" s="217"/>
      <c r="K48" s="217"/>
      <c r="L48" s="126"/>
    </row>
    <row r="49" spans="3:11" ht="18.75" customHeight="1">
      <c r="C49" s="9"/>
      <c r="D49" s="10"/>
      <c r="E49" s="43" t="s">
        <v>195</v>
      </c>
      <c r="F49" s="113"/>
      <c r="G49" s="43" t="s">
        <v>180</v>
      </c>
      <c r="H49" s="113"/>
      <c r="I49" s="43" t="s">
        <v>195</v>
      </c>
      <c r="J49" s="11"/>
      <c r="K49" s="11">
        <v>2564</v>
      </c>
    </row>
    <row r="50" spans="1:19" s="4" customFormat="1" ht="18.75" customHeight="1">
      <c r="A50" s="12" t="s">
        <v>124</v>
      </c>
      <c r="B50" s="5"/>
      <c r="C50" s="9"/>
      <c r="D50" s="10"/>
      <c r="E50" s="21"/>
      <c r="F50" s="114"/>
      <c r="G50" s="21"/>
      <c r="H50" s="114"/>
      <c r="I50" s="21"/>
      <c r="J50" s="40"/>
      <c r="K50" s="21"/>
      <c r="M50" s="5"/>
      <c r="N50" s="5"/>
      <c r="O50" s="5"/>
      <c r="P50" s="5"/>
      <c r="Q50" s="5"/>
      <c r="R50" s="5"/>
      <c r="S50" s="5"/>
    </row>
    <row r="51" spans="1:19" s="19" customFormat="1" ht="18.75" customHeight="1">
      <c r="A51" s="89" t="s">
        <v>83</v>
      </c>
      <c r="B51" s="89"/>
      <c r="C51" s="10"/>
      <c r="D51" s="10"/>
      <c r="E51" s="90"/>
      <c r="F51" s="115"/>
      <c r="G51" s="90"/>
      <c r="H51" s="115"/>
      <c r="I51" s="90"/>
      <c r="J51" s="91"/>
      <c r="K51" s="90"/>
      <c r="M51" s="89"/>
      <c r="N51" s="89"/>
      <c r="O51" s="89"/>
      <c r="P51" s="89"/>
      <c r="Q51" s="89"/>
      <c r="R51" s="89"/>
      <c r="S51" s="89"/>
    </row>
    <row r="52" spans="1:19" s="19" customFormat="1" ht="18.75" customHeight="1">
      <c r="A52" s="171" t="s">
        <v>260</v>
      </c>
      <c r="B52" s="89"/>
      <c r="C52" s="7"/>
      <c r="D52" s="10"/>
      <c r="E52" s="207">
        <v>110</v>
      </c>
      <c r="F52" s="208"/>
      <c r="G52" s="209">
        <v>527</v>
      </c>
      <c r="H52" s="210"/>
      <c r="I52" s="209">
        <v>0</v>
      </c>
      <c r="J52" s="210"/>
      <c r="K52" s="209">
        <v>0</v>
      </c>
      <c r="M52" s="89"/>
      <c r="N52" s="89"/>
      <c r="O52" s="89"/>
      <c r="P52" s="89"/>
      <c r="Q52" s="89"/>
      <c r="R52" s="89"/>
      <c r="S52" s="89"/>
    </row>
    <row r="53" spans="1:19" s="4" customFormat="1" ht="18.75" customHeight="1">
      <c r="A53" s="5" t="s">
        <v>83</v>
      </c>
      <c r="B53" s="5"/>
      <c r="C53" s="7"/>
      <c r="D53" s="7"/>
      <c r="E53" s="211"/>
      <c r="F53" s="211"/>
      <c r="G53" s="211"/>
      <c r="H53" s="211"/>
      <c r="I53" s="212"/>
      <c r="J53" s="213"/>
      <c r="K53" s="212"/>
      <c r="M53" s="5"/>
      <c r="N53" s="5"/>
      <c r="O53" s="5"/>
      <c r="P53" s="5"/>
      <c r="Q53" s="5"/>
      <c r="R53" s="5"/>
      <c r="S53" s="5"/>
    </row>
    <row r="54" spans="1:19" s="19" customFormat="1" ht="18.75" customHeight="1">
      <c r="A54" s="5" t="s">
        <v>125</v>
      </c>
      <c r="B54" s="89"/>
      <c r="C54" s="10"/>
      <c r="D54" s="10"/>
      <c r="E54" s="214">
        <f>SUM(E52:E53)</f>
        <v>110</v>
      </c>
      <c r="F54" s="215"/>
      <c r="G54" s="214">
        <f>SUM(G52:G53)</f>
        <v>527</v>
      </c>
      <c r="H54" s="215"/>
      <c r="I54" s="214">
        <f>SUM(I52:I53)</f>
        <v>0</v>
      </c>
      <c r="J54" s="212"/>
      <c r="K54" s="214">
        <f>SUM(K52:K53)</f>
        <v>0</v>
      </c>
      <c r="M54" s="89"/>
      <c r="N54" s="89"/>
      <c r="O54" s="89"/>
      <c r="P54" s="89"/>
      <c r="Q54" s="89"/>
      <c r="R54" s="89"/>
      <c r="S54" s="89"/>
    </row>
    <row r="55" spans="1:19" s="19" customFormat="1" ht="18.75" customHeight="1">
      <c r="A55" s="89"/>
      <c r="B55" s="89"/>
      <c r="C55" s="10"/>
      <c r="D55" s="10"/>
      <c r="E55" s="90"/>
      <c r="F55" s="115"/>
      <c r="G55" s="90"/>
      <c r="H55" s="115"/>
      <c r="I55" s="90"/>
      <c r="J55" s="91"/>
      <c r="K55" s="90"/>
      <c r="M55" s="89"/>
      <c r="N55" s="89"/>
      <c r="O55" s="89"/>
      <c r="P55" s="89"/>
      <c r="Q55" s="89"/>
      <c r="R55" s="89"/>
      <c r="S55" s="89"/>
    </row>
    <row r="56" spans="1:19" s="19" customFormat="1" ht="18.75" customHeight="1">
      <c r="A56" s="89" t="s">
        <v>82</v>
      </c>
      <c r="B56" s="89"/>
      <c r="C56" s="10"/>
      <c r="D56" s="10"/>
      <c r="E56" s="90"/>
      <c r="F56" s="115"/>
      <c r="G56" s="90"/>
      <c r="H56" s="115"/>
      <c r="I56" s="90"/>
      <c r="J56" s="91"/>
      <c r="K56" s="90"/>
      <c r="M56" s="89"/>
      <c r="N56" s="89"/>
      <c r="O56" s="89"/>
      <c r="P56" s="89"/>
      <c r="Q56" s="89"/>
      <c r="R56" s="89"/>
      <c r="S56" s="89"/>
    </row>
    <row r="57" spans="1:19" s="19" customFormat="1" ht="18.75" customHeight="1">
      <c r="A57" s="5" t="s">
        <v>271</v>
      </c>
      <c r="B57" s="5"/>
      <c r="C57" s="9"/>
      <c r="D57" s="9"/>
      <c r="E57" s="90"/>
      <c r="F57" s="115"/>
      <c r="G57" s="90"/>
      <c r="H57" s="115"/>
      <c r="I57" s="90"/>
      <c r="J57" s="91"/>
      <c r="K57" s="90"/>
      <c r="M57" s="89"/>
      <c r="N57" s="89"/>
      <c r="O57" s="89"/>
      <c r="P57" s="89"/>
      <c r="Q57" s="89"/>
      <c r="R57" s="89"/>
      <c r="S57" s="89"/>
    </row>
    <row r="58" spans="1:19" s="19" customFormat="1" ht="18.75" customHeight="1">
      <c r="A58" s="5" t="s">
        <v>272</v>
      </c>
      <c r="B58" s="5"/>
      <c r="C58" s="9"/>
      <c r="D58" s="9"/>
      <c r="E58" s="41">
        <v>28621</v>
      </c>
      <c r="F58" s="188"/>
      <c r="G58" s="174">
        <v>-100202</v>
      </c>
      <c r="H58" s="193"/>
      <c r="I58" s="174">
        <v>28621</v>
      </c>
      <c r="J58" s="193"/>
      <c r="K58" s="174">
        <v>-100202</v>
      </c>
      <c r="M58" s="89"/>
      <c r="N58" s="89"/>
      <c r="O58" s="89"/>
      <c r="P58" s="89"/>
      <c r="Q58" s="89"/>
      <c r="R58" s="89"/>
      <c r="S58" s="89"/>
    </row>
    <row r="59" spans="1:19" s="19" customFormat="1" ht="18.75" customHeight="1">
      <c r="A59" s="171" t="s">
        <v>260</v>
      </c>
      <c r="B59" s="89"/>
      <c r="C59" s="7"/>
      <c r="D59" s="10"/>
      <c r="E59" s="206">
        <v>-92972</v>
      </c>
      <c r="F59" s="114"/>
      <c r="G59" s="206">
        <v>-6984</v>
      </c>
      <c r="H59" s="114"/>
      <c r="I59" s="206">
        <v>0</v>
      </c>
      <c r="J59" s="40"/>
      <c r="K59" s="206">
        <v>0</v>
      </c>
      <c r="M59" s="89"/>
      <c r="N59" s="89"/>
      <c r="O59" s="89"/>
      <c r="P59" s="89"/>
      <c r="Q59" s="89"/>
      <c r="R59" s="89"/>
      <c r="S59" s="89"/>
    </row>
    <row r="60" spans="1:19" s="19" customFormat="1" ht="18.75" customHeight="1">
      <c r="A60" s="5" t="s">
        <v>82</v>
      </c>
      <c r="B60" s="89"/>
      <c r="C60" s="10"/>
      <c r="D60" s="10"/>
      <c r="E60" s="20"/>
      <c r="F60" s="20"/>
      <c r="G60" s="20"/>
      <c r="H60" s="20"/>
      <c r="I60" s="20"/>
      <c r="J60" s="16"/>
      <c r="K60" s="20"/>
      <c r="M60" s="89"/>
      <c r="N60" s="89"/>
      <c r="O60" s="89"/>
      <c r="P60" s="89"/>
      <c r="Q60" s="89"/>
      <c r="R60" s="89"/>
      <c r="S60" s="89"/>
    </row>
    <row r="61" spans="1:19" s="19" customFormat="1" ht="18.75" customHeight="1">
      <c r="A61" s="5" t="s">
        <v>125</v>
      </c>
      <c r="B61" s="89"/>
      <c r="C61" s="10"/>
      <c r="D61" s="10"/>
      <c r="E61" s="93">
        <f>SUM(E56:E59)</f>
        <v>-64351</v>
      </c>
      <c r="F61" s="94"/>
      <c r="G61" s="93">
        <f>SUM(G56:G59)</f>
        <v>-107186</v>
      </c>
      <c r="H61" s="94"/>
      <c r="I61" s="93">
        <f>SUM(I56:I59)</f>
        <v>28621</v>
      </c>
      <c r="J61" s="45"/>
      <c r="K61" s="93">
        <f>SUM(K56:K59)</f>
        <v>-100202</v>
      </c>
      <c r="M61" s="89"/>
      <c r="N61" s="89"/>
      <c r="O61" s="89"/>
      <c r="P61" s="89"/>
      <c r="Q61" s="89"/>
      <c r="R61" s="89"/>
      <c r="S61" s="89"/>
    </row>
    <row r="62" spans="1:19" s="4" customFormat="1" ht="18.75" customHeight="1">
      <c r="A62" s="12" t="s">
        <v>97</v>
      </c>
      <c r="B62" s="5"/>
      <c r="C62" s="7"/>
      <c r="D62" s="7"/>
      <c r="E62" s="18">
        <f>E54+E61</f>
        <v>-64241</v>
      </c>
      <c r="F62" s="20"/>
      <c r="G62" s="18">
        <f>G54+G61</f>
        <v>-106659</v>
      </c>
      <c r="H62" s="20"/>
      <c r="I62" s="18">
        <f>I54+I61</f>
        <v>28621</v>
      </c>
      <c r="J62" s="21"/>
      <c r="K62" s="18">
        <f>K54+K61</f>
        <v>-100202</v>
      </c>
      <c r="M62" s="5"/>
      <c r="N62" s="5"/>
      <c r="O62" s="5"/>
      <c r="P62" s="5"/>
      <c r="Q62" s="5"/>
      <c r="R62" s="5"/>
      <c r="S62" s="5"/>
    </row>
    <row r="63" spans="1:19" s="4" customFormat="1" ht="18.75" customHeight="1" thickBot="1">
      <c r="A63" s="12" t="s">
        <v>62</v>
      </c>
      <c r="B63" s="5"/>
      <c r="C63" s="7"/>
      <c r="D63" s="7"/>
      <c r="E63" s="42">
        <f>E62+E37</f>
        <v>1083665</v>
      </c>
      <c r="F63" s="20"/>
      <c r="G63" s="42">
        <f>G62+G37</f>
        <v>1241833</v>
      </c>
      <c r="H63" s="20"/>
      <c r="I63" s="42">
        <f>I62+I37</f>
        <v>1152450</v>
      </c>
      <c r="J63" s="41"/>
      <c r="K63" s="42">
        <f>K62+K37</f>
        <v>1103458</v>
      </c>
      <c r="M63" s="5"/>
      <c r="N63" s="5"/>
      <c r="O63" s="5"/>
      <c r="P63" s="5"/>
      <c r="Q63" s="5"/>
      <c r="R63" s="5"/>
      <c r="S63" s="5"/>
    </row>
    <row r="64" spans="1:11" s="28" customFormat="1" ht="18.75" customHeight="1" thickTop="1">
      <c r="A64" s="31"/>
      <c r="F64" s="45"/>
      <c r="H64" s="45"/>
      <c r="I64" s="30"/>
      <c r="J64" s="30"/>
      <c r="K64" s="30"/>
    </row>
    <row r="65" spans="1:11" s="28" customFormat="1" ht="18.75" customHeight="1">
      <c r="A65" s="27" t="s">
        <v>273</v>
      </c>
      <c r="F65" s="45"/>
      <c r="H65" s="45"/>
      <c r="I65" s="30"/>
      <c r="J65" s="30"/>
      <c r="K65" s="30"/>
    </row>
    <row r="66" spans="1:11" s="28" customFormat="1" ht="18.75" customHeight="1" thickBot="1">
      <c r="A66" s="31" t="s">
        <v>274</v>
      </c>
      <c r="E66" s="216">
        <f>E68-E67</f>
        <v>1144228</v>
      </c>
      <c r="F66" s="45"/>
      <c r="G66" s="205">
        <f>G37</f>
        <v>1348492</v>
      </c>
      <c r="H66" s="45"/>
      <c r="I66" s="205">
        <f>I37</f>
        <v>1123829</v>
      </c>
      <c r="J66" s="30"/>
      <c r="K66" s="205">
        <f>K37</f>
        <v>1203660</v>
      </c>
    </row>
    <row r="67" spans="1:11" s="28" customFormat="1" ht="18.75" customHeight="1" thickTop="1">
      <c r="A67" s="31" t="s">
        <v>275</v>
      </c>
      <c r="E67" s="206">
        <v>3678</v>
      </c>
      <c r="F67" s="45"/>
      <c r="H67" s="45"/>
      <c r="I67" s="30"/>
      <c r="J67" s="30"/>
      <c r="K67" s="30"/>
    </row>
    <row r="68" spans="1:5" s="28" customFormat="1" ht="18.75" customHeight="1" thickBot="1">
      <c r="A68" s="31"/>
      <c r="E68" s="204">
        <f>E37</f>
        <v>1147906</v>
      </c>
    </row>
    <row r="69" spans="1:11" s="28" customFormat="1" ht="18.75" customHeight="1" thickTop="1">
      <c r="A69" s="27" t="s">
        <v>280</v>
      </c>
      <c r="E69" s="216"/>
      <c r="F69" s="45"/>
      <c r="H69" s="45"/>
      <c r="I69" s="30"/>
      <c r="J69" s="30"/>
      <c r="K69" s="30"/>
    </row>
    <row r="70" spans="1:11" s="28" customFormat="1" ht="18.75" customHeight="1" thickBot="1">
      <c r="A70" s="31" t="s">
        <v>274</v>
      </c>
      <c r="E70" s="216">
        <f>E72-E71</f>
        <v>1079987</v>
      </c>
      <c r="F70" s="45"/>
      <c r="G70" s="205">
        <f>G63</f>
        <v>1241833</v>
      </c>
      <c r="H70" s="45"/>
      <c r="I70" s="205">
        <f>I63</f>
        <v>1152450</v>
      </c>
      <c r="J70" s="30"/>
      <c r="K70" s="205">
        <f>K63</f>
        <v>1103458</v>
      </c>
    </row>
    <row r="71" spans="1:11" s="28" customFormat="1" ht="18.75" customHeight="1" thickTop="1">
      <c r="A71" s="31" t="s">
        <v>275</v>
      </c>
      <c r="E71" s="206">
        <v>3678</v>
      </c>
      <c r="F71" s="45"/>
      <c r="H71" s="45"/>
      <c r="I71" s="30"/>
      <c r="J71" s="30"/>
      <c r="K71" s="30"/>
    </row>
    <row r="72" spans="1:5" s="28" customFormat="1" ht="18.75" customHeight="1" thickBot="1">
      <c r="A72" s="31"/>
      <c r="E72" s="204">
        <f>E63</f>
        <v>1083665</v>
      </c>
    </row>
    <row r="73" spans="1:11" s="28" customFormat="1" ht="18.75" customHeight="1" thickTop="1">
      <c r="A73" s="27" t="s">
        <v>245</v>
      </c>
      <c r="C73" s="29"/>
      <c r="E73" s="45"/>
      <c r="F73" s="45"/>
      <c r="G73" s="45"/>
      <c r="H73" s="45"/>
      <c r="I73" s="5"/>
      <c r="J73" s="5"/>
      <c r="K73" s="5"/>
    </row>
    <row r="74" spans="1:11" s="28" customFormat="1" ht="18.75" customHeight="1" thickBot="1">
      <c r="A74" s="32" t="s">
        <v>246</v>
      </c>
      <c r="B74" s="33"/>
      <c r="C74" s="29"/>
      <c r="E74" s="35">
        <v>2</v>
      </c>
      <c r="F74" s="116"/>
      <c r="G74" s="35">
        <f>G37/G75</f>
        <v>2.3579528266750134</v>
      </c>
      <c r="H74" s="116"/>
      <c r="I74" s="35">
        <f>I37/I75</f>
        <v>1.9651104843405474</v>
      </c>
      <c r="J74" s="36"/>
      <c r="K74" s="35">
        <f>K37/K75</f>
        <v>2.1047017700925528</v>
      </c>
    </row>
    <row r="75" spans="1:11" s="28" customFormat="1" ht="18.75" customHeight="1" thickBot="1" thickTop="1">
      <c r="A75" s="32" t="s">
        <v>131</v>
      </c>
      <c r="B75" s="34"/>
      <c r="C75" s="29"/>
      <c r="E75" s="87">
        <v>571891</v>
      </c>
      <c r="F75" s="116"/>
      <c r="G75" s="87">
        <v>571891</v>
      </c>
      <c r="H75" s="116"/>
      <c r="I75" s="87">
        <v>571891</v>
      </c>
      <c r="J75" s="36"/>
      <c r="K75" s="87">
        <v>571891</v>
      </c>
    </row>
    <row r="76" spans="1:11" s="28" customFormat="1" ht="18.75" customHeight="1" thickTop="1">
      <c r="A76" s="32"/>
      <c r="B76" s="34"/>
      <c r="C76" s="29"/>
      <c r="E76" s="45"/>
      <c r="F76" s="116"/>
      <c r="G76" s="45"/>
      <c r="H76" s="116"/>
      <c r="I76" s="45"/>
      <c r="J76" s="36"/>
      <c r="K76" s="45"/>
    </row>
    <row r="77" spans="1:11" s="28" customFormat="1" ht="18.75" customHeight="1" thickBot="1">
      <c r="A77" s="32" t="s">
        <v>247</v>
      </c>
      <c r="B77" s="33"/>
      <c r="C77" s="29"/>
      <c r="E77" s="35">
        <v>2</v>
      </c>
      <c r="F77" s="116"/>
      <c r="G77" s="35">
        <f>G37/G78</f>
        <v>2.3577796699963107</v>
      </c>
      <c r="H77" s="116"/>
      <c r="I77" s="35">
        <f>I37/I78</f>
        <v>1.9649661761080406</v>
      </c>
      <c r="J77" s="36"/>
      <c r="K77" s="35">
        <f>K37/K78</f>
        <v>2.1045472109495345</v>
      </c>
    </row>
    <row r="78" spans="1:11" s="28" customFormat="1" ht="18.75" customHeight="1" thickBot="1" thickTop="1">
      <c r="A78" s="32" t="s">
        <v>131</v>
      </c>
      <c r="B78" s="34"/>
      <c r="C78" s="29"/>
      <c r="E78" s="87">
        <v>571933</v>
      </c>
      <c r="F78" s="116"/>
      <c r="G78" s="87">
        <v>571933</v>
      </c>
      <c r="H78" s="116"/>
      <c r="I78" s="87">
        <v>571933</v>
      </c>
      <c r="J78" s="36"/>
      <c r="K78" s="87">
        <v>571933</v>
      </c>
    </row>
    <row r="79" spans="1:11" s="28" customFormat="1" ht="18.75" customHeight="1" thickTop="1">
      <c r="A79" s="32"/>
      <c r="B79" s="34"/>
      <c r="C79" s="29"/>
      <c r="E79" s="45"/>
      <c r="F79" s="116"/>
      <c r="G79" s="45"/>
      <c r="H79" s="116"/>
      <c r="I79" s="45"/>
      <c r="J79" s="36"/>
      <c r="K79" s="30"/>
    </row>
    <row r="80" spans="1:11" ht="18.75" customHeight="1">
      <c r="A80" s="5" t="s">
        <v>3</v>
      </c>
      <c r="E80" s="39"/>
      <c r="G80" s="39"/>
      <c r="I80" s="5"/>
      <c r="K80" s="5"/>
    </row>
    <row r="81" spans="1:11" ht="18.75" customHeight="1">
      <c r="A81" s="44"/>
      <c r="B81" s="26"/>
      <c r="K81" s="126" t="s">
        <v>55</v>
      </c>
    </row>
    <row r="82" spans="1:11" ht="18.75" customHeight="1">
      <c r="A82" s="23" t="s">
        <v>147</v>
      </c>
      <c r="B82" s="1"/>
      <c r="C82" s="2"/>
      <c r="D82" s="2"/>
      <c r="E82" s="3"/>
      <c r="F82" s="112"/>
      <c r="G82" s="3"/>
      <c r="H82" s="112"/>
      <c r="I82" s="3"/>
      <c r="J82" s="1"/>
      <c r="K82" s="3"/>
    </row>
    <row r="83" spans="1:11" ht="18.75" customHeight="1">
      <c r="A83" s="23" t="s">
        <v>61</v>
      </c>
      <c r="B83" s="1"/>
      <c r="C83" s="2"/>
      <c r="D83" s="2"/>
      <c r="E83" s="3"/>
      <c r="F83" s="112"/>
      <c r="G83" s="3"/>
      <c r="H83" s="112"/>
      <c r="I83" s="3"/>
      <c r="J83" s="1"/>
      <c r="K83" s="3"/>
    </row>
    <row r="84" spans="1:11" ht="18.75" customHeight="1">
      <c r="A84" s="140" t="s">
        <v>222</v>
      </c>
      <c r="B84" s="1"/>
      <c r="C84" s="2"/>
      <c r="D84" s="2"/>
      <c r="E84" s="3"/>
      <c r="F84" s="112"/>
      <c r="G84" s="3"/>
      <c r="H84" s="112"/>
      <c r="I84" s="3"/>
      <c r="J84" s="1"/>
      <c r="K84" s="3"/>
    </row>
    <row r="85" spans="1:12" ht="18.75" customHeight="1">
      <c r="A85" s="1"/>
      <c r="B85" s="1"/>
      <c r="C85" s="2"/>
      <c r="D85" s="2"/>
      <c r="I85" s="4"/>
      <c r="K85" s="126" t="s">
        <v>266</v>
      </c>
      <c r="L85" s="126"/>
    </row>
    <row r="86" spans="1:12" ht="18.75" customHeight="1">
      <c r="A86" s="1"/>
      <c r="B86" s="1"/>
      <c r="C86" s="2"/>
      <c r="D86" s="2"/>
      <c r="G86" s="128" t="s">
        <v>146</v>
      </c>
      <c r="I86" s="4"/>
      <c r="K86" s="126"/>
      <c r="L86" s="126"/>
    </row>
    <row r="87" spans="1:12" ht="18.75" customHeight="1">
      <c r="A87" s="1"/>
      <c r="B87" s="1"/>
      <c r="C87" s="2"/>
      <c r="D87" s="2"/>
      <c r="F87" s="6"/>
      <c r="G87" s="131" t="s">
        <v>199</v>
      </c>
      <c r="I87" s="4"/>
      <c r="K87" s="126"/>
      <c r="L87" s="126"/>
    </row>
    <row r="88" spans="1:12" ht="18.75" customHeight="1">
      <c r="A88" s="1"/>
      <c r="B88" s="1"/>
      <c r="D88" s="2"/>
      <c r="E88" s="170" t="s">
        <v>200</v>
      </c>
      <c r="F88" s="183"/>
      <c r="G88" s="170" t="s">
        <v>198</v>
      </c>
      <c r="H88" s="8"/>
      <c r="I88" s="217" t="s">
        <v>26</v>
      </c>
      <c r="J88" s="217"/>
      <c r="K88" s="217"/>
      <c r="L88" s="126"/>
    </row>
    <row r="89" spans="3:11" ht="18.75" customHeight="1">
      <c r="C89" s="9" t="s">
        <v>0</v>
      </c>
      <c r="D89" s="10"/>
      <c r="E89" s="43" t="s">
        <v>195</v>
      </c>
      <c r="F89" s="113"/>
      <c r="G89" s="43" t="s">
        <v>180</v>
      </c>
      <c r="H89" s="113"/>
      <c r="I89" s="43" t="s">
        <v>195</v>
      </c>
      <c r="J89" s="11"/>
      <c r="K89" s="11">
        <v>2564</v>
      </c>
    </row>
    <row r="90" spans="1:11" ht="18.75" customHeight="1">
      <c r="A90" s="12" t="s">
        <v>126</v>
      </c>
      <c r="C90" s="9"/>
      <c r="D90" s="10"/>
      <c r="E90" s="43"/>
      <c r="F90" s="113"/>
      <c r="G90" s="43"/>
      <c r="H90" s="113"/>
      <c r="I90" s="43"/>
      <c r="J90" s="11"/>
      <c r="K90" s="11"/>
    </row>
    <row r="91" spans="1:11" ht="18.75" customHeight="1">
      <c r="A91" s="12" t="s">
        <v>38</v>
      </c>
      <c r="C91" s="7">
        <v>2</v>
      </c>
      <c r="E91" s="13"/>
      <c r="G91" s="13"/>
      <c r="I91" s="14"/>
      <c r="K91" s="14"/>
    </row>
    <row r="92" spans="1:11" ht="18.75" customHeight="1">
      <c r="A92" s="5" t="s">
        <v>91</v>
      </c>
      <c r="C92" s="106"/>
      <c r="D92" s="106"/>
      <c r="E92" s="13">
        <v>1049250</v>
      </c>
      <c r="G92" s="191">
        <v>943749</v>
      </c>
      <c r="H92" s="171"/>
      <c r="I92" s="172">
        <v>1049250</v>
      </c>
      <c r="J92" s="190"/>
      <c r="K92" s="172">
        <v>943749</v>
      </c>
    </row>
    <row r="93" spans="1:11" ht="18.75" customHeight="1">
      <c r="A93" s="5" t="s">
        <v>283</v>
      </c>
      <c r="C93" s="107"/>
      <c r="D93" s="106"/>
      <c r="E93" s="15">
        <v>209383</v>
      </c>
      <c r="F93" s="20"/>
      <c r="G93" s="172">
        <v>0</v>
      </c>
      <c r="H93" s="190"/>
      <c r="I93" s="172">
        <v>0</v>
      </c>
      <c r="J93" s="190"/>
      <c r="K93" s="172">
        <v>0</v>
      </c>
    </row>
    <row r="94" spans="1:11" ht="18.75" customHeight="1">
      <c r="A94" s="5" t="s">
        <v>92</v>
      </c>
      <c r="C94" s="106"/>
      <c r="D94" s="106"/>
      <c r="E94" s="15">
        <v>111099</v>
      </c>
      <c r="F94" s="20"/>
      <c r="G94" s="172">
        <v>160859</v>
      </c>
      <c r="H94" s="190"/>
      <c r="I94" s="172">
        <v>719891</v>
      </c>
      <c r="J94" s="190"/>
      <c r="K94" s="172">
        <v>767109</v>
      </c>
    </row>
    <row r="95" spans="1:12" s="171" customFormat="1" ht="18.75">
      <c r="A95" s="171" t="s">
        <v>155</v>
      </c>
      <c r="C95" s="189"/>
      <c r="D95" s="189"/>
      <c r="E95" s="172">
        <v>344039</v>
      </c>
      <c r="F95" s="190"/>
      <c r="G95" s="172">
        <v>277862</v>
      </c>
      <c r="H95" s="190"/>
      <c r="I95" s="172">
        <v>342500</v>
      </c>
      <c r="J95" s="190"/>
      <c r="K95" s="172">
        <v>277862</v>
      </c>
      <c r="L95" s="181"/>
    </row>
    <row r="96" spans="1:12" s="171" customFormat="1" ht="18.75">
      <c r="A96" s="171" t="s">
        <v>224</v>
      </c>
      <c r="C96" s="189"/>
      <c r="D96" s="189"/>
      <c r="E96" s="172">
        <v>140008</v>
      </c>
      <c r="F96" s="190"/>
      <c r="G96" s="172">
        <v>254026</v>
      </c>
      <c r="H96" s="190"/>
      <c r="I96" s="172">
        <v>140008</v>
      </c>
      <c r="J96" s="190"/>
      <c r="K96" s="172">
        <v>254026</v>
      </c>
      <c r="L96" s="181"/>
    </row>
    <row r="97" spans="1:12" s="171" customFormat="1" ht="18.75">
      <c r="A97" s="171" t="s">
        <v>267</v>
      </c>
      <c r="C97" s="189"/>
      <c r="D97" s="189"/>
      <c r="E97" s="172">
        <v>0</v>
      </c>
      <c r="F97" s="190"/>
      <c r="G97" s="172">
        <v>402430</v>
      </c>
      <c r="H97" s="190"/>
      <c r="I97" s="172">
        <v>0</v>
      </c>
      <c r="J97" s="190"/>
      <c r="K97" s="172">
        <v>402430</v>
      </c>
      <c r="L97" s="181"/>
    </row>
    <row r="98" spans="1:12" s="171" customFormat="1" ht="18.75">
      <c r="A98" s="171" t="s">
        <v>259</v>
      </c>
      <c r="C98" s="189">
        <v>7</v>
      </c>
      <c r="D98" s="189"/>
      <c r="E98" s="172">
        <v>0</v>
      </c>
      <c r="F98" s="190"/>
      <c r="G98" s="172">
        <v>0</v>
      </c>
      <c r="H98" s="190"/>
      <c r="I98" s="172">
        <v>573482</v>
      </c>
      <c r="J98" s="190"/>
      <c r="K98" s="172">
        <v>0</v>
      </c>
      <c r="L98" s="181"/>
    </row>
    <row r="99" spans="1:12" s="171" customFormat="1" ht="18.75">
      <c r="A99" s="171" t="s">
        <v>284</v>
      </c>
      <c r="C99" s="189">
        <v>7</v>
      </c>
      <c r="D99" s="189"/>
      <c r="E99" s="172">
        <v>951145</v>
      </c>
      <c r="F99" s="190"/>
      <c r="G99" s="172">
        <v>0</v>
      </c>
      <c r="H99" s="190"/>
      <c r="I99" s="172">
        <v>0</v>
      </c>
      <c r="J99" s="190"/>
      <c r="K99" s="172">
        <v>0</v>
      </c>
      <c r="L99" s="181"/>
    </row>
    <row r="100" spans="1:11" ht="18.75" customHeight="1">
      <c r="A100" s="5" t="s">
        <v>31</v>
      </c>
      <c r="C100" s="46"/>
      <c r="E100" s="173">
        <v>140701</v>
      </c>
      <c r="F100" s="20"/>
      <c r="G100" s="173">
        <v>6619</v>
      </c>
      <c r="H100" s="190"/>
      <c r="I100" s="173">
        <v>79000</v>
      </c>
      <c r="J100" s="190"/>
      <c r="K100" s="173">
        <v>6619</v>
      </c>
    </row>
    <row r="101" spans="1:19" s="4" customFormat="1" ht="18.75" customHeight="1">
      <c r="A101" s="12" t="s">
        <v>39</v>
      </c>
      <c r="B101" s="5"/>
      <c r="C101" s="7"/>
      <c r="D101" s="7"/>
      <c r="E101" s="18">
        <f>SUM(E92:E100)</f>
        <v>2945625</v>
      </c>
      <c r="F101" s="20"/>
      <c r="G101" s="18">
        <f>SUM(G92:G100)</f>
        <v>2045545</v>
      </c>
      <c r="H101" s="16"/>
      <c r="I101" s="18">
        <f>SUM(I92:I100)</f>
        <v>2904131</v>
      </c>
      <c r="J101" s="16"/>
      <c r="K101" s="18">
        <f>SUM(K92:K100)</f>
        <v>2651795</v>
      </c>
      <c r="M101" s="5"/>
      <c r="N101" s="5"/>
      <c r="O101" s="5"/>
      <c r="P101" s="5"/>
      <c r="Q101" s="5"/>
      <c r="R101" s="5"/>
      <c r="S101" s="5"/>
    </row>
    <row r="102" spans="1:19" s="4" customFormat="1" ht="18.75" customHeight="1">
      <c r="A102" s="12" t="s">
        <v>40</v>
      </c>
      <c r="B102" s="5"/>
      <c r="C102" s="7">
        <v>2</v>
      </c>
      <c r="D102" s="7"/>
      <c r="E102" s="19"/>
      <c r="F102" s="26"/>
      <c r="G102" s="19"/>
      <c r="H102" s="5"/>
      <c r="I102" s="19"/>
      <c r="J102" s="5"/>
      <c r="K102" s="19"/>
      <c r="M102" s="5"/>
      <c r="N102" s="5"/>
      <c r="O102" s="5"/>
      <c r="P102" s="5"/>
      <c r="Q102" s="5"/>
      <c r="R102" s="5"/>
      <c r="S102" s="5"/>
    </row>
    <row r="103" spans="1:19" s="4" customFormat="1" ht="18.75" customHeight="1">
      <c r="A103" s="5" t="s">
        <v>96</v>
      </c>
      <c r="B103" s="5"/>
      <c r="C103" s="7"/>
      <c r="D103" s="7"/>
      <c r="E103" s="20">
        <v>1021855</v>
      </c>
      <c r="F103" s="20"/>
      <c r="G103" s="190">
        <v>923002</v>
      </c>
      <c r="H103" s="190"/>
      <c r="I103" s="190">
        <v>1021855</v>
      </c>
      <c r="J103" s="190"/>
      <c r="K103" s="190">
        <v>923002</v>
      </c>
      <c r="M103" s="5"/>
      <c r="N103" s="5"/>
      <c r="O103" s="5"/>
      <c r="P103" s="5"/>
      <c r="Q103" s="5"/>
      <c r="R103" s="5"/>
      <c r="S103" s="5"/>
    </row>
    <row r="104" spans="1:19" s="4" customFormat="1" ht="18.75" customHeight="1">
      <c r="A104" s="5" t="s">
        <v>285</v>
      </c>
      <c r="B104" s="5"/>
      <c r="C104" s="7"/>
      <c r="D104" s="7"/>
      <c r="E104" s="20">
        <v>145864</v>
      </c>
      <c r="F104" s="20"/>
      <c r="G104" s="190">
        <v>0</v>
      </c>
      <c r="H104" s="190"/>
      <c r="I104" s="190">
        <v>0</v>
      </c>
      <c r="J104" s="190"/>
      <c r="K104" s="190">
        <v>0</v>
      </c>
      <c r="M104" s="5"/>
      <c r="N104" s="5"/>
      <c r="O104" s="5"/>
      <c r="P104" s="5"/>
      <c r="Q104" s="5"/>
      <c r="R104" s="5"/>
      <c r="S104" s="5"/>
    </row>
    <row r="105" spans="1:19" s="4" customFormat="1" ht="18.75" customHeight="1">
      <c r="A105" s="5" t="s">
        <v>156</v>
      </c>
      <c r="B105" s="5"/>
      <c r="C105" s="7"/>
      <c r="D105" s="7"/>
      <c r="E105" s="20">
        <v>220374</v>
      </c>
      <c r="F105" s="20"/>
      <c r="G105" s="190">
        <v>204759</v>
      </c>
      <c r="H105" s="190"/>
      <c r="I105" s="190">
        <v>220374</v>
      </c>
      <c r="J105" s="190"/>
      <c r="K105" s="190">
        <v>204759</v>
      </c>
      <c r="M105" s="5"/>
      <c r="N105" s="5"/>
      <c r="O105" s="5"/>
      <c r="P105" s="5"/>
      <c r="Q105" s="5"/>
      <c r="R105" s="5"/>
      <c r="S105" s="5"/>
    </row>
    <row r="106" spans="1:19" s="4" customFormat="1" ht="18.75" customHeight="1">
      <c r="A106" s="5" t="s">
        <v>225</v>
      </c>
      <c r="B106" s="5"/>
      <c r="C106" s="7"/>
      <c r="D106" s="7"/>
      <c r="E106" s="20">
        <v>99853</v>
      </c>
      <c r="F106" s="20"/>
      <c r="G106" s="190">
        <v>1034</v>
      </c>
      <c r="H106" s="190"/>
      <c r="I106" s="190">
        <v>99853</v>
      </c>
      <c r="J106" s="190"/>
      <c r="K106" s="190">
        <v>1034</v>
      </c>
      <c r="M106" s="5"/>
      <c r="N106" s="5"/>
      <c r="O106" s="5"/>
      <c r="P106" s="5"/>
      <c r="Q106" s="5"/>
      <c r="R106" s="5"/>
      <c r="S106" s="5"/>
    </row>
    <row r="107" spans="1:19" s="4" customFormat="1" ht="18.75" customHeight="1">
      <c r="A107" s="5" t="s">
        <v>286</v>
      </c>
      <c r="B107" s="5"/>
      <c r="C107" s="7"/>
      <c r="D107" s="7"/>
      <c r="E107" s="20">
        <v>16816</v>
      </c>
      <c r="F107" s="20"/>
      <c r="G107" s="190">
        <v>0</v>
      </c>
      <c r="H107" s="190"/>
      <c r="I107" s="190">
        <v>0</v>
      </c>
      <c r="J107" s="190"/>
      <c r="K107" s="190">
        <v>0</v>
      </c>
      <c r="M107" s="5"/>
      <c r="N107" s="5"/>
      <c r="O107" s="5"/>
      <c r="P107" s="5"/>
      <c r="Q107" s="5"/>
      <c r="R107" s="5"/>
      <c r="S107" s="5"/>
    </row>
    <row r="108" spans="1:19" s="4" customFormat="1" ht="18.75" customHeight="1">
      <c r="A108" s="5" t="s">
        <v>44</v>
      </c>
      <c r="B108" s="5"/>
      <c r="C108" s="7"/>
      <c r="D108" s="7"/>
      <c r="E108" s="20">
        <v>312433</v>
      </c>
      <c r="F108" s="20"/>
      <c r="G108" s="190">
        <v>217281</v>
      </c>
      <c r="H108" s="190"/>
      <c r="I108" s="190">
        <v>257118</v>
      </c>
      <c r="J108" s="190"/>
      <c r="K108" s="190">
        <v>217281</v>
      </c>
      <c r="M108" s="5"/>
      <c r="N108" s="5"/>
      <c r="O108" s="5"/>
      <c r="P108" s="5"/>
      <c r="Q108" s="5"/>
      <c r="R108" s="5"/>
      <c r="S108" s="5"/>
    </row>
    <row r="109" spans="1:19" s="4" customFormat="1" ht="18.75" customHeight="1">
      <c r="A109" s="5" t="s">
        <v>212</v>
      </c>
      <c r="B109" s="5"/>
      <c r="C109" s="7"/>
      <c r="D109" s="7"/>
      <c r="E109" s="20">
        <v>144015</v>
      </c>
      <c r="F109" s="20"/>
      <c r="G109" s="190">
        <v>0</v>
      </c>
      <c r="H109" s="190"/>
      <c r="I109" s="190">
        <v>144015</v>
      </c>
      <c r="J109" s="190"/>
      <c r="K109" s="190">
        <v>0</v>
      </c>
      <c r="M109" s="5"/>
      <c r="N109" s="5"/>
      <c r="O109" s="5"/>
      <c r="P109" s="5"/>
      <c r="Q109" s="5"/>
      <c r="R109" s="5"/>
      <c r="S109" s="5"/>
    </row>
    <row r="110" spans="1:19" s="111" customFormat="1" ht="18.75" customHeight="1">
      <c r="A110" s="26" t="s">
        <v>287</v>
      </c>
      <c r="B110" s="26"/>
      <c r="C110" s="106" t="s">
        <v>295</v>
      </c>
      <c r="D110" s="106"/>
      <c r="E110" s="18">
        <v>271053</v>
      </c>
      <c r="F110" s="20"/>
      <c r="G110" s="192">
        <v>0</v>
      </c>
      <c r="H110" s="190"/>
      <c r="I110" s="192">
        <v>0</v>
      </c>
      <c r="J110" s="190"/>
      <c r="K110" s="192">
        <v>0</v>
      </c>
      <c r="M110" s="26"/>
      <c r="N110" s="26"/>
      <c r="O110" s="26"/>
      <c r="P110" s="26"/>
      <c r="Q110" s="26"/>
      <c r="R110" s="26"/>
      <c r="S110" s="26"/>
    </row>
    <row r="111" spans="1:19" s="4" customFormat="1" ht="18.75" customHeight="1">
      <c r="A111" s="12" t="s">
        <v>41</v>
      </c>
      <c r="B111" s="5"/>
      <c r="C111" s="7"/>
      <c r="D111" s="7"/>
      <c r="E111" s="18">
        <f>SUM(E103:E110)</f>
        <v>2232263</v>
      </c>
      <c r="F111" s="20"/>
      <c r="G111" s="18">
        <f>SUM(G103:G110)</f>
        <v>1346076</v>
      </c>
      <c r="H111" s="20"/>
      <c r="I111" s="18">
        <f>SUM(I103:I110)</f>
        <v>1743215</v>
      </c>
      <c r="J111" s="20"/>
      <c r="K111" s="18">
        <f>SUM(K103:K110)</f>
        <v>1346076</v>
      </c>
      <c r="M111" s="5"/>
      <c r="N111" s="5"/>
      <c r="O111" s="5"/>
      <c r="P111" s="5"/>
      <c r="Q111" s="5"/>
      <c r="R111" s="5"/>
      <c r="S111" s="5"/>
    </row>
    <row r="112" spans="1:19" s="4" customFormat="1" ht="18.75" customHeight="1">
      <c r="A112" s="12" t="s">
        <v>243</v>
      </c>
      <c r="B112" s="24"/>
      <c r="C112" s="7"/>
      <c r="D112" s="7"/>
      <c r="E112" s="20">
        <f>SUM(E101-E111)</f>
        <v>713362</v>
      </c>
      <c r="F112" s="20"/>
      <c r="G112" s="20">
        <f>SUM(G101-G111)</f>
        <v>699469</v>
      </c>
      <c r="H112" s="20"/>
      <c r="I112" s="20">
        <f>SUM(I101-I111)</f>
        <v>1160916</v>
      </c>
      <c r="J112" s="20"/>
      <c r="K112" s="20">
        <f>SUM(K101-K111)</f>
        <v>1305719</v>
      </c>
      <c r="M112" s="5"/>
      <c r="N112" s="5"/>
      <c r="O112" s="5"/>
      <c r="P112" s="5"/>
      <c r="Q112" s="5"/>
      <c r="R112" s="5"/>
      <c r="S112" s="5"/>
    </row>
    <row r="113" spans="1:19" s="4" customFormat="1" ht="18.75" customHeight="1">
      <c r="A113" s="24" t="s">
        <v>93</v>
      </c>
      <c r="B113" s="24"/>
      <c r="C113" s="7">
        <v>6</v>
      </c>
      <c r="D113" s="7"/>
      <c r="E113" s="20">
        <v>910052</v>
      </c>
      <c r="F113" s="20"/>
      <c r="G113" s="190">
        <v>1172902</v>
      </c>
      <c r="H113" s="190"/>
      <c r="I113" s="190">
        <v>0</v>
      </c>
      <c r="J113" s="190"/>
      <c r="K113" s="190">
        <v>0</v>
      </c>
      <c r="M113" s="5"/>
      <c r="N113" s="5"/>
      <c r="O113" s="5"/>
      <c r="P113" s="5"/>
      <c r="Q113" s="5"/>
      <c r="R113" s="5"/>
      <c r="S113" s="5"/>
    </row>
    <row r="114" spans="1:19" s="111" customFormat="1" ht="18.75" customHeight="1">
      <c r="A114" s="117" t="s">
        <v>157</v>
      </c>
      <c r="B114" s="117"/>
      <c r="C114" s="106"/>
      <c r="D114" s="106"/>
      <c r="E114" s="18">
        <v>-150075</v>
      </c>
      <c r="F114" s="20"/>
      <c r="G114" s="192">
        <v>-150928</v>
      </c>
      <c r="H114" s="190"/>
      <c r="I114" s="192">
        <v>-149986</v>
      </c>
      <c r="J114" s="190"/>
      <c r="K114" s="192">
        <v>-150928</v>
      </c>
      <c r="M114" s="26"/>
      <c r="N114" s="26"/>
      <c r="O114" s="26"/>
      <c r="P114" s="26"/>
      <c r="Q114" s="26"/>
      <c r="R114" s="26"/>
      <c r="S114" s="26"/>
    </row>
    <row r="115" spans="1:19" s="4" customFormat="1" ht="18.75" customHeight="1">
      <c r="A115" s="12" t="s">
        <v>244</v>
      </c>
      <c r="B115" s="5"/>
      <c r="C115" s="22"/>
      <c r="D115" s="7"/>
      <c r="E115" s="20">
        <f>SUM(E112:E114)</f>
        <v>1473339</v>
      </c>
      <c r="F115" s="20"/>
      <c r="G115" s="20">
        <f>SUM(G112:G114)</f>
        <v>1721443</v>
      </c>
      <c r="H115" s="20"/>
      <c r="I115" s="20">
        <f>SUM(I112:I114)</f>
        <v>1010930</v>
      </c>
      <c r="J115" s="20"/>
      <c r="K115" s="20">
        <f>SUM(K112:K114)</f>
        <v>1154791</v>
      </c>
      <c r="M115" s="5"/>
      <c r="N115" s="5"/>
      <c r="O115" s="5"/>
      <c r="P115" s="5"/>
      <c r="Q115" s="5"/>
      <c r="R115" s="5"/>
      <c r="S115" s="5"/>
    </row>
    <row r="116" spans="1:19" s="4" customFormat="1" ht="18.75" customHeight="1">
      <c r="A116" s="5" t="s">
        <v>270</v>
      </c>
      <c r="B116" s="5"/>
      <c r="C116" s="7"/>
      <c r="D116" s="7"/>
      <c r="E116" s="18">
        <v>10727</v>
      </c>
      <c r="F116" s="20"/>
      <c r="G116" s="192">
        <v>-37162</v>
      </c>
      <c r="H116" s="190"/>
      <c r="I116" s="192">
        <v>38157</v>
      </c>
      <c r="J116" s="190"/>
      <c r="K116" s="192">
        <v>-37162</v>
      </c>
      <c r="M116" s="5"/>
      <c r="N116" s="5"/>
      <c r="O116" s="5"/>
      <c r="P116" s="5"/>
      <c r="Q116" s="5"/>
      <c r="R116" s="5"/>
      <c r="S116" s="5"/>
    </row>
    <row r="117" spans="1:19" s="4" customFormat="1" ht="18.75" customHeight="1" thickBot="1">
      <c r="A117" s="12" t="s">
        <v>74</v>
      </c>
      <c r="B117" s="5"/>
      <c r="C117" s="7"/>
      <c r="D117" s="7"/>
      <c r="E117" s="25">
        <f>SUM(E115:E116)</f>
        <v>1484066</v>
      </c>
      <c r="F117" s="20"/>
      <c r="G117" s="25">
        <f>SUM(G115:G116)</f>
        <v>1684281</v>
      </c>
      <c r="H117" s="20"/>
      <c r="I117" s="25">
        <f>SUM(I115:I116)</f>
        <v>1049087</v>
      </c>
      <c r="J117" s="20"/>
      <c r="K117" s="25">
        <f>SUM(K115:K116)</f>
        <v>1117629</v>
      </c>
      <c r="M117" s="5"/>
      <c r="N117" s="5"/>
      <c r="O117" s="5"/>
      <c r="P117" s="5"/>
      <c r="Q117" s="5"/>
      <c r="R117" s="5"/>
      <c r="S117" s="5"/>
    </row>
    <row r="118" spans="1:19" s="4" customFormat="1" ht="18.75" customHeight="1" thickTop="1">
      <c r="A118" s="5"/>
      <c r="B118" s="5"/>
      <c r="C118" s="7"/>
      <c r="D118" s="7"/>
      <c r="E118" s="26"/>
      <c r="F118" s="26"/>
      <c r="G118" s="26"/>
      <c r="H118" s="26"/>
      <c r="I118" s="26"/>
      <c r="J118" s="5"/>
      <c r="K118" s="26"/>
      <c r="M118" s="5"/>
      <c r="N118" s="5"/>
      <c r="O118" s="5"/>
      <c r="P118" s="5"/>
      <c r="Q118" s="5"/>
      <c r="R118" s="5"/>
      <c r="S118" s="5"/>
    </row>
    <row r="119" spans="5:11" ht="18.75" customHeight="1">
      <c r="E119" s="37"/>
      <c r="F119" s="37"/>
      <c r="G119" s="37"/>
      <c r="H119" s="37"/>
      <c r="I119" s="37"/>
      <c r="J119" s="38"/>
      <c r="K119" s="37"/>
    </row>
    <row r="120" spans="1:11" ht="18.75" customHeight="1">
      <c r="A120" s="5" t="s">
        <v>3</v>
      </c>
      <c r="E120" s="39"/>
      <c r="G120" s="39"/>
      <c r="I120" s="39"/>
      <c r="K120" s="39"/>
    </row>
    <row r="121" spans="1:11" ht="18.75" customHeight="1">
      <c r="A121" s="26"/>
      <c r="B121" s="26"/>
      <c r="K121" s="126" t="s">
        <v>55</v>
      </c>
    </row>
    <row r="122" spans="1:11" ht="18.75" customHeight="1">
      <c r="A122" s="23" t="s">
        <v>148</v>
      </c>
      <c r="B122" s="1"/>
      <c r="C122" s="2"/>
      <c r="D122" s="2"/>
      <c r="E122" s="3"/>
      <c r="F122" s="112"/>
      <c r="G122" s="3"/>
      <c r="H122" s="112"/>
      <c r="I122" s="3"/>
      <c r="J122" s="1"/>
      <c r="K122" s="3"/>
    </row>
    <row r="123" spans="1:11" ht="18.75" customHeight="1">
      <c r="A123" s="23" t="s">
        <v>127</v>
      </c>
      <c r="B123" s="1"/>
      <c r="C123" s="2"/>
      <c r="D123" s="2"/>
      <c r="E123" s="3"/>
      <c r="F123" s="112"/>
      <c r="G123" s="3"/>
      <c r="H123" s="112"/>
      <c r="I123" s="3"/>
      <c r="J123" s="1"/>
      <c r="K123" s="3"/>
    </row>
    <row r="124" spans="1:11" ht="18.75" customHeight="1">
      <c r="A124" s="140" t="s">
        <v>222</v>
      </c>
      <c r="B124" s="1"/>
      <c r="C124" s="2"/>
      <c r="D124" s="2"/>
      <c r="E124" s="3"/>
      <c r="F124" s="112"/>
      <c r="G124" s="3"/>
      <c r="H124" s="112"/>
      <c r="I124" s="3"/>
      <c r="J124" s="1"/>
      <c r="K124" s="3"/>
    </row>
    <row r="125" spans="1:12" ht="18.75" customHeight="1">
      <c r="A125" s="1"/>
      <c r="B125" s="1"/>
      <c r="C125" s="2"/>
      <c r="D125" s="2"/>
      <c r="I125" s="4"/>
      <c r="K125" s="126" t="s">
        <v>266</v>
      </c>
      <c r="L125" s="126"/>
    </row>
    <row r="126" spans="1:12" ht="18.75" customHeight="1">
      <c r="A126" s="1"/>
      <c r="B126" s="1"/>
      <c r="C126" s="2"/>
      <c r="D126" s="2"/>
      <c r="G126" s="128" t="s">
        <v>146</v>
      </c>
      <c r="I126" s="4"/>
      <c r="K126" s="126"/>
      <c r="L126" s="126"/>
    </row>
    <row r="127" spans="1:12" ht="18.75" customHeight="1">
      <c r="A127" s="1"/>
      <c r="B127" s="1"/>
      <c r="C127" s="2"/>
      <c r="D127" s="2"/>
      <c r="F127" s="6"/>
      <c r="G127" s="131" t="s">
        <v>199</v>
      </c>
      <c r="I127" s="4"/>
      <c r="K127" s="126"/>
      <c r="L127" s="126"/>
    </row>
    <row r="128" spans="1:12" ht="18.75" customHeight="1">
      <c r="A128" s="1"/>
      <c r="B128" s="1"/>
      <c r="C128" s="2"/>
      <c r="D128" s="2"/>
      <c r="E128" s="170" t="s">
        <v>200</v>
      </c>
      <c r="F128" s="183"/>
      <c r="G128" s="170" t="s">
        <v>198</v>
      </c>
      <c r="H128" s="8"/>
      <c r="I128" s="217" t="s">
        <v>26</v>
      </c>
      <c r="J128" s="217"/>
      <c r="K128" s="217"/>
      <c r="L128" s="126"/>
    </row>
    <row r="129" spans="3:11" ht="18.75" customHeight="1">
      <c r="C129" s="9" t="s">
        <v>0</v>
      </c>
      <c r="D129" s="10"/>
      <c r="E129" s="43" t="s">
        <v>195</v>
      </c>
      <c r="F129" s="113"/>
      <c r="G129" s="43" t="s">
        <v>180</v>
      </c>
      <c r="H129" s="113"/>
      <c r="I129" s="43" t="s">
        <v>195</v>
      </c>
      <c r="J129" s="11"/>
      <c r="K129" s="11">
        <v>2564</v>
      </c>
    </row>
    <row r="130" spans="1:19" s="4" customFormat="1" ht="18.75" customHeight="1">
      <c r="A130" s="12" t="s">
        <v>124</v>
      </c>
      <c r="B130" s="5"/>
      <c r="C130" s="9"/>
      <c r="D130" s="10"/>
      <c r="E130" s="21"/>
      <c r="F130" s="114"/>
      <c r="G130" s="21"/>
      <c r="H130" s="114"/>
      <c r="I130" s="21"/>
      <c r="J130" s="40"/>
      <c r="K130" s="21"/>
      <c r="M130" s="5"/>
      <c r="N130" s="5"/>
      <c r="O130" s="5"/>
      <c r="P130" s="5"/>
      <c r="Q130" s="5"/>
      <c r="R130" s="5"/>
      <c r="S130" s="5"/>
    </row>
    <row r="131" spans="1:19" s="19" customFormat="1" ht="18.75" customHeight="1">
      <c r="A131" s="89" t="s">
        <v>83</v>
      </c>
      <c r="B131" s="89"/>
      <c r="C131" s="10"/>
      <c r="D131" s="10"/>
      <c r="E131" s="90"/>
      <c r="F131" s="115"/>
      <c r="G131" s="90"/>
      <c r="H131" s="115"/>
      <c r="I131" s="90"/>
      <c r="J131" s="91"/>
      <c r="K131" s="90"/>
      <c r="M131" s="89"/>
      <c r="N131" s="89"/>
      <c r="O131" s="89"/>
      <c r="P131" s="89"/>
      <c r="Q131" s="89"/>
      <c r="R131" s="89"/>
      <c r="S131" s="89"/>
    </row>
    <row r="132" spans="1:19" s="19" customFormat="1" ht="18.75" customHeight="1">
      <c r="A132" s="171" t="s">
        <v>260</v>
      </c>
      <c r="B132" s="89"/>
      <c r="C132" s="7">
        <v>6</v>
      </c>
      <c r="D132" s="10"/>
      <c r="E132" s="192">
        <v>-1890</v>
      </c>
      <c r="F132" s="190"/>
      <c r="G132" s="192">
        <v>4242</v>
      </c>
      <c r="H132" s="115"/>
      <c r="I132" s="206">
        <v>0</v>
      </c>
      <c r="J132" s="91"/>
      <c r="K132" s="206">
        <v>0</v>
      </c>
      <c r="M132" s="89"/>
      <c r="N132" s="89"/>
      <c r="O132" s="89"/>
      <c r="P132" s="89"/>
      <c r="Q132" s="89"/>
      <c r="R132" s="89"/>
      <c r="S132" s="89"/>
    </row>
    <row r="133" spans="1:19" s="4" customFormat="1" ht="18.75" customHeight="1">
      <c r="A133" s="5" t="s">
        <v>83</v>
      </c>
      <c r="B133" s="5"/>
      <c r="C133" s="7"/>
      <c r="D133" s="7"/>
      <c r="E133" s="20"/>
      <c r="F133" s="20"/>
      <c r="G133" s="20"/>
      <c r="H133" s="20"/>
      <c r="I133" s="21"/>
      <c r="J133" s="41"/>
      <c r="K133" s="21"/>
      <c r="M133" s="5"/>
      <c r="N133" s="5"/>
      <c r="O133" s="5"/>
      <c r="P133" s="5"/>
      <c r="Q133" s="5"/>
      <c r="R133" s="5"/>
      <c r="S133" s="5"/>
    </row>
    <row r="134" spans="1:19" s="19" customFormat="1" ht="18.75" customHeight="1">
      <c r="A134" s="5" t="s">
        <v>125</v>
      </c>
      <c r="B134" s="89"/>
      <c r="C134" s="10"/>
      <c r="D134" s="10"/>
      <c r="E134" s="93">
        <f>SUM(E132:E133)</f>
        <v>-1890</v>
      </c>
      <c r="F134" s="94"/>
      <c r="G134" s="93">
        <f>SUM(G132:G133)</f>
        <v>4242</v>
      </c>
      <c r="H134" s="94"/>
      <c r="I134" s="93">
        <f>SUM(I132:I133)</f>
        <v>0</v>
      </c>
      <c r="J134" s="45"/>
      <c r="K134" s="93">
        <f>SUM(K132:K133)</f>
        <v>0</v>
      </c>
      <c r="M134" s="89"/>
      <c r="N134" s="89"/>
      <c r="O134" s="89"/>
      <c r="P134" s="89"/>
      <c r="Q134" s="89"/>
      <c r="R134" s="89"/>
      <c r="S134" s="89"/>
    </row>
    <row r="135" spans="1:19" s="19" customFormat="1" ht="18.75" customHeight="1">
      <c r="A135" s="89"/>
      <c r="B135" s="89"/>
      <c r="C135" s="10"/>
      <c r="D135" s="10"/>
      <c r="E135" s="90"/>
      <c r="F135" s="115"/>
      <c r="G135" s="90"/>
      <c r="H135" s="115"/>
      <c r="I135" s="90"/>
      <c r="J135" s="91"/>
      <c r="K135" s="90"/>
      <c r="M135" s="89"/>
      <c r="N135" s="89"/>
      <c r="O135" s="89"/>
      <c r="P135" s="89"/>
      <c r="Q135" s="89"/>
      <c r="R135" s="89"/>
      <c r="S135" s="89"/>
    </row>
    <row r="136" spans="1:19" s="19" customFormat="1" ht="18.75" customHeight="1">
      <c r="A136" s="89" t="s">
        <v>82</v>
      </c>
      <c r="B136" s="89"/>
      <c r="C136" s="10"/>
      <c r="D136" s="10"/>
      <c r="E136" s="90"/>
      <c r="F136" s="115"/>
      <c r="G136" s="90"/>
      <c r="H136" s="115"/>
      <c r="I136" s="90"/>
      <c r="J136" s="91"/>
      <c r="K136" s="90"/>
      <c r="M136" s="89"/>
      <c r="N136" s="89"/>
      <c r="O136" s="89"/>
      <c r="P136" s="89"/>
      <c r="Q136" s="89"/>
      <c r="R136" s="89"/>
      <c r="S136" s="89"/>
    </row>
    <row r="137" spans="1:19" s="19" customFormat="1" ht="18.75" customHeight="1">
      <c r="A137" s="5" t="s">
        <v>290</v>
      </c>
      <c r="B137" s="5"/>
      <c r="C137" s="9"/>
      <c r="D137" s="9"/>
      <c r="E137" s="21"/>
      <c r="F137" s="114"/>
      <c r="G137" s="21"/>
      <c r="H137" s="114"/>
      <c r="I137" s="21"/>
      <c r="J137" s="40"/>
      <c r="K137" s="21"/>
      <c r="M137" s="89"/>
      <c r="N137" s="89"/>
      <c r="O137" s="89"/>
      <c r="P137" s="89"/>
      <c r="Q137" s="89"/>
      <c r="R137" s="89"/>
      <c r="S137" s="89"/>
    </row>
    <row r="138" spans="1:19" s="19" customFormat="1" ht="18.75" customHeight="1">
      <c r="A138" s="5" t="s">
        <v>272</v>
      </c>
      <c r="B138" s="5"/>
      <c r="C138" s="9"/>
      <c r="D138" s="9"/>
      <c r="E138" s="41">
        <v>-224504</v>
      </c>
      <c r="F138" s="188"/>
      <c r="G138" s="174">
        <v>-75146</v>
      </c>
      <c r="H138" s="193"/>
      <c r="I138" s="174">
        <v>-224504</v>
      </c>
      <c r="J138" s="193"/>
      <c r="K138" s="174">
        <v>-75146</v>
      </c>
      <c r="M138" s="89"/>
      <c r="N138" s="89"/>
      <c r="O138" s="89"/>
      <c r="P138" s="89"/>
      <c r="Q138" s="89"/>
      <c r="R138" s="89"/>
      <c r="S138" s="89"/>
    </row>
    <row r="139" spans="1:19" s="19" customFormat="1" ht="18.75" customHeight="1">
      <c r="A139" s="171" t="s">
        <v>260</v>
      </c>
      <c r="B139" s="89"/>
      <c r="C139" s="7">
        <v>6</v>
      </c>
      <c r="D139" s="10"/>
      <c r="E139" s="206">
        <v>-78155</v>
      </c>
      <c r="F139" s="114"/>
      <c r="G139" s="206">
        <v>200520</v>
      </c>
      <c r="H139" s="114"/>
      <c r="I139" s="206">
        <v>0</v>
      </c>
      <c r="J139" s="40"/>
      <c r="K139" s="206">
        <v>0</v>
      </c>
      <c r="M139" s="89"/>
      <c r="N139" s="89"/>
      <c r="O139" s="89"/>
      <c r="P139" s="89"/>
      <c r="Q139" s="89"/>
      <c r="R139" s="89"/>
      <c r="S139" s="89"/>
    </row>
    <row r="140" spans="1:19" s="19" customFormat="1" ht="18.75" customHeight="1">
      <c r="A140" s="5" t="s">
        <v>82</v>
      </c>
      <c r="B140" s="89"/>
      <c r="C140" s="10"/>
      <c r="D140" s="10"/>
      <c r="E140" s="20"/>
      <c r="F140" s="20"/>
      <c r="G140" s="20"/>
      <c r="H140" s="20"/>
      <c r="I140" s="20"/>
      <c r="J140" s="16"/>
      <c r="K140" s="20"/>
      <c r="M140" s="89"/>
      <c r="N140" s="89"/>
      <c r="O140" s="89"/>
      <c r="P140" s="89"/>
      <c r="Q140" s="89"/>
      <c r="R140" s="89"/>
      <c r="S140" s="89"/>
    </row>
    <row r="141" spans="1:19" s="19" customFormat="1" ht="18.75" customHeight="1">
      <c r="A141" s="5" t="s">
        <v>125</v>
      </c>
      <c r="B141" s="89"/>
      <c r="C141" s="10"/>
      <c r="D141" s="10"/>
      <c r="E141" s="93">
        <f>SUM(E136:E139)</f>
        <v>-302659</v>
      </c>
      <c r="F141" s="94"/>
      <c r="G141" s="93">
        <f>SUM(G136:G139)</f>
        <v>125374</v>
      </c>
      <c r="H141" s="94"/>
      <c r="I141" s="93">
        <f>SUM(I136:I139)</f>
        <v>-224504</v>
      </c>
      <c r="J141" s="45"/>
      <c r="K141" s="93">
        <f>SUM(K136:K139)</f>
        <v>-75146</v>
      </c>
      <c r="M141" s="89"/>
      <c r="N141" s="89"/>
      <c r="O141" s="89"/>
      <c r="P141" s="89"/>
      <c r="Q141" s="89"/>
      <c r="R141" s="89"/>
      <c r="S141" s="89"/>
    </row>
    <row r="142" spans="1:19" s="4" customFormat="1" ht="18.75" customHeight="1">
      <c r="A142" s="12" t="s">
        <v>97</v>
      </c>
      <c r="B142" s="5"/>
      <c r="C142" s="7"/>
      <c r="D142" s="7"/>
      <c r="E142" s="18">
        <f>E134+E141</f>
        <v>-304549</v>
      </c>
      <c r="F142" s="20"/>
      <c r="G142" s="18">
        <f>G134+G141</f>
        <v>129616</v>
      </c>
      <c r="H142" s="20"/>
      <c r="I142" s="18">
        <f>I134+I141</f>
        <v>-224504</v>
      </c>
      <c r="J142" s="21"/>
      <c r="K142" s="18">
        <f>K134+K141</f>
        <v>-75146</v>
      </c>
      <c r="M142" s="5"/>
      <c r="N142" s="5"/>
      <c r="O142" s="5"/>
      <c r="P142" s="5"/>
      <c r="Q142" s="5"/>
      <c r="R142" s="5"/>
      <c r="S142" s="5"/>
    </row>
    <row r="143" spans="1:19" s="4" customFormat="1" ht="18.75" customHeight="1" thickBot="1">
      <c r="A143" s="12" t="s">
        <v>62</v>
      </c>
      <c r="B143" s="5"/>
      <c r="C143" s="7"/>
      <c r="D143" s="7"/>
      <c r="E143" s="42">
        <f>E142+E117</f>
        <v>1179517</v>
      </c>
      <c r="F143" s="20"/>
      <c r="G143" s="42">
        <f>G142+G117</f>
        <v>1813897</v>
      </c>
      <c r="H143" s="20"/>
      <c r="I143" s="42">
        <f>I142+I117</f>
        <v>824583</v>
      </c>
      <c r="J143" s="41"/>
      <c r="K143" s="42">
        <f>K142+K117</f>
        <v>1042483</v>
      </c>
      <c r="M143" s="5"/>
      <c r="N143" s="5"/>
      <c r="O143" s="5"/>
      <c r="P143" s="5"/>
      <c r="Q143" s="5"/>
      <c r="R143" s="5"/>
      <c r="S143" s="5"/>
    </row>
    <row r="144" spans="1:11" s="28" customFormat="1" ht="18.75" customHeight="1" thickTop="1">
      <c r="A144" s="31"/>
      <c r="F144" s="45"/>
      <c r="H144" s="45"/>
      <c r="I144" s="30"/>
      <c r="J144" s="30"/>
      <c r="K144" s="30"/>
    </row>
    <row r="145" spans="1:11" s="28" customFormat="1" ht="18.75" customHeight="1">
      <c r="A145" s="27" t="s">
        <v>273</v>
      </c>
      <c r="F145" s="45"/>
      <c r="H145" s="45"/>
      <c r="I145" s="30"/>
      <c r="J145" s="30"/>
      <c r="K145" s="30"/>
    </row>
    <row r="146" spans="1:11" s="28" customFormat="1" ht="18.75" customHeight="1" thickBot="1">
      <c r="A146" s="31" t="s">
        <v>274</v>
      </c>
      <c r="E146" s="216">
        <f>E148-E147</f>
        <v>1480388</v>
      </c>
      <c r="F146" s="45"/>
      <c r="G146" s="205">
        <f>G117</f>
        <v>1684281</v>
      </c>
      <c r="H146" s="45"/>
      <c r="I146" s="205">
        <f>I117</f>
        <v>1049087</v>
      </c>
      <c r="J146" s="30"/>
      <c r="K146" s="205">
        <f>K117</f>
        <v>1117629</v>
      </c>
    </row>
    <row r="147" spans="1:11" s="28" customFormat="1" ht="18.75" customHeight="1" thickTop="1">
      <c r="A147" s="31" t="s">
        <v>275</v>
      </c>
      <c r="E147" s="206">
        <v>3678</v>
      </c>
      <c r="F147" s="45"/>
      <c r="H147" s="45"/>
      <c r="I147" s="30"/>
      <c r="J147" s="30"/>
      <c r="K147" s="30"/>
    </row>
    <row r="148" spans="1:5" s="28" customFormat="1" ht="18.75" customHeight="1" thickBot="1">
      <c r="A148" s="31"/>
      <c r="E148" s="204">
        <f>E117</f>
        <v>1484066</v>
      </c>
    </row>
    <row r="149" spans="1:11" s="28" customFormat="1" ht="18.75" customHeight="1" thickTop="1">
      <c r="A149" s="27" t="s">
        <v>280</v>
      </c>
      <c r="F149" s="45"/>
      <c r="H149" s="45"/>
      <c r="I149" s="30"/>
      <c r="J149" s="30"/>
      <c r="K149" s="30"/>
    </row>
    <row r="150" spans="1:11" s="28" customFormat="1" ht="18.75" customHeight="1" thickBot="1">
      <c r="A150" s="31" t="s">
        <v>274</v>
      </c>
      <c r="E150" s="216">
        <f>E152-E151</f>
        <v>1175839</v>
      </c>
      <c r="F150" s="45"/>
      <c r="G150" s="205">
        <f>G143</f>
        <v>1813897</v>
      </c>
      <c r="H150" s="45"/>
      <c r="I150" s="205">
        <f>I143</f>
        <v>824583</v>
      </c>
      <c r="J150" s="30"/>
      <c r="K150" s="205">
        <f>K143</f>
        <v>1042483</v>
      </c>
    </row>
    <row r="151" spans="1:11" s="28" customFormat="1" ht="18.75" customHeight="1" thickTop="1">
      <c r="A151" s="31" t="s">
        <v>275</v>
      </c>
      <c r="E151" s="206">
        <v>3678</v>
      </c>
      <c r="F151" s="45"/>
      <c r="H151" s="45"/>
      <c r="I151" s="30"/>
      <c r="J151" s="30"/>
      <c r="K151" s="30"/>
    </row>
    <row r="152" spans="1:5" s="28" customFormat="1" ht="18.75" customHeight="1" thickBot="1">
      <c r="A152" s="31"/>
      <c r="E152" s="205">
        <f>E143</f>
        <v>1179517</v>
      </c>
    </row>
    <row r="153" spans="1:11" s="28" customFormat="1" ht="18.75" customHeight="1" thickTop="1">
      <c r="A153" s="27" t="s">
        <v>245</v>
      </c>
      <c r="C153" s="29"/>
      <c r="E153" s="45"/>
      <c r="F153" s="45"/>
      <c r="G153" s="45"/>
      <c r="H153" s="45"/>
      <c r="I153" s="5"/>
      <c r="J153" s="5"/>
      <c r="K153" s="5"/>
    </row>
    <row r="154" spans="1:11" s="28" customFormat="1" ht="18.75" customHeight="1" thickBot="1">
      <c r="A154" s="32" t="s">
        <v>246</v>
      </c>
      <c r="B154" s="33"/>
      <c r="C154" s="29"/>
      <c r="E154" s="35">
        <v>2.59</v>
      </c>
      <c r="F154" s="116"/>
      <c r="G154" s="35">
        <f>G117/G155</f>
        <v>2.9451084210102976</v>
      </c>
      <c r="H154" s="116"/>
      <c r="I154" s="35">
        <f>I117/I155</f>
        <v>1.834417747437886</v>
      </c>
      <c r="J154" s="36"/>
      <c r="K154" s="35">
        <f>K117/K155</f>
        <v>1.9542692576032845</v>
      </c>
    </row>
    <row r="155" spans="1:11" s="28" customFormat="1" ht="18.75" customHeight="1" thickBot="1" thickTop="1">
      <c r="A155" s="32" t="s">
        <v>131</v>
      </c>
      <c r="B155" s="34"/>
      <c r="C155" s="29"/>
      <c r="E155" s="87">
        <v>571891</v>
      </c>
      <c r="F155" s="116"/>
      <c r="G155" s="87">
        <v>571891</v>
      </c>
      <c r="H155" s="116"/>
      <c r="I155" s="87">
        <v>571891</v>
      </c>
      <c r="J155" s="36"/>
      <c r="K155" s="87">
        <v>571891</v>
      </c>
    </row>
    <row r="156" spans="1:11" s="28" customFormat="1" ht="18.75" customHeight="1" thickTop="1">
      <c r="A156" s="32"/>
      <c r="B156" s="34"/>
      <c r="C156" s="29"/>
      <c r="E156" s="45"/>
      <c r="F156" s="116"/>
      <c r="G156" s="45"/>
      <c r="H156" s="116"/>
      <c r="I156" s="45"/>
      <c r="J156" s="36"/>
      <c r="K156" s="45"/>
    </row>
    <row r="157" spans="1:11" s="28" customFormat="1" ht="18.75" customHeight="1" thickBot="1">
      <c r="A157" s="32" t="s">
        <v>247</v>
      </c>
      <c r="B157" s="33"/>
      <c r="C157" s="29"/>
      <c r="E157" s="35">
        <f>E117/E158</f>
        <v>2.5948249183033676</v>
      </c>
      <c r="F157" s="116"/>
      <c r="G157" s="35">
        <v>2.95</v>
      </c>
      <c r="H157" s="116"/>
      <c r="I157" s="35">
        <f>I117/I158</f>
        <v>1.8342830366493978</v>
      </c>
      <c r="J157" s="36"/>
      <c r="K157" s="35">
        <f>K117/K158</f>
        <v>1.9541257454981615</v>
      </c>
    </row>
    <row r="158" spans="1:11" s="28" customFormat="1" ht="18.75" customHeight="1" thickBot="1" thickTop="1">
      <c r="A158" s="32" t="s">
        <v>131</v>
      </c>
      <c r="B158" s="34"/>
      <c r="C158" s="29"/>
      <c r="E158" s="87">
        <v>571933</v>
      </c>
      <c r="F158" s="116"/>
      <c r="G158" s="87">
        <v>571933</v>
      </c>
      <c r="H158" s="116"/>
      <c r="I158" s="87">
        <v>571933</v>
      </c>
      <c r="J158" s="36"/>
      <c r="K158" s="87">
        <v>571933</v>
      </c>
    </row>
    <row r="159" spans="1:11" s="28" customFormat="1" ht="18.75" customHeight="1" thickTop="1">
      <c r="A159" s="32"/>
      <c r="B159" s="34"/>
      <c r="C159" s="29"/>
      <c r="E159" s="45"/>
      <c r="F159" s="116"/>
      <c r="G159" s="45"/>
      <c r="H159" s="116"/>
      <c r="I159" s="45"/>
      <c r="J159" s="36"/>
      <c r="K159" s="30"/>
    </row>
    <row r="160" spans="1:11" ht="18.75" customHeight="1">
      <c r="A160" s="5" t="s">
        <v>3</v>
      </c>
      <c r="E160" s="39"/>
      <c r="G160" s="39"/>
      <c r="I160" s="5"/>
      <c r="K160" s="5"/>
    </row>
  </sheetData>
  <sheetProtection/>
  <mergeCells count="4">
    <mergeCell ref="I88:K88"/>
    <mergeCell ref="I128:K128"/>
    <mergeCell ref="I8:K8"/>
    <mergeCell ref="I48:K48"/>
  </mergeCells>
  <printOptions horizontalCentered="1"/>
  <pageMargins left="0.984251968503937" right="0.3937007874015748" top="0.5905511811023623" bottom="0" header="0.1968503937007874" footer="0.1968503937007874"/>
  <pageSetup fitToHeight="0" fitToWidth="1" horizontalDpi="600" verticalDpi="600" orientation="portrait" paperSize="9" scale="92" r:id="rId2"/>
  <rowBreaks count="3" manualBreakCount="3">
    <brk id="40" max="11" man="1"/>
    <brk id="80" max="11" man="1"/>
    <brk id="12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GridLines="0" view="pageBreakPreview" zoomScale="85" zoomScaleNormal="85" zoomScaleSheetLayoutView="85" workbookViewId="0" topLeftCell="A1">
      <selection activeCell="J23" sqref="J23"/>
    </sheetView>
  </sheetViews>
  <sheetFormatPr defaultColWidth="9.00390625" defaultRowHeight="12.75"/>
  <cols>
    <col min="1" max="1" width="21.00390625" style="48" customWidth="1"/>
    <col min="2" max="3" width="1.25" style="48" customWidth="1"/>
    <col min="4" max="4" width="1.625" style="48" customWidth="1"/>
    <col min="5" max="5" width="0.6171875" style="49" customWidth="1"/>
    <col min="6" max="6" width="9.625" style="48" customWidth="1"/>
    <col min="7" max="7" width="0.6171875" style="49" customWidth="1"/>
    <col min="8" max="8" width="12.00390625" style="48" customWidth="1"/>
    <col min="9" max="9" width="0.6171875" style="49" customWidth="1"/>
    <col min="10" max="10" width="12.00390625" style="49" customWidth="1"/>
    <col min="11" max="11" width="0.6171875" style="49" customWidth="1"/>
    <col min="12" max="12" width="12.00390625" style="48" customWidth="1"/>
    <col min="13" max="13" width="0.6171875" style="49" customWidth="1"/>
    <col min="14" max="14" width="12.00390625" style="48" customWidth="1"/>
    <col min="15" max="15" width="0.6171875" style="48" customWidth="1"/>
    <col min="16" max="16" width="12.00390625" style="48" customWidth="1"/>
    <col min="17" max="17" width="0.6171875" style="48" customWidth="1"/>
    <col min="18" max="18" width="12.00390625" style="48" customWidth="1"/>
    <col min="19" max="19" width="0.875" style="49" customWidth="1"/>
    <col min="20" max="20" width="12.00390625" style="49" customWidth="1"/>
    <col min="21" max="21" width="0.6171875" style="49" customWidth="1"/>
    <col min="22" max="22" width="12.00390625" style="49" customWidth="1"/>
    <col min="23" max="23" width="0.6171875" style="49" customWidth="1"/>
    <col min="24" max="24" width="12.00390625" style="49" customWidth="1"/>
    <col min="25" max="25" width="0.875" style="49" customWidth="1"/>
    <col min="26" max="26" width="12.00390625" style="49" customWidth="1"/>
    <col min="27" max="27" width="0.6171875" style="49" customWidth="1"/>
    <col min="28" max="28" width="12.00390625" style="48" customWidth="1"/>
    <col min="29" max="29" width="0.6171875" style="49" customWidth="1"/>
    <col min="30" max="30" width="12.00390625" style="48" customWidth="1"/>
    <col min="31" max="31" width="0.6171875" style="49" customWidth="1"/>
    <col min="32" max="32" width="12.00390625" style="48" customWidth="1"/>
    <col min="33" max="33" width="1.37890625" style="48" customWidth="1"/>
    <col min="34" max="34" width="13.75390625" style="48" customWidth="1"/>
    <col min="35" max="35" width="1.37890625" style="48" customWidth="1"/>
    <col min="36" max="36" width="13.75390625" style="48" customWidth="1"/>
    <col min="37" max="16384" width="9.125" style="48" customWidth="1"/>
  </cols>
  <sheetData>
    <row r="1" spans="2:32" ht="18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50" t="s">
        <v>55</v>
      </c>
    </row>
    <row r="2" spans="1:32" ht="18">
      <c r="A2" s="47" t="s">
        <v>147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18">
      <c r="A3" s="47" t="s">
        <v>89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8">
      <c r="A4" s="47" t="s">
        <v>222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4:32" ht="18">
      <c r="D5" s="47"/>
      <c r="E5" s="48"/>
      <c r="J5" s="48"/>
      <c r="L5" s="49"/>
      <c r="Q5" s="49"/>
      <c r="AF5" s="50" t="s">
        <v>98</v>
      </c>
    </row>
    <row r="6" spans="3:32" ht="18">
      <c r="C6" s="49"/>
      <c r="D6" s="49"/>
      <c r="E6" s="48"/>
      <c r="F6" s="49"/>
      <c r="H6" s="219" t="s">
        <v>207</v>
      </c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</row>
    <row r="7" spans="3:32" ht="18">
      <c r="C7" s="49"/>
      <c r="D7" s="49"/>
      <c r="E7" s="48"/>
      <c r="F7" s="49"/>
      <c r="H7" s="220" t="s">
        <v>268</v>
      </c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52"/>
      <c r="AD7" s="52"/>
      <c r="AE7" s="52"/>
      <c r="AF7" s="52"/>
    </row>
    <row r="8" spans="3:32" ht="18">
      <c r="C8" s="49"/>
      <c r="D8" s="49"/>
      <c r="E8" s="48"/>
      <c r="F8" s="49"/>
      <c r="H8" s="49"/>
      <c r="L8" s="49"/>
      <c r="Q8" s="52"/>
      <c r="S8" s="219" t="s">
        <v>60</v>
      </c>
      <c r="T8" s="219"/>
      <c r="U8" s="219"/>
      <c r="V8" s="219"/>
      <c r="W8" s="219"/>
      <c r="X8" s="219"/>
      <c r="Y8" s="219"/>
      <c r="Z8" s="219"/>
      <c r="AB8" s="49"/>
      <c r="AD8" s="49"/>
      <c r="AF8" s="52"/>
    </row>
    <row r="9" spans="5:31" ht="18">
      <c r="E9" s="48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20" t="s">
        <v>186</v>
      </c>
      <c r="T9" s="220"/>
      <c r="U9" s="220"/>
      <c r="V9" s="220"/>
      <c r="W9" s="220"/>
      <c r="X9" s="220"/>
      <c r="Y9" s="52"/>
      <c r="Z9" s="52"/>
      <c r="AA9" s="52"/>
      <c r="AB9" s="52"/>
      <c r="AC9" s="52"/>
      <c r="AD9" s="52"/>
      <c r="AE9" s="52"/>
    </row>
    <row r="10" spans="5:31" ht="18">
      <c r="E10" s="48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96" t="s">
        <v>161</v>
      </c>
      <c r="U10" s="96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5:31" ht="18">
      <c r="E11" s="48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 t="s">
        <v>163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5:31" ht="18">
      <c r="E12" s="48"/>
      <c r="F12" s="52"/>
      <c r="G12" s="52"/>
      <c r="H12" s="52"/>
      <c r="I12" s="52"/>
      <c r="J12" s="52"/>
      <c r="K12" s="52"/>
      <c r="M12" s="53"/>
      <c r="N12" s="219" t="s">
        <v>25</v>
      </c>
      <c r="O12" s="219"/>
      <c r="P12" s="219"/>
      <c r="Q12" s="219"/>
      <c r="R12" s="219"/>
      <c r="S12" s="97"/>
      <c r="T12" s="53" t="s">
        <v>164</v>
      </c>
      <c r="U12" s="53"/>
      <c r="V12" s="52"/>
      <c r="W12" s="97"/>
      <c r="X12" s="96" t="s">
        <v>208</v>
      </c>
      <c r="Y12" s="52"/>
      <c r="Z12" s="53" t="s">
        <v>18</v>
      </c>
      <c r="AA12" s="52"/>
      <c r="AB12" s="53"/>
      <c r="AC12" s="52"/>
      <c r="AD12" s="53"/>
      <c r="AE12" s="52"/>
    </row>
    <row r="13" spans="8:32" s="53" customFormat="1" ht="18">
      <c r="H13" s="52" t="s">
        <v>34</v>
      </c>
      <c r="I13" s="52"/>
      <c r="K13" s="52"/>
      <c r="L13" s="53" t="s">
        <v>106</v>
      </c>
      <c r="N13" s="220" t="s">
        <v>109</v>
      </c>
      <c r="O13" s="220"/>
      <c r="P13" s="220"/>
      <c r="S13" s="96"/>
      <c r="T13" s="96" t="s">
        <v>165</v>
      </c>
      <c r="U13" s="96"/>
      <c r="V13" s="52" t="s">
        <v>88</v>
      </c>
      <c r="W13" s="96"/>
      <c r="X13" s="96" t="s">
        <v>209</v>
      </c>
      <c r="Y13" s="52"/>
      <c r="Z13" s="52" t="s">
        <v>76</v>
      </c>
      <c r="AA13" s="52"/>
      <c r="AB13" s="52"/>
      <c r="AC13" s="52"/>
      <c r="AD13" s="53" t="s">
        <v>277</v>
      </c>
      <c r="AE13" s="52"/>
      <c r="AF13" s="54"/>
    </row>
    <row r="14" spans="8:32" s="53" customFormat="1" ht="18">
      <c r="H14" s="52" t="s">
        <v>75</v>
      </c>
      <c r="I14" s="52"/>
      <c r="J14" s="53" t="s">
        <v>20</v>
      </c>
      <c r="K14" s="52"/>
      <c r="L14" s="53" t="s">
        <v>107</v>
      </c>
      <c r="M14" s="52"/>
      <c r="N14" s="52" t="s">
        <v>58</v>
      </c>
      <c r="O14" s="52"/>
      <c r="P14" s="52" t="s">
        <v>58</v>
      </c>
      <c r="Q14" s="52"/>
      <c r="R14" s="52"/>
      <c r="S14" s="96"/>
      <c r="T14" s="96" t="s">
        <v>162</v>
      </c>
      <c r="U14" s="96"/>
      <c r="V14" s="52" t="s">
        <v>87</v>
      </c>
      <c r="W14" s="96"/>
      <c r="X14" s="96" t="s">
        <v>210</v>
      </c>
      <c r="Y14" s="52"/>
      <c r="Z14" s="52" t="s">
        <v>77</v>
      </c>
      <c r="AA14" s="52"/>
      <c r="AB14" s="53" t="s">
        <v>46</v>
      </c>
      <c r="AC14" s="52"/>
      <c r="AD14" s="52" t="s">
        <v>278</v>
      </c>
      <c r="AE14" s="52"/>
      <c r="AF14" s="53" t="s">
        <v>46</v>
      </c>
    </row>
    <row r="15" spans="8:32" s="53" customFormat="1" ht="18">
      <c r="H15" s="51" t="s">
        <v>70</v>
      </c>
      <c r="I15" s="52"/>
      <c r="J15" s="51" t="s">
        <v>54</v>
      </c>
      <c r="K15" s="52"/>
      <c r="L15" s="51" t="s">
        <v>86</v>
      </c>
      <c r="M15" s="52"/>
      <c r="N15" s="51" t="s">
        <v>69</v>
      </c>
      <c r="O15" s="52"/>
      <c r="P15" s="51" t="s">
        <v>108</v>
      </c>
      <c r="Q15" s="52"/>
      <c r="R15" s="51" t="s">
        <v>19</v>
      </c>
      <c r="S15" s="95"/>
      <c r="T15" s="95" t="s">
        <v>158</v>
      </c>
      <c r="U15" s="96"/>
      <c r="V15" s="51" t="s">
        <v>85</v>
      </c>
      <c r="W15" s="95"/>
      <c r="X15" s="95" t="s">
        <v>211</v>
      </c>
      <c r="Y15" s="52"/>
      <c r="Z15" s="51" t="s">
        <v>47</v>
      </c>
      <c r="AA15" s="52"/>
      <c r="AB15" s="51" t="s">
        <v>276</v>
      </c>
      <c r="AC15" s="52"/>
      <c r="AD15" s="51" t="s">
        <v>279</v>
      </c>
      <c r="AE15" s="52"/>
      <c r="AF15" s="51" t="s">
        <v>47</v>
      </c>
    </row>
    <row r="16" spans="1:32" s="59" customFormat="1" ht="18">
      <c r="A16" s="47" t="s">
        <v>179</v>
      </c>
      <c r="H16" s="120">
        <v>571891</v>
      </c>
      <c r="I16" s="121"/>
      <c r="J16" s="120">
        <v>4533334</v>
      </c>
      <c r="K16" s="121"/>
      <c r="L16" s="120">
        <v>6152</v>
      </c>
      <c r="M16" s="120"/>
      <c r="N16" s="120">
        <v>80000</v>
      </c>
      <c r="O16" s="120"/>
      <c r="P16" s="120">
        <v>280000</v>
      </c>
      <c r="Q16" s="121"/>
      <c r="R16" s="120">
        <v>26238381</v>
      </c>
      <c r="S16" s="121"/>
      <c r="T16" s="120">
        <v>4268497</v>
      </c>
      <c r="U16" s="120"/>
      <c r="V16" s="120">
        <v>273</v>
      </c>
      <c r="W16" s="121"/>
      <c r="X16" s="120">
        <v>3112324</v>
      </c>
      <c r="Y16" s="121"/>
      <c r="Z16" s="120">
        <f>SUM(T16:X16)</f>
        <v>7381094</v>
      </c>
      <c r="AA16" s="121"/>
      <c r="AB16" s="120">
        <f>SUM(H16:X16)</f>
        <v>39090852</v>
      </c>
      <c r="AC16" s="120"/>
      <c r="AD16" s="120">
        <v>0</v>
      </c>
      <c r="AE16" s="120"/>
      <c r="AF16" s="56">
        <f>SUM(AB16:AD16)</f>
        <v>39090852</v>
      </c>
    </row>
    <row r="17" spans="1:32" s="59" customFormat="1" ht="18">
      <c r="A17" s="58" t="s">
        <v>74</v>
      </c>
      <c r="H17" s="56">
        <v>0</v>
      </c>
      <c r="I17" s="55"/>
      <c r="J17" s="56">
        <v>0</v>
      </c>
      <c r="K17" s="55"/>
      <c r="L17" s="56">
        <v>0</v>
      </c>
      <c r="M17" s="56"/>
      <c r="N17" s="56">
        <v>0</v>
      </c>
      <c r="O17" s="56"/>
      <c r="P17" s="56">
        <v>0</v>
      </c>
      <c r="Q17" s="55"/>
      <c r="R17" s="56">
        <f>PL!G146</f>
        <v>1684281</v>
      </c>
      <c r="S17" s="55"/>
      <c r="T17" s="56">
        <v>0</v>
      </c>
      <c r="U17" s="56"/>
      <c r="V17" s="56">
        <v>0</v>
      </c>
      <c r="W17" s="55"/>
      <c r="X17" s="56">
        <v>0</v>
      </c>
      <c r="Y17" s="55"/>
      <c r="Z17" s="120">
        <f>SUM(T17:X17)</f>
        <v>0</v>
      </c>
      <c r="AA17" s="55"/>
      <c r="AB17" s="120">
        <f>SUM(H17:X17)</f>
        <v>1684281</v>
      </c>
      <c r="AC17" s="56"/>
      <c r="AD17" s="56">
        <v>0</v>
      </c>
      <c r="AE17" s="56"/>
      <c r="AF17" s="56">
        <f>SUM(AB17:AD17)</f>
        <v>1684281</v>
      </c>
    </row>
    <row r="18" spans="1:32" s="59" customFormat="1" ht="18">
      <c r="A18" s="58" t="s">
        <v>97</v>
      </c>
      <c r="H18" s="57">
        <v>0</v>
      </c>
      <c r="I18" s="55"/>
      <c r="J18" s="57">
        <v>0</v>
      </c>
      <c r="K18" s="55"/>
      <c r="L18" s="57">
        <v>0</v>
      </c>
      <c r="M18" s="56"/>
      <c r="N18" s="57">
        <v>0</v>
      </c>
      <c r="O18" s="56"/>
      <c r="P18" s="57">
        <v>0</v>
      </c>
      <c r="Q18" s="55"/>
      <c r="R18" s="57">
        <v>0</v>
      </c>
      <c r="S18" s="55"/>
      <c r="T18" s="57">
        <v>-75146</v>
      </c>
      <c r="U18" s="56"/>
      <c r="V18" s="57">
        <v>0</v>
      </c>
      <c r="W18" s="55"/>
      <c r="X18" s="57">
        <v>204762</v>
      </c>
      <c r="Y18" s="55"/>
      <c r="Z18" s="122">
        <f>SUM(T18:X18)</f>
        <v>129616</v>
      </c>
      <c r="AA18" s="55"/>
      <c r="AB18" s="122">
        <f>SUM(H18:X18)</f>
        <v>129616</v>
      </c>
      <c r="AC18" s="56"/>
      <c r="AD18" s="57">
        <v>0</v>
      </c>
      <c r="AE18" s="56"/>
      <c r="AF18" s="57">
        <f>SUM(AB18:AD18)</f>
        <v>129616</v>
      </c>
    </row>
    <row r="19" spans="1:32" s="59" customFormat="1" ht="18">
      <c r="A19" s="58" t="s">
        <v>63</v>
      </c>
      <c r="H19" s="60">
        <f>SUM(H17:H18)</f>
        <v>0</v>
      </c>
      <c r="I19" s="61"/>
      <c r="J19" s="60">
        <f>SUM(J17:J18)</f>
        <v>0</v>
      </c>
      <c r="K19" s="60"/>
      <c r="L19" s="60">
        <f>SUM(L17:L18)</f>
        <v>0</v>
      </c>
      <c r="M19" s="60"/>
      <c r="N19" s="60">
        <f>SUM(N17:N18)</f>
        <v>0</v>
      </c>
      <c r="O19" s="60"/>
      <c r="P19" s="60">
        <f>SUM(P17:P18)</f>
        <v>0</v>
      </c>
      <c r="Q19" s="60"/>
      <c r="R19" s="60">
        <f>SUM(R17:R18)</f>
        <v>1684281</v>
      </c>
      <c r="S19" s="60"/>
      <c r="T19" s="60">
        <f>SUM(T17:T18)</f>
        <v>-75146</v>
      </c>
      <c r="U19" s="60"/>
      <c r="V19" s="60">
        <f>SUM(V17:V18)</f>
        <v>0</v>
      </c>
      <c r="W19" s="60"/>
      <c r="X19" s="60">
        <f>SUM(X17:X18)</f>
        <v>204762</v>
      </c>
      <c r="Y19" s="60"/>
      <c r="Z19" s="60">
        <f>SUM(Z17:Z18)</f>
        <v>129616</v>
      </c>
      <c r="AA19" s="60"/>
      <c r="AB19" s="60">
        <f>SUM(AB17:AB18)</f>
        <v>1813897</v>
      </c>
      <c r="AC19" s="55"/>
      <c r="AD19" s="60">
        <f>SUM(AD17:AD18)</f>
        <v>0</v>
      </c>
      <c r="AE19" s="55"/>
      <c r="AF19" s="60">
        <f>SUM(AF17:AF18)</f>
        <v>1813897</v>
      </c>
    </row>
    <row r="20" spans="1:32" s="59" customFormat="1" ht="18">
      <c r="A20" s="58" t="s">
        <v>242</v>
      </c>
      <c r="H20" s="60">
        <v>0</v>
      </c>
      <c r="I20" s="61"/>
      <c r="J20" s="60">
        <v>0</v>
      </c>
      <c r="K20" s="60"/>
      <c r="L20" s="60">
        <v>0</v>
      </c>
      <c r="M20" s="60"/>
      <c r="N20" s="60">
        <v>0</v>
      </c>
      <c r="O20" s="60"/>
      <c r="P20" s="60">
        <v>0</v>
      </c>
      <c r="Q20" s="60"/>
      <c r="R20" s="120">
        <v>-285945</v>
      </c>
      <c r="S20" s="60"/>
      <c r="T20" s="60">
        <v>0</v>
      </c>
      <c r="U20" s="60"/>
      <c r="V20" s="60">
        <v>0</v>
      </c>
      <c r="W20" s="60"/>
      <c r="X20" s="60">
        <v>0</v>
      </c>
      <c r="Y20" s="60"/>
      <c r="Z20" s="120">
        <f>SUM(T20:X20)</f>
        <v>0</v>
      </c>
      <c r="AA20" s="60"/>
      <c r="AB20" s="120">
        <f>SUM(H20:X20)</f>
        <v>-285945</v>
      </c>
      <c r="AC20" s="120"/>
      <c r="AD20" s="120">
        <v>0</v>
      </c>
      <c r="AE20" s="120"/>
      <c r="AF20" s="56">
        <f>SUM(AB20:AD20)</f>
        <v>-285945</v>
      </c>
    </row>
    <row r="21" spans="1:32" s="59" customFormat="1" ht="18">
      <c r="A21" s="58" t="s">
        <v>175</v>
      </c>
      <c r="H21" s="60"/>
      <c r="I21" s="6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5"/>
      <c r="AD21" s="60"/>
      <c r="AE21" s="55"/>
      <c r="AF21" s="60"/>
    </row>
    <row r="22" spans="1:32" s="59" customFormat="1" ht="18">
      <c r="A22" s="58" t="s">
        <v>176</v>
      </c>
      <c r="H22" s="60">
        <v>0</v>
      </c>
      <c r="I22" s="61"/>
      <c r="J22" s="60">
        <v>0</v>
      </c>
      <c r="K22" s="60"/>
      <c r="L22" s="60">
        <v>0</v>
      </c>
      <c r="M22" s="60"/>
      <c r="N22" s="60">
        <v>0</v>
      </c>
      <c r="O22" s="60"/>
      <c r="P22" s="60">
        <v>0</v>
      </c>
      <c r="Q22" s="60"/>
      <c r="R22" s="194">
        <v>-171165</v>
      </c>
      <c r="S22" s="194"/>
      <c r="T22" s="194">
        <v>-30446</v>
      </c>
      <c r="U22" s="194"/>
      <c r="V22" s="60">
        <v>0</v>
      </c>
      <c r="W22" s="60"/>
      <c r="X22" s="60">
        <v>201611</v>
      </c>
      <c r="Y22" s="60"/>
      <c r="Z22" s="120">
        <f>SUM(T22:X22)</f>
        <v>171165</v>
      </c>
      <c r="AA22" s="60"/>
      <c r="AB22" s="120">
        <f>SUM(H22:X22)</f>
        <v>0</v>
      </c>
      <c r="AC22" s="55"/>
      <c r="AD22" s="56">
        <v>0</v>
      </c>
      <c r="AE22" s="55"/>
      <c r="AF22" s="56">
        <f>SUM(AB22:AD22)</f>
        <v>0</v>
      </c>
    </row>
    <row r="23" spans="1:32" ht="18.75" thickBot="1">
      <c r="A23" s="47" t="s">
        <v>220</v>
      </c>
      <c r="E23" s="48"/>
      <c r="H23" s="119">
        <f>SUM(H19:H22)+H16</f>
        <v>571891</v>
      </c>
      <c r="I23" s="55"/>
      <c r="J23" s="62">
        <f>SUM(J19:J22)+J16</f>
        <v>4533334</v>
      </c>
      <c r="K23" s="55"/>
      <c r="L23" s="62">
        <f>SUM(L19:L22)+L16</f>
        <v>6152</v>
      </c>
      <c r="M23" s="55"/>
      <c r="N23" s="62">
        <f>SUM(N19:N22)+N16</f>
        <v>80000</v>
      </c>
      <c r="O23" s="55"/>
      <c r="P23" s="62">
        <f>SUM(P19:P22)+P16</f>
        <v>280000</v>
      </c>
      <c r="Q23" s="55"/>
      <c r="R23" s="62">
        <f>SUM(R19:R22)+R16</f>
        <v>27465552</v>
      </c>
      <c r="S23" s="55"/>
      <c r="T23" s="62">
        <f>SUM(T19:T22)+T16</f>
        <v>4162905</v>
      </c>
      <c r="U23" s="55"/>
      <c r="V23" s="62">
        <f>SUM(V19:V22)+V16</f>
        <v>273</v>
      </c>
      <c r="W23" s="55"/>
      <c r="X23" s="62">
        <f>SUM(X19:X22)+X16</f>
        <v>3518697</v>
      </c>
      <c r="Y23" s="55" t="e">
        <f>SUM(#REF!)</f>
        <v>#REF!</v>
      </c>
      <c r="Z23" s="62">
        <f>SUM(Z19:Z22)+Z16</f>
        <v>7681875</v>
      </c>
      <c r="AA23" s="55" t="e">
        <f>SUM(#REF!)</f>
        <v>#REF!</v>
      </c>
      <c r="AB23" s="62">
        <f>SUM(AB19:AB22)+AB16</f>
        <v>40618804</v>
      </c>
      <c r="AC23" s="55"/>
      <c r="AD23" s="62">
        <f>SUM(AD19:AD22)+AD16</f>
        <v>0</v>
      </c>
      <c r="AE23" s="55"/>
      <c r="AF23" s="62">
        <f>SUM(AF19:AF22)+AF16</f>
        <v>40618804</v>
      </c>
    </row>
    <row r="24" spans="1:32" ht="18.75" thickTop="1">
      <c r="A24" s="47"/>
      <c r="E24" s="48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s="59" customFormat="1" ht="18">
      <c r="A25" s="47" t="s">
        <v>196</v>
      </c>
      <c r="H25" s="120">
        <v>571891</v>
      </c>
      <c r="I25" s="121"/>
      <c r="J25" s="120">
        <v>4533334</v>
      </c>
      <c r="K25" s="121"/>
      <c r="L25" s="120">
        <v>6152</v>
      </c>
      <c r="M25" s="120"/>
      <c r="N25" s="120">
        <v>80000</v>
      </c>
      <c r="O25" s="120"/>
      <c r="P25" s="120">
        <v>280000</v>
      </c>
      <c r="Q25" s="121"/>
      <c r="R25" s="120">
        <v>29665821</v>
      </c>
      <c r="S25" s="121"/>
      <c r="T25" s="120">
        <v>3788093</v>
      </c>
      <c r="U25" s="120"/>
      <c r="V25" s="120">
        <v>273</v>
      </c>
      <c r="W25" s="121"/>
      <c r="X25" s="120">
        <v>3242398</v>
      </c>
      <c r="Y25" s="121"/>
      <c r="Z25" s="120">
        <f>SUM(T25:X25)</f>
        <v>7030764</v>
      </c>
      <c r="AA25" s="121"/>
      <c r="AB25" s="120">
        <f>SUM(H25:X25)</f>
        <v>42167962</v>
      </c>
      <c r="AC25" s="120"/>
      <c r="AD25" s="120">
        <v>0</v>
      </c>
      <c r="AE25" s="120"/>
      <c r="AF25" s="56">
        <f>SUM(AB25:AD25)</f>
        <v>42167962</v>
      </c>
    </row>
    <row r="26" spans="1:32" s="59" customFormat="1" ht="18">
      <c r="A26" s="58" t="s">
        <v>74</v>
      </c>
      <c r="H26" s="56">
        <v>0</v>
      </c>
      <c r="I26" s="55"/>
      <c r="J26" s="56">
        <v>0</v>
      </c>
      <c r="K26" s="55"/>
      <c r="L26" s="56">
        <v>0</v>
      </c>
      <c r="M26" s="56"/>
      <c r="N26" s="56">
        <v>0</v>
      </c>
      <c r="O26" s="56"/>
      <c r="P26" s="56">
        <v>0</v>
      </c>
      <c r="Q26" s="55"/>
      <c r="R26" s="56">
        <f>PL!E146</f>
        <v>1480388</v>
      </c>
      <c r="S26" s="55"/>
      <c r="T26" s="56">
        <v>0</v>
      </c>
      <c r="U26" s="56"/>
      <c r="V26" s="56">
        <v>0</v>
      </c>
      <c r="W26" s="55"/>
      <c r="X26" s="56">
        <v>0</v>
      </c>
      <c r="Y26" s="55"/>
      <c r="Z26" s="120">
        <f>SUM(T26:X26)</f>
        <v>0</v>
      </c>
      <c r="AA26" s="55"/>
      <c r="AB26" s="120">
        <f>SUM(H26:X26)</f>
        <v>1480388</v>
      </c>
      <c r="AC26" s="56"/>
      <c r="AD26" s="56">
        <v>3678</v>
      </c>
      <c r="AE26" s="56"/>
      <c r="AF26" s="56">
        <f>SUM(AB26:AD26)</f>
        <v>1484066</v>
      </c>
    </row>
    <row r="27" spans="1:32" s="59" customFormat="1" ht="18">
      <c r="A27" s="58" t="s">
        <v>97</v>
      </c>
      <c r="H27" s="57">
        <v>0</v>
      </c>
      <c r="I27" s="55"/>
      <c r="J27" s="57">
        <v>0</v>
      </c>
      <c r="K27" s="55"/>
      <c r="L27" s="57">
        <v>0</v>
      </c>
      <c r="M27" s="56"/>
      <c r="N27" s="57">
        <v>0</v>
      </c>
      <c r="O27" s="56"/>
      <c r="P27" s="57">
        <v>0</v>
      </c>
      <c r="Q27" s="55"/>
      <c r="R27" s="57">
        <v>0</v>
      </c>
      <c r="S27" s="55"/>
      <c r="T27" s="57">
        <f>PL!E138</f>
        <v>-224504</v>
      </c>
      <c r="U27" s="56"/>
      <c r="V27" s="57">
        <v>0</v>
      </c>
      <c r="W27" s="55"/>
      <c r="X27" s="57">
        <f>PL!E134+PL!E139</f>
        <v>-80045</v>
      </c>
      <c r="Y27" s="55"/>
      <c r="Z27" s="122">
        <f>SUM(T27:X27)</f>
        <v>-304549</v>
      </c>
      <c r="AA27" s="55"/>
      <c r="AB27" s="122">
        <f>SUM(H27:X27)</f>
        <v>-304549</v>
      </c>
      <c r="AC27" s="56"/>
      <c r="AD27" s="122">
        <v>0</v>
      </c>
      <c r="AE27" s="56"/>
      <c r="AF27" s="57">
        <f>SUM(AB27:AD27)</f>
        <v>-304549</v>
      </c>
    </row>
    <row r="28" spans="1:32" s="59" customFormat="1" ht="18">
      <c r="A28" s="58" t="s">
        <v>63</v>
      </c>
      <c r="H28" s="60">
        <f>SUM(H26:H27)</f>
        <v>0</v>
      </c>
      <c r="I28" s="61"/>
      <c r="J28" s="60">
        <f>SUM(J26:J27)</f>
        <v>0</v>
      </c>
      <c r="K28" s="60"/>
      <c r="L28" s="60">
        <f>SUM(L26:L27)</f>
        <v>0</v>
      </c>
      <c r="M28" s="60"/>
      <c r="N28" s="60">
        <f>SUM(N26:N27)</f>
        <v>0</v>
      </c>
      <c r="O28" s="60"/>
      <c r="P28" s="60">
        <f>SUM(P26:P27)</f>
        <v>0</v>
      </c>
      <c r="Q28" s="60"/>
      <c r="R28" s="60">
        <f>SUM(R26:R27)</f>
        <v>1480388</v>
      </c>
      <c r="S28" s="60"/>
      <c r="T28" s="60">
        <f>SUM(T26:T27)</f>
        <v>-224504</v>
      </c>
      <c r="U28" s="60"/>
      <c r="V28" s="60">
        <f>SUM(V26:V27)</f>
        <v>0</v>
      </c>
      <c r="W28" s="60"/>
      <c r="X28" s="60">
        <f>SUM(X26:X27)</f>
        <v>-80045</v>
      </c>
      <c r="Y28" s="60"/>
      <c r="Z28" s="60">
        <f>SUM(Z26:Z27)</f>
        <v>-304549</v>
      </c>
      <c r="AA28" s="60"/>
      <c r="AB28" s="60">
        <f>SUM(AB26:AB27)</f>
        <v>1175839</v>
      </c>
      <c r="AC28" s="55"/>
      <c r="AD28" s="60">
        <f>SUM(AD26:AD27)</f>
        <v>3678</v>
      </c>
      <c r="AE28" s="55"/>
      <c r="AF28" s="60">
        <f>SUM(AF26:AF27)</f>
        <v>1179517</v>
      </c>
    </row>
    <row r="29" spans="1:32" s="59" customFormat="1" ht="18">
      <c r="A29" s="58" t="s">
        <v>242</v>
      </c>
      <c r="H29" s="60">
        <v>0</v>
      </c>
      <c r="I29" s="61"/>
      <c r="J29" s="60">
        <v>0</v>
      </c>
      <c r="K29" s="60"/>
      <c r="L29" s="60">
        <v>0</v>
      </c>
      <c r="M29" s="60"/>
      <c r="N29" s="60">
        <v>0</v>
      </c>
      <c r="O29" s="60"/>
      <c r="P29" s="60">
        <v>0</v>
      </c>
      <c r="Q29" s="60"/>
      <c r="R29" s="120">
        <v>-343134</v>
      </c>
      <c r="S29" s="60"/>
      <c r="T29" s="60">
        <v>0</v>
      </c>
      <c r="U29" s="60"/>
      <c r="V29" s="60">
        <v>0</v>
      </c>
      <c r="W29" s="60"/>
      <c r="X29" s="60">
        <v>0</v>
      </c>
      <c r="Y29" s="60"/>
      <c r="Z29" s="120">
        <f>SUM(T29:X29)</f>
        <v>0</v>
      </c>
      <c r="AA29" s="60"/>
      <c r="AB29" s="120">
        <f>SUM(H29:X29)</f>
        <v>-343134</v>
      </c>
      <c r="AC29" s="120"/>
      <c r="AD29" s="120">
        <v>0</v>
      </c>
      <c r="AE29" s="120"/>
      <c r="AF29" s="56">
        <f>SUM(AB29:AD29)</f>
        <v>-343134</v>
      </c>
    </row>
    <row r="30" spans="1:32" s="59" customFormat="1" ht="18">
      <c r="A30" s="58" t="s">
        <v>175</v>
      </c>
      <c r="H30" s="60"/>
      <c r="I30" s="61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55"/>
      <c r="AD30" s="60"/>
      <c r="AE30" s="55"/>
      <c r="AF30" s="60"/>
    </row>
    <row r="31" spans="1:32" s="59" customFormat="1" ht="18">
      <c r="A31" s="58" t="s">
        <v>176</v>
      </c>
      <c r="H31" s="60">
        <v>0</v>
      </c>
      <c r="I31" s="61"/>
      <c r="J31" s="60">
        <v>0</v>
      </c>
      <c r="K31" s="60"/>
      <c r="L31" s="60">
        <v>0</v>
      </c>
      <c r="M31" s="60"/>
      <c r="N31" s="60">
        <v>0</v>
      </c>
      <c r="O31" s="60"/>
      <c r="P31" s="60">
        <v>0</v>
      </c>
      <c r="Q31" s="60"/>
      <c r="R31" s="60">
        <v>129567</v>
      </c>
      <c r="S31" s="60"/>
      <c r="T31" s="60">
        <v>-30446</v>
      </c>
      <c r="U31" s="60"/>
      <c r="V31" s="60">
        <v>0</v>
      </c>
      <c r="W31" s="60"/>
      <c r="X31" s="60">
        <v>-99121</v>
      </c>
      <c r="Y31" s="60"/>
      <c r="Z31" s="120">
        <f>SUM(T31:X31)</f>
        <v>-129567</v>
      </c>
      <c r="AA31" s="60"/>
      <c r="AB31" s="120">
        <f>SUM(H31:X31)</f>
        <v>0</v>
      </c>
      <c r="AC31" s="55"/>
      <c r="AD31" s="120">
        <v>0</v>
      </c>
      <c r="AE31" s="55"/>
      <c r="AF31" s="56">
        <f>SUM(AB31:AD31)</f>
        <v>0</v>
      </c>
    </row>
    <row r="32" spans="1:32" s="59" customFormat="1" ht="18">
      <c r="A32" s="58" t="s">
        <v>288</v>
      </c>
      <c r="H32" s="60"/>
      <c r="I32" s="61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20"/>
      <c r="AA32" s="60"/>
      <c r="AB32" s="120"/>
      <c r="AC32" s="55"/>
      <c r="AD32" s="56"/>
      <c r="AE32" s="55"/>
      <c r="AF32" s="56"/>
    </row>
    <row r="33" spans="1:32" s="59" customFormat="1" ht="18">
      <c r="A33" s="58" t="s">
        <v>289</v>
      </c>
      <c r="H33" s="60">
        <v>0</v>
      </c>
      <c r="I33" s="61"/>
      <c r="J33" s="60">
        <v>0</v>
      </c>
      <c r="K33" s="60"/>
      <c r="L33" s="60">
        <v>0</v>
      </c>
      <c r="M33" s="60"/>
      <c r="N33" s="60">
        <v>0</v>
      </c>
      <c r="O33" s="60"/>
      <c r="P33" s="60">
        <v>0</v>
      </c>
      <c r="Q33" s="60"/>
      <c r="R33" s="60">
        <v>0</v>
      </c>
      <c r="S33" s="60"/>
      <c r="T33" s="60">
        <v>0</v>
      </c>
      <c r="U33" s="60"/>
      <c r="V33" s="60">
        <v>0</v>
      </c>
      <c r="W33" s="60"/>
      <c r="X33" s="60">
        <v>0</v>
      </c>
      <c r="Y33" s="60"/>
      <c r="Z33" s="120">
        <f>SUM(T33:X33)</f>
        <v>0</v>
      </c>
      <c r="AA33" s="60"/>
      <c r="AB33" s="120">
        <f>SUM(H33:X33)</f>
        <v>0</v>
      </c>
      <c r="AC33" s="55"/>
      <c r="AD33" s="56">
        <v>1315801</v>
      </c>
      <c r="AE33" s="55"/>
      <c r="AF33" s="56">
        <f>SUM(AB33:AD33)</f>
        <v>1315801</v>
      </c>
    </row>
    <row r="34" spans="1:32" ht="18.75" thickBot="1">
      <c r="A34" s="47" t="s">
        <v>221</v>
      </c>
      <c r="E34" s="48"/>
      <c r="H34" s="62">
        <f>SUM(H28:H33)+H25</f>
        <v>571891</v>
      </c>
      <c r="I34" s="55"/>
      <c r="J34" s="62">
        <f>SUM(J28:J33)+J25</f>
        <v>4533334</v>
      </c>
      <c r="K34" s="55"/>
      <c r="L34" s="62">
        <f>SUM(L28:L33)+L25</f>
        <v>6152</v>
      </c>
      <c r="M34" s="55"/>
      <c r="N34" s="62">
        <f>SUM(N28:N33)+N25</f>
        <v>80000</v>
      </c>
      <c r="O34" s="55"/>
      <c r="P34" s="62">
        <f>SUM(P28:P33)+P25</f>
        <v>280000</v>
      </c>
      <c r="Q34" s="55"/>
      <c r="R34" s="62">
        <f>SUM(R28:R33)+R25</f>
        <v>30932642</v>
      </c>
      <c r="S34" s="55"/>
      <c r="T34" s="62">
        <f>SUM(T28:T33)+T25</f>
        <v>3533143</v>
      </c>
      <c r="U34" s="55"/>
      <c r="V34" s="62">
        <f>SUM(V28:V33)+V25</f>
        <v>273</v>
      </c>
      <c r="W34" s="55"/>
      <c r="X34" s="62">
        <f>SUM(X28:X33)+X25</f>
        <v>3063232</v>
      </c>
      <c r="Y34" s="55" t="e">
        <f>SUM(#REF!)</f>
        <v>#REF!</v>
      </c>
      <c r="Z34" s="62">
        <f>SUM(Z28:Z33)+Z25</f>
        <v>6596648</v>
      </c>
      <c r="AA34" s="55" t="e">
        <f>SUM(#REF!)</f>
        <v>#REF!</v>
      </c>
      <c r="AB34" s="62">
        <f>SUM(AB28:AB33)+AB25</f>
        <v>43000667</v>
      </c>
      <c r="AC34" s="55"/>
      <c r="AD34" s="62">
        <f>SUM(AD28:AD33)+AD25</f>
        <v>1319479</v>
      </c>
      <c r="AE34" s="55"/>
      <c r="AF34" s="62">
        <f>SUM(AF28:AF33)+AF25</f>
        <v>44320146</v>
      </c>
    </row>
    <row r="35" spans="1:32" ht="8.25" customHeight="1" thickTop="1">
      <c r="A35" s="47"/>
      <c r="E35" s="48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</row>
    <row r="36" spans="1:32" ht="18" customHeight="1">
      <c r="A36" s="64" t="s">
        <v>3</v>
      </c>
      <c r="E36" s="48"/>
      <c r="G36" s="48"/>
      <c r="I36" s="48"/>
      <c r="J36" s="48"/>
      <c r="K36" s="48"/>
      <c r="M36" s="48"/>
      <c r="S36" s="48"/>
      <c r="T36" s="48"/>
      <c r="U36" s="48"/>
      <c r="V36" s="48"/>
      <c r="W36" s="48"/>
      <c r="X36" s="48"/>
      <c r="Y36" s="48"/>
      <c r="Z36" s="48"/>
      <c r="AA36" s="48"/>
      <c r="AC36" s="48"/>
      <c r="AE36" s="48"/>
      <c r="AF36" s="63"/>
    </row>
    <row r="37" spans="2:3" ht="18">
      <c r="B37" s="64"/>
      <c r="C37" s="64"/>
    </row>
  </sheetData>
  <sheetProtection/>
  <mergeCells count="6">
    <mergeCell ref="H6:AF6"/>
    <mergeCell ref="N12:R12"/>
    <mergeCell ref="N13:P13"/>
    <mergeCell ref="S9:X9"/>
    <mergeCell ref="S8:Z8"/>
    <mergeCell ref="H7:AB7"/>
  </mergeCells>
  <printOptions horizontalCentered="1"/>
  <pageMargins left="0.984251968503937" right="0.3937007874015748" top="0.5905511811023623" bottom="0" header="0.1968503937007874" footer="0.196850393700787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view="pageBreakPreview" zoomScale="85" zoomScaleNormal="85" zoomScaleSheetLayoutView="85" workbookViewId="0" topLeftCell="A25">
      <selection activeCell="A17" sqref="A17"/>
    </sheetView>
  </sheetViews>
  <sheetFormatPr defaultColWidth="9.00390625" defaultRowHeight="12.75"/>
  <cols>
    <col min="1" max="1" width="30.75390625" style="68" customWidth="1"/>
    <col min="2" max="3" width="10.75390625" style="68" customWidth="1"/>
    <col min="4" max="4" width="1.25" style="68" hidden="1" customWidth="1"/>
    <col min="5" max="5" width="11.75390625" style="68" customWidth="1"/>
    <col min="6" max="6" width="0.875" style="68" customWidth="1"/>
    <col min="7" max="7" width="11.75390625" style="68" customWidth="1"/>
    <col min="8" max="8" width="0.875" style="68" customWidth="1"/>
    <col min="9" max="9" width="11.75390625" style="68" customWidth="1"/>
    <col min="10" max="10" width="0.875" style="68" customWidth="1"/>
    <col min="11" max="11" width="11.75390625" style="68" customWidth="1"/>
    <col min="12" max="12" width="0.875" style="68" customWidth="1"/>
    <col min="13" max="13" width="11.75390625" style="68" customWidth="1"/>
    <col min="14" max="14" width="0.875" style="68" customWidth="1"/>
    <col min="15" max="15" width="14.375" style="68" customWidth="1"/>
    <col min="16" max="16" width="0.875" style="68" customWidth="1"/>
    <col min="17" max="17" width="12.75390625" style="68" customWidth="1"/>
    <col min="18" max="18" width="0.875" style="68" customWidth="1"/>
    <col min="19" max="19" width="12.75390625" style="68" customWidth="1"/>
    <col min="20" max="20" width="0.875" style="76" customWidth="1"/>
    <col min="21" max="21" width="12.75390625" style="68" customWidth="1"/>
    <col min="22" max="22" width="0.2421875" style="68" hidden="1" customWidth="1"/>
    <col min="23" max="23" width="9.125" style="68" customWidth="1"/>
    <col min="24" max="24" width="9.875" style="68" bestFit="1" customWidth="1"/>
    <col min="25" max="16384" width="9.125" style="68" customWidth="1"/>
  </cols>
  <sheetData>
    <row r="1" spans="2:22" ht="2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  <c r="U1" s="109" t="s">
        <v>55</v>
      </c>
      <c r="V1" s="66"/>
    </row>
    <row r="2" spans="1:22" ht="21">
      <c r="A2" s="65" t="s">
        <v>147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66"/>
      <c r="V2" s="66"/>
    </row>
    <row r="3" spans="1:22" ht="21">
      <c r="A3" s="69" t="s">
        <v>128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0"/>
      <c r="V3" s="70"/>
    </row>
    <row r="4" spans="1:24" ht="21">
      <c r="A4" s="110" t="s">
        <v>223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  <c r="U4" s="70"/>
      <c r="V4" s="70"/>
      <c r="W4" s="70"/>
      <c r="X4" s="70"/>
    </row>
    <row r="5" spans="2:22" ht="2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U5" s="109" t="s">
        <v>98</v>
      </c>
      <c r="V5" s="72"/>
    </row>
    <row r="6" spans="5:21" s="74" customFormat="1" ht="21">
      <c r="E6" s="221" t="s">
        <v>90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</row>
    <row r="7" spans="5:22" s="74" customFormat="1" ht="21">
      <c r="E7" s="76"/>
      <c r="F7" s="76"/>
      <c r="G7" s="76"/>
      <c r="H7" s="76"/>
      <c r="N7" s="76"/>
      <c r="O7" s="223" t="s">
        <v>60</v>
      </c>
      <c r="P7" s="223"/>
      <c r="Q7" s="223"/>
      <c r="R7" s="223"/>
      <c r="S7" s="223"/>
      <c r="T7" s="75"/>
      <c r="U7" s="76"/>
      <c r="V7" s="75"/>
    </row>
    <row r="8" spans="5:22" s="74" customFormat="1" ht="21">
      <c r="E8" s="76"/>
      <c r="F8" s="76"/>
      <c r="G8" s="76"/>
      <c r="H8" s="76"/>
      <c r="I8" s="75"/>
      <c r="J8" s="75"/>
      <c r="K8" s="75"/>
      <c r="L8" s="75"/>
      <c r="M8" s="75"/>
      <c r="N8" s="76"/>
      <c r="O8" s="223" t="s">
        <v>186</v>
      </c>
      <c r="P8" s="223"/>
      <c r="Q8" s="223"/>
      <c r="R8" s="75"/>
      <c r="S8" s="75"/>
      <c r="T8" s="75"/>
      <c r="U8" s="76"/>
      <c r="V8" s="75"/>
    </row>
    <row r="9" spans="5:22" s="74" customFormat="1" ht="21">
      <c r="E9" s="76"/>
      <c r="F9" s="76"/>
      <c r="G9" s="76"/>
      <c r="H9" s="76"/>
      <c r="I9" s="75"/>
      <c r="J9" s="75"/>
      <c r="K9" s="75"/>
      <c r="L9" s="75"/>
      <c r="M9" s="75"/>
      <c r="N9" s="76"/>
      <c r="O9" s="104" t="s">
        <v>161</v>
      </c>
      <c r="P9" s="75"/>
      <c r="Q9" s="75"/>
      <c r="R9" s="75"/>
      <c r="S9" s="75"/>
      <c r="T9" s="75"/>
      <c r="U9" s="76"/>
      <c r="V9" s="75"/>
    </row>
    <row r="10" spans="5:21" s="75" customFormat="1" ht="21">
      <c r="E10" s="76"/>
      <c r="F10" s="76"/>
      <c r="G10" s="76"/>
      <c r="H10" s="76"/>
      <c r="N10" s="76"/>
      <c r="O10" s="86" t="s">
        <v>163</v>
      </c>
      <c r="U10" s="76"/>
    </row>
    <row r="11" spans="5:21" s="75" customFormat="1" ht="21">
      <c r="E11" s="76"/>
      <c r="F11" s="76"/>
      <c r="G11" s="76"/>
      <c r="H11" s="76"/>
      <c r="I11" s="221" t="s">
        <v>25</v>
      </c>
      <c r="J11" s="221"/>
      <c r="K11" s="221"/>
      <c r="L11" s="221"/>
      <c r="M11" s="221"/>
      <c r="N11" s="76"/>
      <c r="O11" s="103" t="s">
        <v>164</v>
      </c>
      <c r="U11" s="76"/>
    </row>
    <row r="12" spans="5:22" s="74" customFormat="1" ht="21">
      <c r="E12" s="75" t="s">
        <v>34</v>
      </c>
      <c r="I12" s="222" t="s">
        <v>109</v>
      </c>
      <c r="J12" s="222"/>
      <c r="K12" s="222"/>
      <c r="O12" s="104" t="s">
        <v>165</v>
      </c>
      <c r="P12" s="104"/>
      <c r="Q12" s="104" t="s">
        <v>88</v>
      </c>
      <c r="R12" s="104"/>
      <c r="S12" s="75" t="s">
        <v>187</v>
      </c>
      <c r="T12" s="75"/>
      <c r="V12" s="75"/>
    </row>
    <row r="13" spans="5:22" s="74" customFormat="1" ht="21">
      <c r="E13" s="74" t="s">
        <v>71</v>
      </c>
      <c r="G13" s="74" t="s">
        <v>49</v>
      </c>
      <c r="I13" s="105" t="s">
        <v>58</v>
      </c>
      <c r="J13" s="105"/>
      <c r="K13" s="105" t="s">
        <v>58</v>
      </c>
      <c r="L13" s="76"/>
      <c r="M13" s="76"/>
      <c r="O13" s="104" t="s">
        <v>162</v>
      </c>
      <c r="P13" s="104"/>
      <c r="Q13" s="104" t="s">
        <v>87</v>
      </c>
      <c r="R13" s="104"/>
      <c r="S13" s="103" t="s">
        <v>77</v>
      </c>
      <c r="T13" s="78"/>
      <c r="U13" s="88" t="s">
        <v>46</v>
      </c>
      <c r="V13" s="78"/>
    </row>
    <row r="14" spans="5:22" s="74" customFormat="1" ht="21">
      <c r="E14" s="77" t="s">
        <v>72</v>
      </c>
      <c r="G14" s="77" t="s">
        <v>50</v>
      </c>
      <c r="I14" s="79" t="s">
        <v>69</v>
      </c>
      <c r="J14" s="86"/>
      <c r="K14" s="79" t="s">
        <v>108</v>
      </c>
      <c r="L14" s="75"/>
      <c r="M14" s="77" t="s">
        <v>19</v>
      </c>
      <c r="O14" s="102" t="s">
        <v>158</v>
      </c>
      <c r="P14" s="104"/>
      <c r="Q14" s="102" t="s">
        <v>85</v>
      </c>
      <c r="R14" s="104"/>
      <c r="S14" s="79" t="s">
        <v>47</v>
      </c>
      <c r="T14" s="78"/>
      <c r="U14" s="92" t="s">
        <v>47</v>
      </c>
      <c r="V14" s="78"/>
    </row>
    <row r="15" spans="1:21" ht="21">
      <c r="A15" s="118" t="s">
        <v>197</v>
      </c>
      <c r="E15" s="98">
        <v>571891</v>
      </c>
      <c r="F15" s="101"/>
      <c r="G15" s="98">
        <v>4533334</v>
      </c>
      <c r="H15" s="101"/>
      <c r="I15" s="98">
        <v>80000</v>
      </c>
      <c r="J15" s="98"/>
      <c r="K15" s="98">
        <v>280000</v>
      </c>
      <c r="L15" s="98"/>
      <c r="M15" s="98">
        <v>10023109</v>
      </c>
      <c r="N15" s="101"/>
      <c r="O15" s="98">
        <v>4268497</v>
      </c>
      <c r="P15" s="101"/>
      <c r="Q15" s="98">
        <v>273</v>
      </c>
      <c r="R15" s="101"/>
      <c r="S15" s="98">
        <f>SUM(O15:Q15)</f>
        <v>4268770</v>
      </c>
      <c r="T15" s="100"/>
      <c r="U15" s="98">
        <f>SUM(E15:Q15)</f>
        <v>19757104</v>
      </c>
    </row>
    <row r="16" spans="1:21" s="76" customFormat="1" ht="21">
      <c r="A16" s="108" t="s">
        <v>74</v>
      </c>
      <c r="E16" s="80">
        <v>0</v>
      </c>
      <c r="F16" s="80"/>
      <c r="G16" s="80">
        <v>0</v>
      </c>
      <c r="H16" s="80"/>
      <c r="I16" s="80">
        <v>0</v>
      </c>
      <c r="J16" s="80"/>
      <c r="K16" s="80">
        <v>0</v>
      </c>
      <c r="L16" s="80"/>
      <c r="M16" s="80">
        <f>PL!K117</f>
        <v>1117629</v>
      </c>
      <c r="N16" s="80"/>
      <c r="O16" s="80">
        <v>0</v>
      </c>
      <c r="P16" s="80"/>
      <c r="Q16" s="80">
        <v>0</v>
      </c>
      <c r="R16" s="80"/>
      <c r="S16" s="98">
        <f>SUM(O16:Q16)</f>
        <v>0</v>
      </c>
      <c r="T16" s="80">
        <v>0</v>
      </c>
      <c r="U16" s="98">
        <f>SUM(E16:Q16)</f>
        <v>1117629</v>
      </c>
    </row>
    <row r="17" spans="1:21" ht="21">
      <c r="A17" s="83" t="s">
        <v>97</v>
      </c>
      <c r="E17" s="84">
        <v>0</v>
      </c>
      <c r="F17" s="80"/>
      <c r="G17" s="84">
        <v>0</v>
      </c>
      <c r="H17" s="80"/>
      <c r="I17" s="84">
        <v>0</v>
      </c>
      <c r="J17" s="80"/>
      <c r="K17" s="84">
        <v>0</v>
      </c>
      <c r="L17" s="80"/>
      <c r="M17" s="84">
        <v>0</v>
      </c>
      <c r="N17" s="80"/>
      <c r="O17" s="196">
        <v>-75146</v>
      </c>
      <c r="P17" s="80"/>
      <c r="Q17" s="84">
        <v>0</v>
      </c>
      <c r="R17" s="80"/>
      <c r="S17" s="99">
        <f>SUM(O17:Q17)</f>
        <v>-75146</v>
      </c>
      <c r="T17" s="100"/>
      <c r="U17" s="99">
        <f>SUM(E17:Q17)</f>
        <v>-75146</v>
      </c>
    </row>
    <row r="18" spans="1:21" ht="21">
      <c r="A18" s="83" t="s">
        <v>63</v>
      </c>
      <c r="E18" s="80">
        <f>SUM(E16:E17)</f>
        <v>0</v>
      </c>
      <c r="F18" s="81"/>
      <c r="G18" s="80">
        <f>SUM(G16:G17)</f>
        <v>0</v>
      </c>
      <c r="H18" s="81"/>
      <c r="I18" s="80">
        <f>SUM(I16:I17)</f>
        <v>0</v>
      </c>
      <c r="J18" s="80"/>
      <c r="K18" s="80">
        <f>SUM(K16:K17)</f>
        <v>0</v>
      </c>
      <c r="L18" s="81"/>
      <c r="M18" s="80">
        <f>SUM(M16:M17)</f>
        <v>1117629</v>
      </c>
      <c r="N18" s="81"/>
      <c r="O18" s="80">
        <f>SUM(O16:O17)</f>
        <v>-75146</v>
      </c>
      <c r="P18" s="81"/>
      <c r="Q18" s="80">
        <f>SUM(Q16:Q17)</f>
        <v>0</v>
      </c>
      <c r="R18" s="81"/>
      <c r="S18" s="80">
        <f>SUM(S16:S17)</f>
        <v>-75146</v>
      </c>
      <c r="T18" s="81"/>
      <c r="U18" s="80">
        <f>SUM(U16:U17)</f>
        <v>1042483</v>
      </c>
    </row>
    <row r="19" spans="1:21" ht="21">
      <c r="A19" s="83" t="s">
        <v>242</v>
      </c>
      <c r="E19" s="80">
        <v>0</v>
      </c>
      <c r="F19" s="81"/>
      <c r="G19" s="80">
        <v>0</v>
      </c>
      <c r="H19" s="81"/>
      <c r="I19" s="80">
        <v>0</v>
      </c>
      <c r="J19" s="80"/>
      <c r="K19" s="80">
        <v>0</v>
      </c>
      <c r="L19" s="81"/>
      <c r="M19" s="80">
        <v>-285945</v>
      </c>
      <c r="N19" s="81"/>
      <c r="O19" s="80">
        <v>0</v>
      </c>
      <c r="P19" s="81"/>
      <c r="Q19" s="80">
        <v>0</v>
      </c>
      <c r="R19" s="81"/>
      <c r="S19" s="98">
        <f>SUM(O19:Q19)</f>
        <v>0</v>
      </c>
      <c r="T19" s="100"/>
      <c r="U19" s="98">
        <f>SUM(E19:Q19)</f>
        <v>-285945</v>
      </c>
    </row>
    <row r="20" spans="1:21" ht="21">
      <c r="A20" s="83" t="s">
        <v>175</v>
      </c>
      <c r="E20" s="80"/>
      <c r="F20" s="81"/>
      <c r="G20" s="80"/>
      <c r="H20" s="81"/>
      <c r="I20" s="80"/>
      <c r="J20" s="80"/>
      <c r="K20" s="80"/>
      <c r="L20" s="81"/>
      <c r="M20" s="80"/>
      <c r="N20" s="81"/>
      <c r="O20" s="80"/>
      <c r="P20" s="81"/>
      <c r="Q20" s="80"/>
      <c r="R20" s="81"/>
      <c r="S20" s="80"/>
      <c r="T20" s="81"/>
      <c r="U20" s="80"/>
    </row>
    <row r="21" spans="1:21" ht="21">
      <c r="A21" s="83" t="s">
        <v>176</v>
      </c>
      <c r="E21" s="80">
        <v>0</v>
      </c>
      <c r="F21" s="81"/>
      <c r="G21" s="80">
        <v>0</v>
      </c>
      <c r="H21" s="81"/>
      <c r="I21" s="80">
        <v>0</v>
      </c>
      <c r="J21" s="80"/>
      <c r="K21" s="80">
        <v>0</v>
      </c>
      <c r="L21" s="81"/>
      <c r="M21" s="195">
        <v>-186997</v>
      </c>
      <c r="N21" s="195"/>
      <c r="O21" s="195">
        <v>186997</v>
      </c>
      <c r="P21" s="81"/>
      <c r="Q21" s="84">
        <v>0</v>
      </c>
      <c r="R21" s="80"/>
      <c r="S21" s="99">
        <f>SUM(O21:Q21)</f>
        <v>186997</v>
      </c>
      <c r="T21" s="100"/>
      <c r="U21" s="99">
        <f>SUM(E21:Q21)</f>
        <v>0</v>
      </c>
    </row>
    <row r="22" spans="1:21" ht="21.75" thickBot="1">
      <c r="A22" s="65" t="s">
        <v>220</v>
      </c>
      <c r="E22" s="85">
        <f>SUM(E15:E21)-E18</f>
        <v>571891</v>
      </c>
      <c r="F22" s="81"/>
      <c r="G22" s="85">
        <f>SUM(G15:G21)-G18</f>
        <v>4533334</v>
      </c>
      <c r="H22" s="80"/>
      <c r="I22" s="85">
        <f>SUM(I15:I21)-I18</f>
        <v>80000</v>
      </c>
      <c r="J22" s="80"/>
      <c r="K22" s="85">
        <f>SUM(K15:K21)-K18</f>
        <v>280000</v>
      </c>
      <c r="L22" s="80"/>
      <c r="M22" s="85">
        <f>SUM(M15:M21)-M18</f>
        <v>10667796</v>
      </c>
      <c r="N22" s="80"/>
      <c r="O22" s="85">
        <f>SUM(O15:O21)-O18</f>
        <v>4380348</v>
      </c>
      <c r="P22" s="80"/>
      <c r="Q22" s="85">
        <f>SUM(Q15:Q21)-Q18</f>
        <v>273</v>
      </c>
      <c r="R22" s="80"/>
      <c r="S22" s="85">
        <f>SUM(S15:S21)-S18</f>
        <v>4380621</v>
      </c>
      <c r="T22" s="80"/>
      <c r="U22" s="85">
        <f>SUM(U15:U21)-U18</f>
        <v>20513642</v>
      </c>
    </row>
    <row r="23" spans="1:21" ht="15" customHeight="1" thickTop="1">
      <c r="A23" s="65"/>
      <c r="E23" s="80"/>
      <c r="F23" s="81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21">
      <c r="A24" s="118" t="s">
        <v>196</v>
      </c>
      <c r="E24" s="98">
        <v>571891</v>
      </c>
      <c r="F24" s="101"/>
      <c r="G24" s="98">
        <v>4533334</v>
      </c>
      <c r="H24" s="101"/>
      <c r="I24" s="98">
        <v>80000</v>
      </c>
      <c r="J24" s="98"/>
      <c r="K24" s="98">
        <v>280000</v>
      </c>
      <c r="L24" s="98"/>
      <c r="M24" s="98">
        <v>11865092</v>
      </c>
      <c r="N24" s="101"/>
      <c r="O24" s="98">
        <v>3788093</v>
      </c>
      <c r="P24" s="101"/>
      <c r="Q24" s="98">
        <v>273</v>
      </c>
      <c r="R24" s="101"/>
      <c r="S24" s="98">
        <f>SUM(O24:Q24)</f>
        <v>3788366</v>
      </c>
      <c r="T24" s="100"/>
      <c r="U24" s="98">
        <f>SUM(E24:Q24)</f>
        <v>21118683</v>
      </c>
    </row>
    <row r="25" spans="1:21" s="76" customFormat="1" ht="21">
      <c r="A25" s="108" t="s">
        <v>74</v>
      </c>
      <c r="E25" s="80">
        <v>0</v>
      </c>
      <c r="F25" s="80"/>
      <c r="G25" s="80">
        <v>0</v>
      </c>
      <c r="H25" s="80"/>
      <c r="I25" s="80">
        <v>0</v>
      </c>
      <c r="J25" s="80"/>
      <c r="K25" s="80">
        <v>0</v>
      </c>
      <c r="L25" s="80"/>
      <c r="M25" s="80">
        <f>PL!I117</f>
        <v>1049087</v>
      </c>
      <c r="N25" s="80"/>
      <c r="O25" s="80">
        <v>0</v>
      </c>
      <c r="P25" s="80"/>
      <c r="Q25" s="80">
        <v>0</v>
      </c>
      <c r="R25" s="80"/>
      <c r="S25" s="98">
        <f>SUM(O25:Q25)</f>
        <v>0</v>
      </c>
      <c r="T25" s="80">
        <v>0</v>
      </c>
      <c r="U25" s="98">
        <f>SUM(E25:Q25)</f>
        <v>1049087</v>
      </c>
    </row>
    <row r="26" spans="1:21" ht="21">
      <c r="A26" s="83" t="s">
        <v>97</v>
      </c>
      <c r="E26" s="84">
        <v>0</v>
      </c>
      <c r="F26" s="80"/>
      <c r="G26" s="84">
        <v>0</v>
      </c>
      <c r="H26" s="80"/>
      <c r="I26" s="84">
        <v>0</v>
      </c>
      <c r="J26" s="80"/>
      <c r="K26" s="84">
        <v>0</v>
      </c>
      <c r="L26" s="80"/>
      <c r="M26" s="84">
        <v>0</v>
      </c>
      <c r="N26" s="80"/>
      <c r="O26" s="84">
        <f>PL!I138</f>
        <v>-224504</v>
      </c>
      <c r="P26" s="80"/>
      <c r="Q26" s="84">
        <v>0</v>
      </c>
      <c r="R26" s="80"/>
      <c r="S26" s="99">
        <f>SUM(O26:Q26)</f>
        <v>-224504</v>
      </c>
      <c r="T26" s="100"/>
      <c r="U26" s="99">
        <f>SUM(E26:Q26)</f>
        <v>-224504</v>
      </c>
    </row>
    <row r="27" spans="1:21" ht="21">
      <c r="A27" s="83" t="s">
        <v>63</v>
      </c>
      <c r="E27" s="80">
        <f>SUM(E25:E26)</f>
        <v>0</v>
      </c>
      <c r="F27" s="81"/>
      <c r="G27" s="80">
        <f>SUM(G25:G26)</f>
        <v>0</v>
      </c>
      <c r="H27" s="81"/>
      <c r="I27" s="80">
        <f>SUM(I25:I26)</f>
        <v>0</v>
      </c>
      <c r="J27" s="80"/>
      <c r="K27" s="80">
        <f>SUM(K25:K26)</f>
        <v>0</v>
      </c>
      <c r="L27" s="81"/>
      <c r="M27" s="80">
        <f>SUM(M25:M26)</f>
        <v>1049087</v>
      </c>
      <c r="N27" s="81"/>
      <c r="O27" s="80">
        <f>SUM(O25:O26)</f>
        <v>-224504</v>
      </c>
      <c r="P27" s="81"/>
      <c r="Q27" s="80">
        <f>SUM(Q25:Q26)</f>
        <v>0</v>
      </c>
      <c r="R27" s="81"/>
      <c r="S27" s="80">
        <f>SUM(S25:S26)</f>
        <v>-224504</v>
      </c>
      <c r="T27" s="81"/>
      <c r="U27" s="80">
        <f>SUM(U25:U26)</f>
        <v>824583</v>
      </c>
    </row>
    <row r="28" spans="1:21" ht="21">
      <c r="A28" s="83" t="s">
        <v>242</v>
      </c>
      <c r="E28" s="80">
        <v>0</v>
      </c>
      <c r="F28" s="81"/>
      <c r="G28" s="80">
        <v>0</v>
      </c>
      <c r="H28" s="81"/>
      <c r="I28" s="80">
        <v>0</v>
      </c>
      <c r="J28" s="80"/>
      <c r="K28" s="80">
        <v>0</v>
      </c>
      <c r="L28" s="81"/>
      <c r="M28" s="80">
        <v>-343134</v>
      </c>
      <c r="N28" s="81"/>
      <c r="O28" s="80">
        <v>0</v>
      </c>
      <c r="P28" s="81"/>
      <c r="Q28" s="80">
        <v>0</v>
      </c>
      <c r="R28" s="81"/>
      <c r="S28" s="98">
        <f>SUM(O28:Q28)</f>
        <v>0</v>
      </c>
      <c r="T28" s="100"/>
      <c r="U28" s="98">
        <f>SUM(E28:Q28)</f>
        <v>-343134</v>
      </c>
    </row>
    <row r="29" spans="1:21" ht="21">
      <c r="A29" s="83" t="s">
        <v>175</v>
      </c>
      <c r="E29" s="80"/>
      <c r="F29" s="81"/>
      <c r="G29" s="80"/>
      <c r="H29" s="81"/>
      <c r="I29" s="80"/>
      <c r="J29" s="80"/>
      <c r="K29" s="80"/>
      <c r="L29" s="81"/>
      <c r="M29" s="80"/>
      <c r="N29" s="81"/>
      <c r="O29" s="80"/>
      <c r="P29" s="81"/>
      <c r="Q29" s="80"/>
      <c r="R29" s="81"/>
      <c r="S29" s="80"/>
      <c r="T29" s="81"/>
      <c r="U29" s="80"/>
    </row>
    <row r="30" spans="1:21" ht="21">
      <c r="A30" s="83" t="s">
        <v>176</v>
      </c>
      <c r="E30" s="80">
        <v>0</v>
      </c>
      <c r="F30" s="81"/>
      <c r="G30" s="80">
        <v>0</v>
      </c>
      <c r="H30" s="81"/>
      <c r="I30" s="80">
        <v>0</v>
      </c>
      <c r="J30" s="80"/>
      <c r="K30" s="80">
        <v>0</v>
      </c>
      <c r="L30" s="81"/>
      <c r="M30" s="80">
        <v>30446</v>
      </c>
      <c r="N30" s="81"/>
      <c r="O30" s="80">
        <v>-30446</v>
      </c>
      <c r="P30" s="81"/>
      <c r="Q30" s="84">
        <v>0</v>
      </c>
      <c r="R30" s="80"/>
      <c r="S30" s="99">
        <f>SUM(O30:Q30)</f>
        <v>-30446</v>
      </c>
      <c r="T30" s="100"/>
      <c r="U30" s="99">
        <f>SUM(E30:Q30)</f>
        <v>0</v>
      </c>
    </row>
    <row r="31" spans="1:21" ht="21.75" thickBot="1">
      <c r="A31" s="65" t="s">
        <v>221</v>
      </c>
      <c r="E31" s="85">
        <f>SUM(E24:E30)-E27</f>
        <v>571891</v>
      </c>
      <c r="F31" s="81"/>
      <c r="G31" s="85">
        <f>SUM(G24:G30)-G27</f>
        <v>4533334</v>
      </c>
      <c r="H31" s="80"/>
      <c r="I31" s="85">
        <f>SUM(I24:I30)-I27</f>
        <v>80000</v>
      </c>
      <c r="J31" s="80"/>
      <c r="K31" s="85">
        <f>SUM(K24:K30)-K27</f>
        <v>280000</v>
      </c>
      <c r="L31" s="80"/>
      <c r="M31" s="85">
        <f>SUM(M24:M30)-M27</f>
        <v>12601491</v>
      </c>
      <c r="N31" s="80"/>
      <c r="O31" s="85">
        <f>SUM(O24:O30)-O27</f>
        <v>3533143</v>
      </c>
      <c r="P31" s="80"/>
      <c r="Q31" s="85">
        <f>SUM(Q24:Q30)-Q27</f>
        <v>273</v>
      </c>
      <c r="R31" s="80"/>
      <c r="S31" s="85">
        <f>SUM(S24:S30)-S27</f>
        <v>3533416</v>
      </c>
      <c r="T31" s="80"/>
      <c r="U31" s="85">
        <f>SUM(U24:U30)-U27</f>
        <v>21600132</v>
      </c>
    </row>
    <row r="32" ht="15" customHeight="1" thickTop="1">
      <c r="A32" s="82"/>
    </row>
    <row r="33" ht="21">
      <c r="A33" s="82" t="s">
        <v>3</v>
      </c>
    </row>
  </sheetData>
  <sheetProtection/>
  <mergeCells count="5">
    <mergeCell ref="I11:M11"/>
    <mergeCell ref="E6:U6"/>
    <mergeCell ref="I12:K12"/>
    <mergeCell ref="O7:S7"/>
    <mergeCell ref="O8:Q8"/>
  </mergeCells>
  <printOptions horizontalCentered="1"/>
  <pageMargins left="0.984251968503937" right="0.3937007874015748" top="0.5905511811023623" bottom="0" header="0.1968503937007874" footer="0.1968503937007874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showGridLines="0" tabSelected="1" view="pageBreakPreview" zoomScale="85" zoomScaleNormal="90" zoomScaleSheetLayoutView="85" workbookViewId="0" topLeftCell="A36">
      <selection activeCell="C52" sqref="C52"/>
    </sheetView>
  </sheetViews>
  <sheetFormatPr defaultColWidth="10.75390625" defaultRowHeight="18.75" customHeight="1"/>
  <cols>
    <col min="1" max="1" width="31.875" style="5" customWidth="1"/>
    <col min="2" max="2" width="8.375" style="5" customWidth="1"/>
    <col min="3" max="3" width="7.125" style="7" customWidth="1"/>
    <col min="4" max="4" width="1.12109375" style="7" customWidth="1"/>
    <col min="5" max="5" width="11.375" style="6" customWidth="1"/>
    <col min="6" max="6" width="0.74609375" style="26" customWidth="1"/>
    <col min="7" max="7" width="11.375" style="6" customWidth="1"/>
    <col min="8" max="8" width="0.74609375" style="26" customWidth="1"/>
    <col min="9" max="9" width="11.375" style="6" customWidth="1"/>
    <col min="10" max="10" width="0.74609375" style="5" customWidth="1"/>
    <col min="11" max="11" width="11.375" style="6" customWidth="1"/>
    <col min="12" max="12" width="0.74609375" style="4" hidden="1" customWidth="1"/>
    <col min="13" max="16384" width="10.75390625" style="5" customWidth="1"/>
  </cols>
  <sheetData>
    <row r="1" spans="1:11" ht="18" customHeight="1">
      <c r="A1" s="26"/>
      <c r="B1" s="26"/>
      <c r="K1" s="126" t="s">
        <v>55</v>
      </c>
    </row>
    <row r="2" spans="1:11" ht="18" customHeight="1">
      <c r="A2" s="23" t="s">
        <v>147</v>
      </c>
      <c r="B2" s="1"/>
      <c r="C2" s="2"/>
      <c r="D2" s="2"/>
      <c r="E2" s="3"/>
      <c r="F2" s="112"/>
      <c r="G2" s="3"/>
      <c r="H2" s="112"/>
      <c r="I2" s="3"/>
      <c r="J2" s="1"/>
      <c r="K2" s="3"/>
    </row>
    <row r="3" spans="1:11" ht="18" customHeight="1">
      <c r="A3" s="23" t="s">
        <v>11</v>
      </c>
      <c r="B3" s="1"/>
      <c r="C3" s="2"/>
      <c r="D3" s="2"/>
      <c r="E3" s="3"/>
      <c r="F3" s="112"/>
      <c r="G3" s="3"/>
      <c r="H3" s="112"/>
      <c r="I3" s="3"/>
      <c r="J3" s="1"/>
      <c r="K3" s="3"/>
    </row>
    <row r="4" spans="1:11" ht="18" customHeight="1">
      <c r="A4" s="140" t="s">
        <v>222</v>
      </c>
      <c r="B4" s="1"/>
      <c r="C4" s="2"/>
      <c r="D4" s="2"/>
      <c r="E4" s="3"/>
      <c r="F4" s="112"/>
      <c r="G4" s="3"/>
      <c r="H4" s="112"/>
      <c r="I4" s="3"/>
      <c r="J4" s="1"/>
      <c r="K4" s="3"/>
    </row>
    <row r="5" spans="1:11" ht="18" customHeight="1">
      <c r="A5" s="140"/>
      <c r="B5" s="1"/>
      <c r="C5" s="2"/>
      <c r="D5" s="2"/>
      <c r="E5" s="3"/>
      <c r="F5" s="112"/>
      <c r="G5" s="3"/>
      <c r="H5" s="112"/>
      <c r="I5" s="3"/>
      <c r="J5" s="1"/>
      <c r="K5" s="126" t="s">
        <v>98</v>
      </c>
    </row>
    <row r="6" spans="1:12" ht="18" customHeight="1">
      <c r="A6" s="1"/>
      <c r="B6" s="1"/>
      <c r="C6" s="2"/>
      <c r="D6" s="2"/>
      <c r="G6" s="128" t="s">
        <v>146</v>
      </c>
      <c r="I6" s="4"/>
      <c r="K6" s="5"/>
      <c r="L6" s="126"/>
    </row>
    <row r="7" spans="1:12" ht="18" customHeight="1">
      <c r="A7" s="1"/>
      <c r="B7" s="1"/>
      <c r="C7" s="2"/>
      <c r="D7" s="2"/>
      <c r="F7" s="6"/>
      <c r="G7" s="131" t="s">
        <v>199</v>
      </c>
      <c r="I7" s="4"/>
      <c r="K7" s="126"/>
      <c r="L7" s="126"/>
    </row>
    <row r="8" spans="1:12" ht="18" customHeight="1">
      <c r="A8" s="1"/>
      <c r="B8" s="1"/>
      <c r="C8" s="2"/>
      <c r="D8" s="2"/>
      <c r="E8" s="170" t="s">
        <v>200</v>
      </c>
      <c r="F8" s="183"/>
      <c r="G8" s="170" t="s">
        <v>198</v>
      </c>
      <c r="H8" s="8"/>
      <c r="I8" s="217" t="s">
        <v>26</v>
      </c>
      <c r="J8" s="217"/>
      <c r="K8" s="217"/>
      <c r="L8" s="126"/>
    </row>
    <row r="9" spans="3:11" ht="18" customHeight="1">
      <c r="C9" s="9"/>
      <c r="D9" s="10"/>
      <c r="E9" s="43" t="s">
        <v>195</v>
      </c>
      <c r="F9" s="113"/>
      <c r="G9" s="43" t="s">
        <v>180</v>
      </c>
      <c r="H9" s="113"/>
      <c r="I9" s="43" t="s">
        <v>195</v>
      </c>
      <c r="J9" s="11"/>
      <c r="K9" s="11">
        <v>2564</v>
      </c>
    </row>
    <row r="10" spans="1:11" ht="18.75" customHeight="1">
      <c r="A10" s="140" t="s">
        <v>21</v>
      </c>
      <c r="B10" s="141"/>
      <c r="C10" s="137"/>
      <c r="D10" s="137"/>
      <c r="E10" s="160"/>
      <c r="F10" s="138"/>
      <c r="G10" s="160"/>
      <c r="H10" s="138"/>
      <c r="I10" s="160"/>
      <c r="J10" s="129"/>
      <c r="K10" s="160"/>
    </row>
    <row r="11" spans="1:11" ht="18.75" customHeight="1">
      <c r="A11" s="5" t="s">
        <v>261</v>
      </c>
      <c r="D11" s="137"/>
      <c r="E11" s="161">
        <f>PL!E115</f>
        <v>1473339</v>
      </c>
      <c r="F11" s="161"/>
      <c r="G11" s="161">
        <f>PL!G115</f>
        <v>1721443</v>
      </c>
      <c r="H11" s="161"/>
      <c r="I11" s="161">
        <f>PL!I115</f>
        <v>1010930</v>
      </c>
      <c r="J11" s="161"/>
      <c r="K11" s="161">
        <f>PL!K115</f>
        <v>1154791</v>
      </c>
    </row>
    <row r="12" spans="1:11" ht="18.75" customHeight="1">
      <c r="A12" s="5" t="s">
        <v>262</v>
      </c>
      <c r="D12" s="137"/>
      <c r="E12" s="161"/>
      <c r="F12" s="161"/>
      <c r="G12" s="161"/>
      <c r="H12" s="161"/>
      <c r="I12" s="161"/>
      <c r="J12" s="161"/>
      <c r="K12" s="161"/>
    </row>
    <row r="13" spans="1:11" ht="18.75" customHeight="1">
      <c r="A13" s="5" t="s">
        <v>45</v>
      </c>
      <c r="D13" s="137"/>
      <c r="E13" s="161"/>
      <c r="F13" s="161"/>
      <c r="G13" s="161"/>
      <c r="H13" s="161"/>
      <c r="I13" s="126"/>
      <c r="J13" s="161"/>
      <c r="K13" s="126"/>
    </row>
    <row r="14" spans="1:11" s="177" customFormat="1" ht="18.75">
      <c r="A14" s="171" t="s">
        <v>112</v>
      </c>
      <c r="C14" s="180"/>
      <c r="D14" s="180"/>
      <c r="E14" s="175">
        <v>123948</v>
      </c>
      <c r="F14" s="175"/>
      <c r="G14" s="175">
        <v>119662</v>
      </c>
      <c r="H14" s="175"/>
      <c r="I14" s="197">
        <v>123926</v>
      </c>
      <c r="J14" s="197"/>
      <c r="K14" s="197">
        <v>119662</v>
      </c>
    </row>
    <row r="15" spans="1:11" s="177" customFormat="1" ht="18.75">
      <c r="A15" s="171" t="s">
        <v>184</v>
      </c>
      <c r="C15" s="180"/>
      <c r="D15" s="180"/>
      <c r="E15" s="175">
        <v>540</v>
      </c>
      <c r="F15" s="175"/>
      <c r="G15" s="175">
        <v>540</v>
      </c>
      <c r="H15" s="175"/>
      <c r="I15" s="197">
        <v>540</v>
      </c>
      <c r="J15" s="197"/>
      <c r="K15" s="197">
        <v>540</v>
      </c>
    </row>
    <row r="16" spans="1:11" s="177" customFormat="1" ht="18.75">
      <c r="A16" s="171" t="s">
        <v>214</v>
      </c>
      <c r="C16" s="180"/>
      <c r="D16" s="180"/>
      <c r="E16" s="175">
        <v>-333</v>
      </c>
      <c r="F16" s="175"/>
      <c r="G16" s="175">
        <v>-389</v>
      </c>
      <c r="H16" s="175"/>
      <c r="I16" s="197">
        <v>-333</v>
      </c>
      <c r="J16" s="197"/>
      <c r="K16" s="197">
        <v>-389</v>
      </c>
    </row>
    <row r="17" spans="1:11" s="177" customFormat="1" ht="18.75">
      <c r="A17" s="171" t="s">
        <v>226</v>
      </c>
      <c r="C17" s="180"/>
      <c r="D17" s="180"/>
      <c r="E17" s="175">
        <v>-40155</v>
      </c>
      <c r="F17" s="175"/>
      <c r="G17" s="175">
        <v>-252992</v>
      </c>
      <c r="H17" s="175"/>
      <c r="I17" s="197">
        <v>-40155</v>
      </c>
      <c r="J17" s="197"/>
      <c r="K17" s="197">
        <v>-252992</v>
      </c>
    </row>
    <row r="18" spans="1:11" s="177" customFormat="1" ht="18.75">
      <c r="A18" s="171" t="s">
        <v>263</v>
      </c>
      <c r="C18" s="180"/>
      <c r="D18" s="180"/>
      <c r="E18" s="175">
        <v>-1988</v>
      </c>
      <c r="F18" s="175"/>
      <c r="G18" s="175">
        <v>0</v>
      </c>
      <c r="H18" s="175"/>
      <c r="I18" s="197">
        <v>-4221</v>
      </c>
      <c r="J18" s="197"/>
      <c r="K18" s="197">
        <v>0</v>
      </c>
    </row>
    <row r="19" spans="1:11" s="177" customFormat="1" ht="18.75">
      <c r="A19" s="171" t="s">
        <v>248</v>
      </c>
      <c r="C19" s="180"/>
      <c r="D19" s="180"/>
      <c r="E19" s="175"/>
      <c r="F19" s="175"/>
      <c r="G19" s="175"/>
      <c r="H19" s="175"/>
      <c r="I19" s="197"/>
      <c r="J19" s="197"/>
      <c r="K19" s="197"/>
    </row>
    <row r="20" spans="1:11" s="177" customFormat="1" ht="18.75">
      <c r="A20" s="171" t="s">
        <v>192</v>
      </c>
      <c r="C20" s="180"/>
      <c r="D20" s="180"/>
      <c r="E20" s="175">
        <v>144015</v>
      </c>
      <c r="F20" s="175"/>
      <c r="G20" s="175">
        <v>-402430</v>
      </c>
      <c r="H20" s="175"/>
      <c r="I20" s="197">
        <v>144015</v>
      </c>
      <c r="J20" s="197"/>
      <c r="K20" s="197">
        <v>-402430</v>
      </c>
    </row>
    <row r="21" spans="1:11" s="177" customFormat="1" ht="18.75">
      <c r="A21" s="171" t="s">
        <v>94</v>
      </c>
      <c r="C21" s="180"/>
      <c r="D21" s="180"/>
      <c r="E21" s="175">
        <v>5509</v>
      </c>
      <c r="F21" s="175"/>
      <c r="G21" s="175">
        <v>5377</v>
      </c>
      <c r="H21" s="175"/>
      <c r="I21" s="197">
        <v>5509</v>
      </c>
      <c r="J21" s="197"/>
      <c r="K21" s="197">
        <v>5377</v>
      </c>
    </row>
    <row r="22" spans="1:11" s="177" customFormat="1" ht="18.75">
      <c r="A22" s="171" t="s">
        <v>129</v>
      </c>
      <c r="C22" s="180"/>
      <c r="D22" s="180"/>
      <c r="E22" s="175">
        <v>-910052</v>
      </c>
      <c r="F22" s="175"/>
      <c r="G22" s="175">
        <v>-1172902</v>
      </c>
      <c r="H22" s="175"/>
      <c r="I22" s="197" t="s">
        <v>249</v>
      </c>
      <c r="J22" s="197"/>
      <c r="K22" s="197">
        <v>0</v>
      </c>
    </row>
    <row r="23" spans="1:11" s="177" customFormat="1" ht="18.75">
      <c r="A23" s="171" t="s">
        <v>119</v>
      </c>
      <c r="C23" s="180"/>
      <c r="D23" s="180"/>
      <c r="E23" s="175">
        <v>0</v>
      </c>
      <c r="F23" s="175"/>
      <c r="G23" s="175">
        <v>0</v>
      </c>
      <c r="H23" s="175"/>
      <c r="I23" s="197">
        <v>-608792</v>
      </c>
      <c r="J23" s="197"/>
      <c r="K23" s="197">
        <v>-606250</v>
      </c>
    </row>
    <row r="24" spans="1:11" s="177" customFormat="1" ht="18.75">
      <c r="A24" s="171" t="s">
        <v>167</v>
      </c>
      <c r="C24" s="180"/>
      <c r="D24" s="180"/>
      <c r="E24" s="175">
        <v>-111099</v>
      </c>
      <c r="F24" s="175"/>
      <c r="G24" s="175">
        <v>-160859</v>
      </c>
      <c r="H24" s="175"/>
      <c r="I24" s="197">
        <v>-111099</v>
      </c>
      <c r="J24" s="197"/>
      <c r="K24" s="197">
        <v>-160859</v>
      </c>
    </row>
    <row r="25" spans="1:11" s="177" customFormat="1" ht="18.75">
      <c r="A25" s="171" t="s">
        <v>227</v>
      </c>
      <c r="C25" s="180"/>
      <c r="D25" s="180"/>
      <c r="E25" s="175">
        <v>-301</v>
      </c>
      <c r="F25" s="175"/>
      <c r="G25" s="175">
        <v>-323</v>
      </c>
      <c r="H25" s="175"/>
      <c r="I25" s="197">
        <v>-301</v>
      </c>
      <c r="J25" s="197"/>
      <c r="K25" s="197">
        <v>-323</v>
      </c>
    </row>
    <row r="26" spans="1:11" s="177" customFormat="1" ht="18.75">
      <c r="A26" s="171" t="s">
        <v>292</v>
      </c>
      <c r="C26" s="180"/>
      <c r="D26" s="180"/>
      <c r="E26" s="175">
        <v>271053</v>
      </c>
      <c r="F26" s="175"/>
      <c r="G26" s="175">
        <v>0</v>
      </c>
      <c r="H26" s="175"/>
      <c r="I26" s="197">
        <v>-573482</v>
      </c>
      <c r="J26" s="197"/>
      <c r="K26" s="197">
        <v>0</v>
      </c>
    </row>
    <row r="27" spans="1:11" s="177" customFormat="1" ht="18.75">
      <c r="A27" s="171" t="s">
        <v>293</v>
      </c>
      <c r="C27" s="180"/>
      <c r="D27" s="180"/>
      <c r="E27" s="175">
        <v>-951145</v>
      </c>
      <c r="F27" s="175"/>
      <c r="G27" s="175">
        <v>0</v>
      </c>
      <c r="H27" s="175"/>
      <c r="I27" s="197">
        <v>0</v>
      </c>
      <c r="J27" s="197"/>
      <c r="K27" s="197">
        <v>0</v>
      </c>
    </row>
    <row r="28" spans="1:11" s="177" customFormat="1" ht="18.75">
      <c r="A28" s="171" t="s">
        <v>250</v>
      </c>
      <c r="C28" s="180"/>
      <c r="D28" s="180"/>
      <c r="E28" s="175">
        <v>-114317</v>
      </c>
      <c r="F28" s="175"/>
      <c r="G28" s="175">
        <v>-4631</v>
      </c>
      <c r="H28" s="175"/>
      <c r="I28" s="197">
        <v>-63177</v>
      </c>
      <c r="J28" s="197"/>
      <c r="K28" s="197">
        <v>-4631</v>
      </c>
    </row>
    <row r="29" spans="1:11" s="177" customFormat="1" ht="18.75">
      <c r="A29" s="171" t="s">
        <v>113</v>
      </c>
      <c r="C29" s="180"/>
      <c r="D29" s="180"/>
      <c r="E29" s="176">
        <v>149460</v>
      </c>
      <c r="F29" s="175"/>
      <c r="G29" s="176">
        <v>150388</v>
      </c>
      <c r="H29" s="175"/>
      <c r="I29" s="199">
        <v>149444</v>
      </c>
      <c r="J29" s="197"/>
      <c r="K29" s="199">
        <v>150388</v>
      </c>
    </row>
    <row r="30" spans="1:11" s="177" customFormat="1" ht="18.75">
      <c r="A30" s="182" t="s">
        <v>228</v>
      </c>
      <c r="C30" s="180"/>
      <c r="D30" s="180"/>
      <c r="E30" s="175"/>
      <c r="F30" s="175"/>
      <c r="G30" s="175"/>
      <c r="H30" s="175"/>
      <c r="I30" s="175"/>
      <c r="J30" s="175"/>
      <c r="K30" s="175"/>
    </row>
    <row r="31" spans="1:11" s="177" customFormat="1" ht="18.75">
      <c r="A31" s="182" t="s">
        <v>189</v>
      </c>
      <c r="C31" s="180"/>
      <c r="D31" s="180"/>
      <c r="E31" s="175">
        <f>SUM(E11:E29)</f>
        <v>38474</v>
      </c>
      <c r="F31" s="175"/>
      <c r="G31" s="175">
        <f>SUM(G11:G29)</f>
        <v>2884</v>
      </c>
      <c r="H31" s="175"/>
      <c r="I31" s="175">
        <f>SUM(I11:I29)</f>
        <v>32804</v>
      </c>
      <c r="J31" s="175"/>
      <c r="K31" s="175">
        <f>SUM(K11:K29)</f>
        <v>2884</v>
      </c>
    </row>
    <row r="32" spans="1:12" s="171" customFormat="1" ht="18.75">
      <c r="A32" s="182" t="s">
        <v>73</v>
      </c>
      <c r="B32" s="177"/>
      <c r="C32" s="180"/>
      <c r="D32" s="180"/>
      <c r="E32" s="198"/>
      <c r="F32" s="177"/>
      <c r="G32" s="198"/>
      <c r="H32" s="177"/>
      <c r="I32" s="198"/>
      <c r="J32" s="177"/>
      <c r="K32" s="198"/>
      <c r="L32" s="181"/>
    </row>
    <row r="33" spans="1:12" s="171" customFormat="1" ht="18.75">
      <c r="A33" s="182" t="s">
        <v>177</v>
      </c>
      <c r="B33" s="177"/>
      <c r="C33" s="200"/>
      <c r="D33" s="180"/>
      <c r="E33" s="175">
        <v>82955</v>
      </c>
      <c r="F33" s="175"/>
      <c r="G33" s="175">
        <v>-20042</v>
      </c>
      <c r="H33" s="175"/>
      <c r="I33" s="197">
        <v>74140</v>
      </c>
      <c r="J33" s="197"/>
      <c r="K33" s="197">
        <v>-20042</v>
      </c>
      <c r="L33" s="181"/>
    </row>
    <row r="34" spans="1:12" s="171" customFormat="1" ht="18.75">
      <c r="A34" s="182" t="s">
        <v>120</v>
      </c>
      <c r="B34" s="177"/>
      <c r="C34" s="200"/>
      <c r="D34" s="180"/>
      <c r="E34" s="175">
        <v>90</v>
      </c>
      <c r="F34" s="175"/>
      <c r="G34" s="175">
        <v>1431</v>
      </c>
      <c r="H34" s="175"/>
      <c r="I34" s="197">
        <v>90</v>
      </c>
      <c r="J34" s="197"/>
      <c r="K34" s="197">
        <v>1431</v>
      </c>
      <c r="L34" s="181"/>
    </row>
    <row r="35" spans="1:11" s="177" customFormat="1" ht="18.75">
      <c r="A35" s="182" t="s">
        <v>42</v>
      </c>
      <c r="C35" s="180"/>
      <c r="D35" s="180"/>
      <c r="E35" s="175">
        <v>364</v>
      </c>
      <c r="F35" s="175"/>
      <c r="G35" s="175">
        <v>710</v>
      </c>
      <c r="H35" s="175"/>
      <c r="I35" s="197">
        <v>364</v>
      </c>
      <c r="J35" s="197"/>
      <c r="K35" s="197">
        <v>710</v>
      </c>
    </row>
    <row r="36" spans="1:11" s="177" customFormat="1" ht="18.75">
      <c r="A36" s="182" t="s">
        <v>118</v>
      </c>
      <c r="C36" s="180"/>
      <c r="D36" s="180"/>
      <c r="E36" s="175">
        <v>-34051</v>
      </c>
      <c r="F36" s="175"/>
      <c r="G36" s="175">
        <v>12066</v>
      </c>
      <c r="H36" s="175"/>
      <c r="I36" s="197">
        <v>-34013</v>
      </c>
      <c r="J36" s="197"/>
      <c r="K36" s="197">
        <v>12066</v>
      </c>
    </row>
    <row r="37" spans="1:11" s="177" customFormat="1" ht="18.75">
      <c r="A37" s="182" t="s">
        <v>229</v>
      </c>
      <c r="C37" s="180"/>
      <c r="D37" s="180"/>
      <c r="E37" s="175">
        <v>-84</v>
      </c>
      <c r="F37" s="175"/>
      <c r="G37" s="175">
        <v>0</v>
      </c>
      <c r="H37" s="175"/>
      <c r="I37" s="197">
        <v>0</v>
      </c>
      <c r="J37" s="197"/>
      <c r="K37" s="197">
        <v>0</v>
      </c>
    </row>
    <row r="38" spans="1:11" s="177" customFormat="1" ht="18.75">
      <c r="A38" s="182" t="s">
        <v>183</v>
      </c>
      <c r="C38" s="180"/>
      <c r="D38" s="180"/>
      <c r="E38" s="175">
        <v>-8</v>
      </c>
      <c r="F38" s="175"/>
      <c r="G38" s="175">
        <v>78</v>
      </c>
      <c r="H38" s="175"/>
      <c r="I38" s="175">
        <v>-8</v>
      </c>
      <c r="J38" s="175"/>
      <c r="K38" s="175">
        <v>78</v>
      </c>
    </row>
    <row r="39" spans="1:11" s="177" customFormat="1" ht="18.75">
      <c r="A39" s="182" t="s">
        <v>43</v>
      </c>
      <c r="C39" s="180"/>
      <c r="D39" s="180"/>
      <c r="E39" s="175"/>
      <c r="F39" s="175"/>
      <c r="G39" s="175"/>
      <c r="H39" s="175"/>
      <c r="I39" s="175"/>
      <c r="J39" s="175"/>
      <c r="K39" s="175"/>
    </row>
    <row r="40" spans="1:11" s="177" customFormat="1" ht="18.75">
      <c r="A40" s="182" t="s">
        <v>95</v>
      </c>
      <c r="C40" s="180"/>
      <c r="D40" s="180"/>
      <c r="E40" s="175">
        <v>-114207</v>
      </c>
      <c r="F40" s="175"/>
      <c r="G40" s="175">
        <v>-37736</v>
      </c>
      <c r="H40" s="175"/>
      <c r="I40" s="197">
        <v>-109462</v>
      </c>
      <c r="J40" s="197"/>
      <c r="K40" s="197">
        <v>-37736</v>
      </c>
    </row>
    <row r="41" spans="1:11" s="177" customFormat="1" ht="18.75">
      <c r="A41" s="182" t="s">
        <v>114</v>
      </c>
      <c r="C41" s="180"/>
      <c r="D41" s="180"/>
      <c r="E41" s="175">
        <v>-66565</v>
      </c>
      <c r="F41" s="175"/>
      <c r="G41" s="175">
        <v>11330</v>
      </c>
      <c r="H41" s="175"/>
      <c r="I41" s="197">
        <v>-5213</v>
      </c>
      <c r="J41" s="197"/>
      <c r="K41" s="197">
        <v>11330</v>
      </c>
    </row>
    <row r="42" spans="1:11" s="177" customFormat="1" ht="18.75">
      <c r="A42" s="182" t="s">
        <v>217</v>
      </c>
      <c r="C42" s="180"/>
      <c r="D42" s="180"/>
      <c r="E42" s="175">
        <v>-996</v>
      </c>
      <c r="F42" s="175"/>
      <c r="G42" s="175">
        <v>-3804</v>
      </c>
      <c r="H42" s="175"/>
      <c r="I42" s="197">
        <v>-996</v>
      </c>
      <c r="J42" s="197"/>
      <c r="K42" s="197">
        <v>-3804</v>
      </c>
    </row>
    <row r="43" spans="1:11" s="177" customFormat="1" ht="18.75">
      <c r="A43" s="182" t="s">
        <v>168</v>
      </c>
      <c r="C43" s="180"/>
      <c r="D43" s="180"/>
      <c r="E43" s="175">
        <v>1543</v>
      </c>
      <c r="F43" s="175"/>
      <c r="G43" s="175">
        <v>13631</v>
      </c>
      <c r="H43" s="175"/>
      <c r="I43" s="197">
        <v>1543</v>
      </c>
      <c r="J43" s="197"/>
      <c r="K43" s="197">
        <v>13631</v>
      </c>
    </row>
    <row r="44" spans="1:11" s="177" customFormat="1" ht="18.75">
      <c r="A44" s="182" t="s">
        <v>115</v>
      </c>
      <c r="C44" s="180"/>
      <c r="D44" s="180"/>
      <c r="E44" s="176">
        <v>61089</v>
      </c>
      <c r="F44" s="175"/>
      <c r="G44" s="176">
        <v>-121997</v>
      </c>
      <c r="H44" s="175"/>
      <c r="I44" s="199">
        <v>61089</v>
      </c>
      <c r="J44" s="197"/>
      <c r="K44" s="199">
        <v>-121997</v>
      </c>
    </row>
    <row r="45" spans="1:11" s="177" customFormat="1" ht="18.75">
      <c r="A45" s="182" t="s">
        <v>194</v>
      </c>
      <c r="C45" s="180"/>
      <c r="D45" s="180"/>
      <c r="E45" s="175">
        <f>SUM(E33:E44)+E31</f>
        <v>-31396</v>
      </c>
      <c r="F45" s="175"/>
      <c r="G45" s="175">
        <f>SUM(G33:G44)+G31</f>
        <v>-141449</v>
      </c>
      <c r="H45" s="175"/>
      <c r="I45" s="175">
        <f>SUM(I33:I44)+I31</f>
        <v>20338</v>
      </c>
      <c r="J45" s="175"/>
      <c r="K45" s="175">
        <f>SUM(K33:K44)+K31</f>
        <v>-141449</v>
      </c>
    </row>
    <row r="46" spans="1:11" s="177" customFormat="1" ht="18.75">
      <c r="A46" s="182" t="s">
        <v>51</v>
      </c>
      <c r="C46" s="180"/>
      <c r="D46" s="180"/>
      <c r="E46" s="176">
        <v>-17640</v>
      </c>
      <c r="F46" s="175"/>
      <c r="G46" s="176">
        <v>-12932</v>
      </c>
      <c r="H46" s="175"/>
      <c r="I46" s="197">
        <v>-15924</v>
      </c>
      <c r="J46" s="197"/>
      <c r="K46" s="197">
        <v>-12932</v>
      </c>
    </row>
    <row r="47" spans="1:11" s="177" customFormat="1" ht="18.75" customHeight="1">
      <c r="A47" s="179" t="s">
        <v>230</v>
      </c>
      <c r="C47" s="180"/>
      <c r="D47" s="180"/>
      <c r="E47" s="201">
        <f>SUM(E45:E46)</f>
        <v>-49036</v>
      </c>
      <c r="F47" s="175"/>
      <c r="G47" s="201">
        <f>SUM(G45:G46)</f>
        <v>-154381</v>
      </c>
      <c r="H47" s="175"/>
      <c r="I47" s="201">
        <f>SUM(I45:I46)</f>
        <v>4414</v>
      </c>
      <c r="J47" s="175"/>
      <c r="K47" s="201">
        <f>SUM(K45:K46)</f>
        <v>-154381</v>
      </c>
    </row>
    <row r="48" spans="1:11" s="129" customFormat="1" ht="18.75">
      <c r="A48" s="123" t="s">
        <v>3</v>
      </c>
      <c r="C48" s="162"/>
      <c r="D48" s="162"/>
      <c r="E48" s="163"/>
      <c r="F48" s="138"/>
      <c r="G48" s="163"/>
      <c r="H48" s="138"/>
      <c r="I48" s="163"/>
      <c r="J48" s="138"/>
      <c r="K48" s="163"/>
    </row>
    <row r="49" spans="3:11" s="129" customFormat="1" ht="17.25" customHeight="1">
      <c r="C49" s="137"/>
      <c r="D49" s="162"/>
      <c r="E49" s="163"/>
      <c r="F49" s="138"/>
      <c r="G49" s="163"/>
      <c r="H49" s="138"/>
      <c r="I49" s="161"/>
      <c r="J49" s="165"/>
      <c r="K49" s="161"/>
    </row>
    <row r="50" spans="1:11" s="129" customFormat="1" ht="18.75" customHeight="1">
      <c r="A50" s="166"/>
      <c r="B50" s="138"/>
      <c r="C50" s="137"/>
      <c r="D50" s="137"/>
      <c r="E50" s="160"/>
      <c r="F50" s="138"/>
      <c r="G50" s="160"/>
      <c r="H50" s="138"/>
      <c r="I50" s="160"/>
      <c r="K50" s="126" t="s">
        <v>55</v>
      </c>
    </row>
    <row r="51" spans="1:11" s="129" customFormat="1" ht="18.75" customHeight="1">
      <c r="A51" s="140" t="s">
        <v>147</v>
      </c>
      <c r="B51" s="167"/>
      <c r="C51" s="132"/>
      <c r="D51" s="132"/>
      <c r="E51" s="133"/>
      <c r="F51" s="134"/>
      <c r="G51" s="133"/>
      <c r="H51" s="134"/>
      <c r="I51" s="133"/>
      <c r="J51" s="167"/>
      <c r="K51" s="133"/>
    </row>
    <row r="52" spans="1:11" s="129" customFormat="1" ht="18.75" customHeight="1">
      <c r="A52" s="140" t="s">
        <v>12</v>
      </c>
      <c r="B52" s="167"/>
      <c r="C52" s="132"/>
      <c r="D52" s="132"/>
      <c r="E52" s="133"/>
      <c r="F52" s="134"/>
      <c r="G52" s="133"/>
      <c r="H52" s="134"/>
      <c r="I52" s="133"/>
      <c r="J52" s="167"/>
      <c r="K52" s="133"/>
    </row>
    <row r="53" spans="1:11" ht="18.75" customHeight="1">
      <c r="A53" s="140" t="s">
        <v>222</v>
      </c>
      <c r="B53" s="1"/>
      <c r="C53" s="2"/>
      <c r="D53" s="2"/>
      <c r="E53" s="3"/>
      <c r="F53" s="112"/>
      <c r="G53" s="3"/>
      <c r="H53" s="112"/>
      <c r="I53" s="3"/>
      <c r="J53" s="1"/>
      <c r="K53" s="3"/>
    </row>
    <row r="54" spans="1:12" ht="18.75" customHeight="1">
      <c r="A54" s="1"/>
      <c r="B54" s="1"/>
      <c r="C54" s="2"/>
      <c r="D54" s="2"/>
      <c r="I54" s="4"/>
      <c r="K54" s="126" t="s">
        <v>98</v>
      </c>
      <c r="L54" s="126"/>
    </row>
    <row r="55" spans="1:12" ht="18.75" customHeight="1">
      <c r="A55" s="1"/>
      <c r="B55" s="1"/>
      <c r="C55" s="2"/>
      <c r="D55" s="2"/>
      <c r="G55" s="128" t="s">
        <v>146</v>
      </c>
      <c r="I55" s="4"/>
      <c r="K55" s="126"/>
      <c r="L55" s="126"/>
    </row>
    <row r="56" spans="1:12" ht="18.75" customHeight="1">
      <c r="A56" s="1"/>
      <c r="B56" s="1"/>
      <c r="C56" s="2"/>
      <c r="D56" s="2"/>
      <c r="F56" s="6"/>
      <c r="G56" s="131" t="s">
        <v>199</v>
      </c>
      <c r="I56" s="4"/>
      <c r="K56" s="126"/>
      <c r="L56" s="126"/>
    </row>
    <row r="57" spans="1:12" ht="18.75" customHeight="1">
      <c r="A57" s="1"/>
      <c r="B57" s="1"/>
      <c r="C57" s="2"/>
      <c r="D57" s="2"/>
      <c r="E57" s="170" t="s">
        <v>200</v>
      </c>
      <c r="F57" s="183"/>
      <c r="G57" s="170" t="s">
        <v>198</v>
      </c>
      <c r="H57" s="8"/>
      <c r="I57" s="217" t="s">
        <v>26</v>
      </c>
      <c r="J57" s="217"/>
      <c r="K57" s="217"/>
      <c r="L57" s="126"/>
    </row>
    <row r="58" spans="3:11" ht="18.75" customHeight="1">
      <c r="C58" s="9"/>
      <c r="D58" s="10"/>
      <c r="E58" s="43" t="s">
        <v>195</v>
      </c>
      <c r="F58" s="113"/>
      <c r="G58" s="43" t="s">
        <v>180</v>
      </c>
      <c r="H58" s="113"/>
      <c r="I58" s="43" t="s">
        <v>195</v>
      </c>
      <c r="J58" s="11"/>
      <c r="K58" s="11">
        <v>2564</v>
      </c>
    </row>
    <row r="59" spans="1:11" s="129" customFormat="1" ht="18.75" customHeight="1">
      <c r="A59" s="140" t="s">
        <v>22</v>
      </c>
      <c r="B59" s="141"/>
      <c r="C59" s="137"/>
      <c r="D59" s="137"/>
      <c r="E59" s="45"/>
      <c r="F59" s="138"/>
      <c r="G59" s="45"/>
      <c r="H59" s="138"/>
      <c r="I59" s="45"/>
      <c r="J59" s="138"/>
      <c r="K59" s="45"/>
    </row>
    <row r="60" spans="1:12" s="171" customFormat="1" ht="18.75" customHeight="1">
      <c r="A60" s="182" t="s">
        <v>170</v>
      </c>
      <c r="B60" s="177"/>
      <c r="C60" s="180"/>
      <c r="D60" s="180"/>
      <c r="E60" s="175">
        <v>-32127</v>
      </c>
      <c r="F60" s="175"/>
      <c r="G60" s="175">
        <v>-2201474</v>
      </c>
      <c r="H60" s="175"/>
      <c r="I60" s="202">
        <v>-32127</v>
      </c>
      <c r="J60" s="178"/>
      <c r="K60" s="202">
        <v>-2201474</v>
      </c>
      <c r="L60" s="181"/>
    </row>
    <row r="61" spans="1:12" s="171" customFormat="1" ht="18.75" customHeight="1">
      <c r="A61" s="182" t="s">
        <v>171</v>
      </c>
      <c r="B61" s="177"/>
      <c r="C61" s="180"/>
      <c r="D61" s="180"/>
      <c r="E61" s="175">
        <v>86192</v>
      </c>
      <c r="F61" s="175"/>
      <c r="G61" s="175">
        <v>58171</v>
      </c>
      <c r="H61" s="175"/>
      <c r="I61" s="202">
        <v>86192</v>
      </c>
      <c r="J61" s="178"/>
      <c r="K61" s="202">
        <v>58171</v>
      </c>
      <c r="L61" s="181"/>
    </row>
    <row r="62" spans="1:11" s="177" customFormat="1" ht="18.75" customHeight="1">
      <c r="A62" s="182" t="s">
        <v>172</v>
      </c>
      <c r="C62" s="180"/>
      <c r="D62" s="180"/>
      <c r="E62" s="175">
        <v>-55622</v>
      </c>
      <c r="F62" s="175"/>
      <c r="G62" s="175">
        <v>-1103796</v>
      </c>
      <c r="H62" s="175"/>
      <c r="I62" s="202">
        <v>-55622</v>
      </c>
      <c r="J62" s="178"/>
      <c r="K62" s="202">
        <v>-1103796</v>
      </c>
    </row>
    <row r="63" spans="1:11" s="177" customFormat="1" ht="18.75" customHeight="1">
      <c r="A63" s="182" t="s">
        <v>173</v>
      </c>
      <c r="C63" s="180"/>
      <c r="D63" s="180"/>
      <c r="E63" s="175">
        <v>4070</v>
      </c>
      <c r="F63" s="175"/>
      <c r="G63" s="175">
        <v>57297</v>
      </c>
      <c r="H63" s="175"/>
      <c r="I63" s="202">
        <v>4070</v>
      </c>
      <c r="J63" s="178"/>
      <c r="K63" s="202">
        <v>57297</v>
      </c>
    </row>
    <row r="64" spans="1:11" s="177" customFormat="1" ht="18.75" customHeight="1">
      <c r="A64" s="182" t="s">
        <v>178</v>
      </c>
      <c r="C64" s="180"/>
      <c r="D64" s="180"/>
      <c r="E64" s="175">
        <v>9120</v>
      </c>
      <c r="F64" s="175"/>
      <c r="G64" s="175">
        <v>10524</v>
      </c>
      <c r="H64" s="175"/>
      <c r="I64" s="202">
        <v>9120</v>
      </c>
      <c r="J64" s="178"/>
      <c r="K64" s="197">
        <v>10524</v>
      </c>
    </row>
    <row r="65" spans="1:12" s="171" customFormat="1" ht="18.75" customHeight="1">
      <c r="A65" s="182" t="s">
        <v>231</v>
      </c>
      <c r="B65" s="177"/>
      <c r="C65" s="180"/>
      <c r="D65" s="180"/>
      <c r="E65" s="175">
        <v>16208</v>
      </c>
      <c r="F65" s="175"/>
      <c r="G65" s="175">
        <v>0</v>
      </c>
      <c r="H65" s="175"/>
      <c r="I65" s="197">
        <v>16208</v>
      </c>
      <c r="J65" s="197"/>
      <c r="K65" s="197">
        <v>0</v>
      </c>
      <c r="L65" s="181"/>
    </row>
    <row r="66" spans="1:12" s="171" customFormat="1" ht="18.75" customHeight="1">
      <c r="A66" s="182" t="s">
        <v>130</v>
      </c>
      <c r="B66" s="177"/>
      <c r="C66" s="180"/>
      <c r="D66" s="180"/>
      <c r="E66" s="175">
        <v>-1065227</v>
      </c>
      <c r="F66" s="175"/>
      <c r="G66" s="175">
        <v>-440054</v>
      </c>
      <c r="H66" s="175"/>
      <c r="I66" s="197">
        <v>-1065227</v>
      </c>
      <c r="J66" s="197"/>
      <c r="K66" s="197">
        <v>-440054</v>
      </c>
      <c r="L66" s="181"/>
    </row>
    <row r="67" spans="1:12" s="171" customFormat="1" ht="18.75" customHeight="1">
      <c r="A67" s="182" t="s">
        <v>251</v>
      </c>
      <c r="B67" s="177"/>
      <c r="C67" s="180"/>
      <c r="D67" s="180"/>
      <c r="E67" s="175">
        <v>-20117</v>
      </c>
      <c r="F67" s="175"/>
      <c r="G67" s="175">
        <v>0</v>
      </c>
      <c r="H67" s="175"/>
      <c r="I67" s="197">
        <v>-19000</v>
      </c>
      <c r="J67" s="197"/>
      <c r="K67" s="197">
        <v>0</v>
      </c>
      <c r="L67" s="181"/>
    </row>
    <row r="68" spans="1:12" s="171" customFormat="1" ht="18.75" customHeight="1">
      <c r="A68" s="182" t="s">
        <v>294</v>
      </c>
      <c r="B68" s="177"/>
      <c r="C68" s="180"/>
      <c r="D68" s="180"/>
      <c r="E68" s="175">
        <v>-60000</v>
      </c>
      <c r="F68" s="175"/>
      <c r="G68" s="175">
        <v>0</v>
      </c>
      <c r="H68" s="175"/>
      <c r="I68" s="197">
        <v>-60000</v>
      </c>
      <c r="J68" s="197"/>
      <c r="K68" s="197">
        <v>0</v>
      </c>
      <c r="L68" s="181"/>
    </row>
    <row r="69" spans="1:12" s="171" customFormat="1" ht="18.75" customHeight="1">
      <c r="A69" s="182" t="s">
        <v>252</v>
      </c>
      <c r="B69" s="177"/>
      <c r="C69" s="180"/>
      <c r="D69" s="180"/>
      <c r="E69" s="175">
        <v>0</v>
      </c>
      <c r="F69" s="175"/>
      <c r="G69" s="175">
        <v>0</v>
      </c>
      <c r="H69" s="175"/>
      <c r="I69" s="197">
        <v>-2150000</v>
      </c>
      <c r="J69" s="197"/>
      <c r="K69" s="197">
        <v>0</v>
      </c>
      <c r="L69" s="181"/>
    </row>
    <row r="70" spans="1:12" s="171" customFormat="1" ht="18.75" customHeight="1">
      <c r="A70" s="182" t="s">
        <v>253</v>
      </c>
      <c r="B70" s="177"/>
      <c r="C70" s="180"/>
      <c r="D70" s="180"/>
      <c r="E70" s="175">
        <v>0</v>
      </c>
      <c r="F70" s="175"/>
      <c r="G70" s="175">
        <v>0</v>
      </c>
      <c r="H70" s="175"/>
      <c r="I70" s="197">
        <v>350000</v>
      </c>
      <c r="J70" s="197"/>
      <c r="K70" s="197">
        <v>0</v>
      </c>
      <c r="L70" s="181"/>
    </row>
    <row r="71" spans="1:12" s="171" customFormat="1" ht="18.75" customHeight="1">
      <c r="A71" s="182" t="s">
        <v>254</v>
      </c>
      <c r="B71" s="177"/>
      <c r="C71" s="180"/>
      <c r="D71" s="180"/>
      <c r="E71" s="175">
        <v>-1800000</v>
      </c>
      <c r="F71" s="175"/>
      <c r="G71" s="175">
        <v>0</v>
      </c>
      <c r="H71" s="175"/>
      <c r="I71" s="197">
        <v>0</v>
      </c>
      <c r="J71" s="197"/>
      <c r="K71" s="197">
        <v>0</v>
      </c>
      <c r="L71" s="181"/>
    </row>
    <row r="72" spans="1:12" s="171" customFormat="1" ht="18.75" customHeight="1">
      <c r="A72" s="182" t="s">
        <v>232</v>
      </c>
      <c r="B72" s="177"/>
      <c r="C72" s="180"/>
      <c r="D72" s="180"/>
      <c r="E72" s="175">
        <v>0</v>
      </c>
      <c r="F72" s="175"/>
      <c r="G72" s="175">
        <v>-500000</v>
      </c>
      <c r="H72" s="175"/>
      <c r="I72" s="197">
        <v>0</v>
      </c>
      <c r="J72" s="197"/>
      <c r="K72" s="197">
        <v>-500000</v>
      </c>
      <c r="L72" s="181"/>
    </row>
    <row r="73" spans="1:12" s="171" customFormat="1" ht="18.75" customHeight="1">
      <c r="A73" s="182" t="s">
        <v>233</v>
      </c>
      <c r="B73" s="177"/>
      <c r="C73" s="180"/>
      <c r="D73" s="180"/>
      <c r="E73" s="175">
        <v>608792</v>
      </c>
      <c r="F73" s="175"/>
      <c r="G73" s="175">
        <v>606250</v>
      </c>
      <c r="H73" s="175"/>
      <c r="I73" s="197">
        <v>608792</v>
      </c>
      <c r="J73" s="197"/>
      <c r="K73" s="197">
        <v>606250</v>
      </c>
      <c r="L73" s="181"/>
    </row>
    <row r="74" spans="1:12" s="171" customFormat="1" ht="18.75" customHeight="1">
      <c r="A74" s="182" t="s">
        <v>169</v>
      </c>
      <c r="B74" s="177"/>
      <c r="C74" s="180"/>
      <c r="D74" s="180"/>
      <c r="E74" s="175">
        <v>111099</v>
      </c>
      <c r="F74" s="175"/>
      <c r="G74" s="175">
        <v>155888</v>
      </c>
      <c r="H74" s="175"/>
      <c r="I74" s="197">
        <v>111099</v>
      </c>
      <c r="J74" s="197"/>
      <c r="K74" s="197">
        <v>155888</v>
      </c>
      <c r="L74" s="181"/>
    </row>
    <row r="75" spans="1:12" s="171" customFormat="1" ht="18.75" customHeight="1">
      <c r="A75" s="182" t="s">
        <v>116</v>
      </c>
      <c r="B75" s="177"/>
      <c r="C75" s="180"/>
      <c r="D75" s="180"/>
      <c r="E75" s="175">
        <v>-81857</v>
      </c>
      <c r="F75" s="175"/>
      <c r="G75" s="175">
        <v>-30095</v>
      </c>
      <c r="H75" s="175"/>
      <c r="I75" s="197">
        <v>-81727</v>
      </c>
      <c r="J75" s="197"/>
      <c r="K75" s="197">
        <v>-30095</v>
      </c>
      <c r="L75" s="181"/>
    </row>
    <row r="76" spans="1:12" s="171" customFormat="1" ht="18.75" customHeight="1">
      <c r="A76" s="182" t="s">
        <v>133</v>
      </c>
      <c r="B76" s="177"/>
      <c r="C76" s="180"/>
      <c r="D76" s="180"/>
      <c r="E76" s="175">
        <v>4217</v>
      </c>
      <c r="F76" s="175"/>
      <c r="G76" s="175">
        <v>829</v>
      </c>
      <c r="H76" s="175"/>
      <c r="I76" s="197">
        <v>4217</v>
      </c>
      <c r="J76" s="197"/>
      <c r="K76" s="197">
        <v>829</v>
      </c>
      <c r="L76" s="181"/>
    </row>
    <row r="77" spans="1:12" s="171" customFormat="1" ht="18.75" customHeight="1">
      <c r="A77" s="182" t="s">
        <v>121</v>
      </c>
      <c r="B77" s="177"/>
      <c r="C77" s="180"/>
      <c r="D77" s="180"/>
      <c r="E77" s="175">
        <v>-1358</v>
      </c>
      <c r="F77" s="175"/>
      <c r="G77" s="175">
        <v>-2886</v>
      </c>
      <c r="H77" s="175"/>
      <c r="I77" s="197">
        <v>-1358</v>
      </c>
      <c r="J77" s="197"/>
      <c r="K77" s="197">
        <v>-2886</v>
      </c>
      <c r="L77" s="181"/>
    </row>
    <row r="78" spans="1:12" s="171" customFormat="1" ht="18.75" customHeight="1">
      <c r="A78" s="182" t="s">
        <v>117</v>
      </c>
      <c r="B78" s="177"/>
      <c r="C78" s="180"/>
      <c r="D78" s="180"/>
      <c r="E78" s="175">
        <v>-430844</v>
      </c>
      <c r="F78" s="175"/>
      <c r="G78" s="175">
        <v>-3344</v>
      </c>
      <c r="H78" s="175"/>
      <c r="I78" s="197">
        <v>-430844</v>
      </c>
      <c r="J78" s="197"/>
      <c r="K78" s="197">
        <v>-3344</v>
      </c>
      <c r="L78" s="181"/>
    </row>
    <row r="79" spans="1:12" s="171" customFormat="1" ht="18.75" customHeight="1">
      <c r="A79" s="182" t="s">
        <v>234</v>
      </c>
      <c r="B79" s="177"/>
      <c r="C79" s="180"/>
      <c r="D79" s="180"/>
      <c r="E79" s="175">
        <v>98005</v>
      </c>
      <c r="F79" s="175"/>
      <c r="G79" s="175">
        <v>254026</v>
      </c>
      <c r="H79" s="175"/>
      <c r="I79" s="197">
        <v>98005</v>
      </c>
      <c r="J79" s="197"/>
      <c r="K79" s="197">
        <v>254026</v>
      </c>
      <c r="L79" s="181"/>
    </row>
    <row r="80" spans="1:12" s="171" customFormat="1" ht="18.75" customHeight="1">
      <c r="A80" s="203" t="s">
        <v>255</v>
      </c>
      <c r="B80" s="177"/>
      <c r="C80" s="180"/>
      <c r="D80" s="180"/>
      <c r="E80" s="175">
        <v>189827</v>
      </c>
      <c r="F80" s="175"/>
      <c r="G80" s="175">
        <v>4631</v>
      </c>
      <c r="H80" s="175"/>
      <c r="I80" s="197">
        <v>83231</v>
      </c>
      <c r="J80" s="197"/>
      <c r="K80" s="197">
        <v>4631</v>
      </c>
      <c r="L80" s="181"/>
    </row>
    <row r="81" spans="1:11" s="129" customFormat="1" ht="18.75" customHeight="1">
      <c r="A81" s="140" t="s">
        <v>215</v>
      </c>
      <c r="C81" s="137"/>
      <c r="D81" s="137"/>
      <c r="E81" s="164">
        <f>SUM(E60:E80)</f>
        <v>-2419622</v>
      </c>
      <c r="F81" s="161"/>
      <c r="G81" s="164">
        <f>SUM(G60:G80)</f>
        <v>-3134033</v>
      </c>
      <c r="H81" s="161"/>
      <c r="I81" s="164">
        <f>SUM(I60:I80)</f>
        <v>-2524971</v>
      </c>
      <c r="J81" s="161"/>
      <c r="K81" s="164">
        <f>SUM(K60:K80)</f>
        <v>-3134033</v>
      </c>
    </row>
    <row r="82" spans="1:11" s="129" customFormat="1" ht="18.75" customHeight="1">
      <c r="A82" s="140" t="s">
        <v>23</v>
      </c>
      <c r="B82" s="141"/>
      <c r="C82" s="168"/>
      <c r="D82" s="168"/>
      <c r="E82" s="126"/>
      <c r="F82" s="161"/>
      <c r="G82" s="126"/>
      <c r="H82" s="161"/>
      <c r="I82" s="126"/>
      <c r="J82" s="161"/>
      <c r="K82" s="126"/>
    </row>
    <row r="83" spans="1:11" s="177" customFormat="1" ht="18.75" customHeight="1">
      <c r="A83" s="182" t="s">
        <v>141</v>
      </c>
      <c r="C83" s="180"/>
      <c r="D83" s="180"/>
      <c r="E83" s="197">
        <v>6350000</v>
      </c>
      <c r="F83" s="175"/>
      <c r="G83" s="197">
        <v>3150000</v>
      </c>
      <c r="H83" s="175"/>
      <c r="I83" s="197">
        <v>6350000</v>
      </c>
      <c r="J83" s="197"/>
      <c r="K83" s="197">
        <v>3150000</v>
      </c>
    </row>
    <row r="84" spans="1:11" s="177" customFormat="1" ht="18.75" customHeight="1">
      <c r="A84" s="182" t="s">
        <v>142</v>
      </c>
      <c r="C84" s="180"/>
      <c r="D84" s="180"/>
      <c r="E84" s="197">
        <v>-2650000</v>
      </c>
      <c r="F84" s="175"/>
      <c r="G84" s="197">
        <v>-3750000</v>
      </c>
      <c r="H84" s="175"/>
      <c r="I84" s="197">
        <v>-2650000</v>
      </c>
      <c r="J84" s="197"/>
      <c r="K84" s="197">
        <v>-3750000</v>
      </c>
    </row>
    <row r="85" spans="1:11" s="177" customFormat="1" ht="18.75" customHeight="1">
      <c r="A85" s="182" t="s">
        <v>174</v>
      </c>
      <c r="C85" s="180"/>
      <c r="D85" s="180"/>
      <c r="E85" s="197">
        <v>-10026</v>
      </c>
      <c r="F85" s="175"/>
      <c r="G85" s="197">
        <v>-8352</v>
      </c>
      <c r="H85" s="175"/>
      <c r="I85" s="197">
        <v>-10026</v>
      </c>
      <c r="J85" s="197"/>
      <c r="K85" s="197">
        <v>-8352</v>
      </c>
    </row>
    <row r="86" spans="1:11" s="177" customFormat="1" ht="18.75" customHeight="1">
      <c r="A86" s="182" t="s">
        <v>143</v>
      </c>
      <c r="C86" s="180"/>
      <c r="D86" s="180"/>
      <c r="E86" s="197">
        <v>-490000</v>
      </c>
      <c r="F86" s="175"/>
      <c r="G86" s="197">
        <v>-490000</v>
      </c>
      <c r="H86" s="175"/>
      <c r="I86" s="197">
        <v>-490000</v>
      </c>
      <c r="J86" s="197"/>
      <c r="K86" s="197">
        <v>-490000</v>
      </c>
    </row>
    <row r="87" spans="1:11" s="177" customFormat="1" ht="18.75" customHeight="1">
      <c r="A87" s="182" t="s">
        <v>256</v>
      </c>
      <c r="C87" s="180"/>
      <c r="D87" s="180"/>
      <c r="E87" s="197">
        <v>297609</v>
      </c>
      <c r="F87" s="175"/>
      <c r="G87" s="197">
        <v>0</v>
      </c>
      <c r="H87" s="175"/>
      <c r="I87" s="197">
        <v>0</v>
      </c>
      <c r="J87" s="197"/>
      <c r="K87" s="197">
        <v>0</v>
      </c>
    </row>
    <row r="88" spans="1:11" s="177" customFormat="1" ht="18.75" customHeight="1">
      <c r="A88" s="182" t="s">
        <v>144</v>
      </c>
      <c r="C88" s="180"/>
      <c r="D88" s="180"/>
      <c r="E88" s="197">
        <v>-149192</v>
      </c>
      <c r="F88" s="175"/>
      <c r="G88" s="197">
        <v>-150486</v>
      </c>
      <c r="H88" s="175"/>
      <c r="I88" s="197">
        <v>-149192</v>
      </c>
      <c r="J88" s="197"/>
      <c r="K88" s="197">
        <v>-150486</v>
      </c>
    </row>
    <row r="89" spans="1:11" s="177" customFormat="1" ht="18.75" customHeight="1">
      <c r="A89" s="203" t="s">
        <v>235</v>
      </c>
      <c r="C89" s="180"/>
      <c r="D89" s="180"/>
      <c r="E89" s="197">
        <v>-343134</v>
      </c>
      <c r="F89" s="175"/>
      <c r="G89" s="197">
        <v>-285945</v>
      </c>
      <c r="H89" s="175"/>
      <c r="I89" s="197">
        <v>-343134</v>
      </c>
      <c r="J89" s="197"/>
      <c r="K89" s="197">
        <v>-285945</v>
      </c>
    </row>
    <row r="90" spans="1:19" s="181" customFormat="1" ht="18.75" customHeight="1">
      <c r="A90" s="179" t="s">
        <v>190</v>
      </c>
      <c r="B90" s="177"/>
      <c r="C90" s="180"/>
      <c r="D90" s="180"/>
      <c r="E90" s="201">
        <f>SUM(E83:E89)</f>
        <v>3005257</v>
      </c>
      <c r="F90" s="175"/>
      <c r="G90" s="201">
        <f>SUM(G83:G89)</f>
        <v>-1534783</v>
      </c>
      <c r="H90" s="175"/>
      <c r="I90" s="201">
        <f>SUM(I83:I89)</f>
        <v>2707648</v>
      </c>
      <c r="J90" s="175"/>
      <c r="K90" s="201">
        <f>SUM(K83:K89)</f>
        <v>-1534783</v>
      </c>
      <c r="M90" s="171"/>
      <c r="N90" s="171"/>
      <c r="O90" s="171"/>
      <c r="P90" s="171"/>
      <c r="Q90" s="171"/>
      <c r="R90" s="171"/>
      <c r="S90" s="171"/>
    </row>
    <row r="91" spans="1:19" s="4" customFormat="1" ht="18.75" customHeight="1">
      <c r="A91" s="140" t="s">
        <v>191</v>
      </c>
      <c r="B91" s="129"/>
      <c r="C91" s="137"/>
      <c r="D91" s="137"/>
      <c r="E91" s="175">
        <f>E47+E81+E90</f>
        <v>536599</v>
      </c>
      <c r="F91" s="161"/>
      <c r="G91" s="175">
        <f>G47+G81+G90</f>
        <v>-4823197</v>
      </c>
      <c r="H91" s="161"/>
      <c r="I91" s="175">
        <f>I47+I81+I90</f>
        <v>187091</v>
      </c>
      <c r="J91" s="161"/>
      <c r="K91" s="175">
        <f>K47+K81+K90</f>
        <v>-4823197</v>
      </c>
      <c r="M91" s="5"/>
      <c r="N91" s="5"/>
      <c r="O91" s="5"/>
      <c r="P91" s="5"/>
      <c r="Q91" s="5"/>
      <c r="R91" s="5"/>
      <c r="S91" s="5"/>
    </row>
    <row r="92" spans="1:19" s="4" customFormat="1" ht="18.75" customHeight="1">
      <c r="A92" s="123" t="s">
        <v>56</v>
      </c>
      <c r="B92" s="129"/>
      <c r="C92" s="137"/>
      <c r="D92" s="137"/>
      <c r="E92" s="127">
        <v>249296</v>
      </c>
      <c r="F92" s="161"/>
      <c r="G92" s="127">
        <v>5152529</v>
      </c>
      <c r="H92" s="161"/>
      <c r="I92" s="127">
        <v>233147</v>
      </c>
      <c r="J92" s="161"/>
      <c r="K92" s="161">
        <v>5152529</v>
      </c>
      <c r="M92" s="5"/>
      <c r="N92" s="5"/>
      <c r="O92" s="5"/>
      <c r="P92" s="5"/>
      <c r="Q92" s="5"/>
      <c r="R92" s="5"/>
      <c r="S92" s="5"/>
    </row>
    <row r="93" spans="1:19" s="4" customFormat="1" ht="18.75" customHeight="1" thickBot="1">
      <c r="A93" s="140" t="s">
        <v>57</v>
      </c>
      <c r="B93" s="129"/>
      <c r="C93" s="137"/>
      <c r="D93" s="137"/>
      <c r="E93" s="169">
        <f>SUM(E91:E92)</f>
        <v>785895</v>
      </c>
      <c r="F93" s="161"/>
      <c r="G93" s="169">
        <f>SUM(G91:G92)</f>
        <v>329332</v>
      </c>
      <c r="H93" s="161"/>
      <c r="I93" s="169">
        <f>SUM(I91:I92)</f>
        <v>420238</v>
      </c>
      <c r="J93" s="161"/>
      <c r="K93" s="169">
        <f>SUM(K91:K92)</f>
        <v>329332</v>
      </c>
      <c r="M93" s="5"/>
      <c r="N93" s="5"/>
      <c r="O93" s="5"/>
      <c r="P93" s="5"/>
      <c r="Q93" s="5"/>
      <c r="R93" s="5"/>
      <c r="S93" s="5"/>
    </row>
    <row r="94" spans="1:11" s="28" customFormat="1" ht="18.75" customHeight="1" thickTop="1">
      <c r="A94" s="32"/>
      <c r="B94" s="34"/>
      <c r="C94" s="29"/>
      <c r="E94" s="45"/>
      <c r="F94" s="116"/>
      <c r="G94" s="45"/>
      <c r="H94" s="116"/>
      <c r="I94" s="45"/>
      <c r="J94" s="36"/>
      <c r="K94" s="30"/>
    </row>
    <row r="95" spans="1:11" ht="18.75" customHeight="1">
      <c r="A95" s="123" t="s">
        <v>3</v>
      </c>
      <c r="E95" s="39"/>
      <c r="G95" s="39"/>
      <c r="I95" s="5"/>
      <c r="K95" s="5"/>
    </row>
    <row r="96" spans="1:11" s="129" customFormat="1" ht="18.75" customHeight="1">
      <c r="A96" s="166"/>
      <c r="B96" s="138"/>
      <c r="C96" s="137"/>
      <c r="D96" s="137"/>
      <c r="E96" s="160"/>
      <c r="F96" s="138"/>
      <c r="G96" s="160"/>
      <c r="H96" s="138"/>
      <c r="I96" s="160"/>
      <c r="K96" s="126" t="s">
        <v>55</v>
      </c>
    </row>
    <row r="97" spans="1:11" s="129" customFormat="1" ht="18.75" customHeight="1">
      <c r="A97" s="140" t="s">
        <v>147</v>
      </c>
      <c r="B97" s="167"/>
      <c r="C97" s="132"/>
      <c r="D97" s="132"/>
      <c r="E97" s="133"/>
      <c r="F97" s="134"/>
      <c r="G97" s="133"/>
      <c r="H97" s="134"/>
      <c r="I97" s="133"/>
      <c r="J97" s="167"/>
      <c r="K97" s="133"/>
    </row>
    <row r="98" spans="1:11" s="129" customFormat="1" ht="18.75" customHeight="1">
      <c r="A98" s="140" t="s">
        <v>12</v>
      </c>
      <c r="B98" s="167"/>
      <c r="C98" s="132"/>
      <c r="D98" s="132"/>
      <c r="E98" s="133"/>
      <c r="F98" s="134"/>
      <c r="G98" s="133"/>
      <c r="H98" s="134"/>
      <c r="I98" s="133"/>
      <c r="J98" s="167"/>
      <c r="K98" s="133"/>
    </row>
    <row r="99" spans="1:11" ht="18.75" customHeight="1">
      <c r="A99" s="140" t="s">
        <v>222</v>
      </c>
      <c r="B99" s="1"/>
      <c r="C99" s="2"/>
      <c r="D99" s="2"/>
      <c r="E99" s="3"/>
      <c r="F99" s="112"/>
      <c r="G99" s="3"/>
      <c r="H99" s="112"/>
      <c r="I99" s="3"/>
      <c r="J99" s="1"/>
      <c r="K99" s="3"/>
    </row>
    <row r="100" spans="1:12" ht="18.75" customHeight="1">
      <c r="A100" s="1"/>
      <c r="B100" s="1"/>
      <c r="C100" s="2"/>
      <c r="D100" s="2"/>
      <c r="I100" s="4"/>
      <c r="K100" s="126" t="s">
        <v>98</v>
      </c>
      <c r="L100" s="126"/>
    </row>
    <row r="101" spans="1:12" ht="18.75" customHeight="1">
      <c r="A101" s="1"/>
      <c r="B101" s="1"/>
      <c r="C101" s="2"/>
      <c r="D101" s="2"/>
      <c r="G101" s="128" t="s">
        <v>146</v>
      </c>
      <c r="I101" s="4"/>
      <c r="K101" s="126"/>
      <c r="L101" s="126"/>
    </row>
    <row r="102" spans="1:12" ht="18.75" customHeight="1">
      <c r="A102" s="1"/>
      <c r="B102" s="1"/>
      <c r="C102" s="2"/>
      <c r="D102" s="2"/>
      <c r="F102" s="6"/>
      <c r="G102" s="131" t="s">
        <v>199</v>
      </c>
      <c r="I102" s="4"/>
      <c r="K102" s="126"/>
      <c r="L102" s="126"/>
    </row>
    <row r="103" spans="1:12" ht="18.75" customHeight="1">
      <c r="A103" s="1"/>
      <c r="B103" s="1"/>
      <c r="C103" s="2"/>
      <c r="D103" s="2"/>
      <c r="E103" s="170" t="s">
        <v>200</v>
      </c>
      <c r="F103" s="183"/>
      <c r="G103" s="170" t="s">
        <v>198</v>
      </c>
      <c r="H103" s="8"/>
      <c r="I103" s="217" t="s">
        <v>26</v>
      </c>
      <c r="J103" s="217"/>
      <c r="K103" s="217"/>
      <c r="L103" s="126"/>
    </row>
    <row r="104" spans="3:11" ht="18.75" customHeight="1">
      <c r="C104" s="9"/>
      <c r="D104" s="10"/>
      <c r="E104" s="43" t="s">
        <v>195</v>
      </c>
      <c r="F104" s="113"/>
      <c r="G104" s="43" t="s">
        <v>180</v>
      </c>
      <c r="H104" s="113"/>
      <c r="I104" s="43" t="s">
        <v>195</v>
      </c>
      <c r="J104" s="11"/>
      <c r="K104" s="11">
        <v>2564</v>
      </c>
    </row>
    <row r="105" spans="1:19" s="181" customFormat="1" ht="18.75">
      <c r="A105" s="179" t="s">
        <v>13</v>
      </c>
      <c r="B105" s="177"/>
      <c r="C105" s="180"/>
      <c r="D105" s="180"/>
      <c r="E105" s="175"/>
      <c r="F105" s="175"/>
      <c r="G105" s="175"/>
      <c r="H105" s="175"/>
      <c r="I105" s="175"/>
      <c r="J105" s="175"/>
      <c r="K105" s="175"/>
      <c r="M105" s="171"/>
      <c r="N105" s="171"/>
      <c r="O105" s="171"/>
      <c r="P105" s="171"/>
      <c r="Q105" s="171"/>
      <c r="R105" s="171"/>
      <c r="S105" s="171"/>
    </row>
    <row r="106" spans="1:19" s="181" customFormat="1" ht="18.75">
      <c r="A106" s="182" t="s">
        <v>52</v>
      </c>
      <c r="B106" s="177"/>
      <c r="C106" s="180"/>
      <c r="D106" s="180"/>
      <c r="E106" s="175"/>
      <c r="F106" s="175"/>
      <c r="G106" s="175"/>
      <c r="H106" s="175"/>
      <c r="I106" s="175"/>
      <c r="J106" s="175"/>
      <c r="K106" s="175"/>
      <c r="M106" s="171"/>
      <c r="N106" s="171"/>
      <c r="O106" s="171"/>
      <c r="P106" s="171"/>
      <c r="Q106" s="171"/>
      <c r="R106" s="171"/>
      <c r="S106" s="171"/>
    </row>
    <row r="107" spans="1:19" s="181" customFormat="1" ht="18.75">
      <c r="A107" s="182" t="s">
        <v>145</v>
      </c>
      <c r="B107" s="177"/>
      <c r="C107" s="180"/>
      <c r="D107" s="180"/>
      <c r="E107" s="175">
        <v>0</v>
      </c>
      <c r="F107" s="175"/>
      <c r="G107" s="175">
        <v>4996</v>
      </c>
      <c r="H107" s="175"/>
      <c r="I107" s="197">
        <v>0</v>
      </c>
      <c r="J107" s="197"/>
      <c r="K107" s="197">
        <v>4996</v>
      </c>
      <c r="M107" s="171"/>
      <c r="N107" s="171"/>
      <c r="O107" s="171"/>
      <c r="P107" s="171"/>
      <c r="Q107" s="171"/>
      <c r="R107" s="171"/>
      <c r="S107" s="171"/>
    </row>
    <row r="108" spans="1:19" s="181" customFormat="1" ht="18.75">
      <c r="A108" s="182" t="s">
        <v>257</v>
      </c>
      <c r="B108" s="177"/>
      <c r="C108" s="180"/>
      <c r="D108" s="180"/>
      <c r="E108" s="175">
        <v>6989</v>
      </c>
      <c r="F108" s="175"/>
      <c r="G108" s="175">
        <v>0</v>
      </c>
      <c r="H108" s="175"/>
      <c r="I108" s="197">
        <v>20054</v>
      </c>
      <c r="J108" s="197"/>
      <c r="K108" s="197">
        <v>0</v>
      </c>
      <c r="M108" s="171"/>
      <c r="N108" s="171"/>
      <c r="O108" s="171"/>
      <c r="P108" s="171"/>
      <c r="Q108" s="171"/>
      <c r="R108" s="171"/>
      <c r="S108" s="171"/>
    </row>
    <row r="109" spans="1:19" s="181" customFormat="1" ht="18.75">
      <c r="A109" s="182" t="s">
        <v>134</v>
      </c>
      <c r="B109" s="177"/>
      <c r="C109" s="180"/>
      <c r="D109" s="180"/>
      <c r="E109" s="197">
        <v>470</v>
      </c>
      <c r="F109" s="175"/>
      <c r="G109" s="197">
        <v>2372</v>
      </c>
      <c r="H109" s="175"/>
      <c r="I109" s="197">
        <v>470</v>
      </c>
      <c r="J109" s="197"/>
      <c r="K109" s="197">
        <v>2372</v>
      </c>
      <c r="M109" s="171"/>
      <c r="N109" s="171"/>
      <c r="O109" s="171"/>
      <c r="P109" s="171"/>
      <c r="Q109" s="171"/>
      <c r="R109" s="171"/>
      <c r="S109" s="171"/>
    </row>
    <row r="110" spans="1:19" s="181" customFormat="1" ht="18.75">
      <c r="A110" s="182" t="s">
        <v>135</v>
      </c>
      <c r="B110" s="177"/>
      <c r="C110" s="180"/>
      <c r="D110" s="180"/>
      <c r="E110" s="197">
        <v>11731</v>
      </c>
      <c r="F110" s="175"/>
      <c r="G110" s="197">
        <v>0</v>
      </c>
      <c r="H110" s="175"/>
      <c r="I110" s="197">
        <v>11731</v>
      </c>
      <c r="J110" s="197"/>
      <c r="K110" s="197">
        <v>0</v>
      </c>
      <c r="M110" s="171"/>
      <c r="N110" s="171"/>
      <c r="O110" s="171"/>
      <c r="P110" s="171"/>
      <c r="Q110" s="171"/>
      <c r="R110" s="171"/>
      <c r="S110" s="171"/>
    </row>
    <row r="111" spans="1:19" s="181" customFormat="1" ht="18.75">
      <c r="A111" s="182" t="s">
        <v>291</v>
      </c>
      <c r="B111" s="177"/>
      <c r="C111" s="180"/>
      <c r="D111" s="180"/>
      <c r="E111" s="197">
        <v>71917</v>
      </c>
      <c r="F111" s="175"/>
      <c r="G111" s="197">
        <v>0</v>
      </c>
      <c r="H111" s="175"/>
      <c r="I111" s="197">
        <v>71917</v>
      </c>
      <c r="J111" s="197"/>
      <c r="K111" s="197">
        <v>0</v>
      </c>
      <c r="M111" s="171"/>
      <c r="N111" s="171"/>
      <c r="O111" s="171"/>
      <c r="P111" s="171"/>
      <c r="Q111" s="171"/>
      <c r="R111" s="171"/>
      <c r="S111" s="171"/>
    </row>
    <row r="112" spans="1:19" s="181" customFormat="1" ht="18.75">
      <c r="A112" s="182" t="s">
        <v>236</v>
      </c>
      <c r="B112" s="177"/>
      <c r="C112" s="180"/>
      <c r="D112" s="180"/>
      <c r="E112" s="197"/>
      <c r="F112" s="175"/>
      <c r="G112" s="197"/>
      <c r="H112" s="175"/>
      <c r="I112" s="197"/>
      <c r="J112" s="197"/>
      <c r="K112" s="197"/>
      <c r="M112" s="171"/>
      <c r="N112" s="171"/>
      <c r="O112" s="171"/>
      <c r="P112" s="171"/>
      <c r="Q112" s="171"/>
      <c r="R112" s="171"/>
      <c r="S112" s="171"/>
    </row>
    <row r="113" spans="1:19" s="181" customFormat="1" ht="18.75">
      <c r="A113" s="182" t="s">
        <v>237</v>
      </c>
      <c r="B113" s="177"/>
      <c r="C113" s="180"/>
      <c r="D113" s="180"/>
      <c r="E113" s="197">
        <v>0</v>
      </c>
      <c r="F113" s="175"/>
      <c r="G113" s="197">
        <v>287702</v>
      </c>
      <c r="H113" s="175"/>
      <c r="I113" s="197">
        <v>0</v>
      </c>
      <c r="J113" s="197"/>
      <c r="K113" s="197">
        <v>287702</v>
      </c>
      <c r="M113" s="171"/>
      <c r="N113" s="171"/>
      <c r="O113" s="171"/>
      <c r="P113" s="171"/>
      <c r="Q113" s="171"/>
      <c r="R113" s="171"/>
      <c r="S113" s="171"/>
    </row>
    <row r="114" spans="1:19" s="181" customFormat="1" ht="18.75">
      <c r="A114" s="182" t="s">
        <v>238</v>
      </c>
      <c r="B114" s="177"/>
      <c r="C114" s="180"/>
      <c r="D114" s="180"/>
      <c r="E114" s="178"/>
      <c r="F114" s="175"/>
      <c r="G114" s="178"/>
      <c r="H114" s="175"/>
      <c r="I114" s="197"/>
      <c r="J114" s="197"/>
      <c r="K114" s="197"/>
      <c r="M114" s="171"/>
      <c r="N114" s="171"/>
      <c r="O114" s="171"/>
      <c r="P114" s="171"/>
      <c r="Q114" s="171"/>
      <c r="R114" s="171"/>
      <c r="S114" s="171"/>
    </row>
    <row r="115" spans="1:19" s="181" customFormat="1" ht="18.75">
      <c r="A115" s="182" t="s">
        <v>239</v>
      </c>
      <c r="B115" s="177"/>
      <c r="C115" s="180"/>
      <c r="D115" s="180"/>
      <c r="E115" s="178">
        <v>6997</v>
      </c>
      <c r="F115" s="175"/>
      <c r="G115" s="197">
        <v>0</v>
      </c>
      <c r="H115" s="175"/>
      <c r="I115" s="197">
        <v>5898</v>
      </c>
      <c r="J115" s="197"/>
      <c r="K115" s="197">
        <v>0</v>
      </c>
      <c r="M115" s="171"/>
      <c r="N115" s="171"/>
      <c r="O115" s="171"/>
      <c r="P115" s="171"/>
      <c r="Q115" s="171"/>
      <c r="R115" s="171"/>
      <c r="S115" s="171"/>
    </row>
    <row r="116" spans="1:19" s="181" customFormat="1" ht="18.75">
      <c r="A116" s="203" t="s">
        <v>238</v>
      </c>
      <c r="B116" s="177"/>
      <c r="C116" s="180"/>
      <c r="D116" s="180"/>
      <c r="E116" s="175"/>
      <c r="F116" s="175"/>
      <c r="G116" s="175"/>
      <c r="H116" s="175"/>
      <c r="I116" s="175"/>
      <c r="J116" s="175"/>
      <c r="K116" s="175"/>
      <c r="M116" s="171"/>
      <c r="N116" s="171"/>
      <c r="O116" s="171"/>
      <c r="P116" s="171"/>
      <c r="Q116" s="171"/>
      <c r="R116" s="171"/>
      <c r="S116" s="171"/>
    </row>
    <row r="117" spans="1:19" s="181" customFormat="1" ht="18.75">
      <c r="A117" s="203" t="s">
        <v>264</v>
      </c>
      <c r="B117" s="177"/>
      <c r="C117" s="180"/>
      <c r="D117" s="180"/>
      <c r="E117" s="175">
        <v>1962076</v>
      </c>
      <c r="F117" s="175"/>
      <c r="G117" s="175">
        <v>0</v>
      </c>
      <c r="H117" s="175"/>
      <c r="I117" s="197">
        <v>1118640</v>
      </c>
      <c r="J117" s="197"/>
      <c r="K117" s="197">
        <v>0</v>
      </c>
      <c r="M117" s="171"/>
      <c r="N117" s="171"/>
      <c r="O117" s="171"/>
      <c r="P117" s="171"/>
      <c r="Q117" s="171"/>
      <c r="R117" s="171"/>
      <c r="S117" s="171"/>
    </row>
    <row r="118" spans="1:19" s="181" customFormat="1" ht="18.75">
      <c r="A118" s="182" t="s">
        <v>240</v>
      </c>
      <c r="B118" s="177"/>
      <c r="C118" s="180"/>
      <c r="D118" s="180"/>
      <c r="E118" s="175">
        <v>0</v>
      </c>
      <c r="F118" s="175"/>
      <c r="G118" s="175">
        <v>15129</v>
      </c>
      <c r="H118" s="175"/>
      <c r="I118" s="197">
        <v>0</v>
      </c>
      <c r="J118" s="197"/>
      <c r="K118" s="197">
        <v>15129</v>
      </c>
      <c r="M118" s="171"/>
      <c r="N118" s="171"/>
      <c r="O118" s="171"/>
      <c r="P118" s="171"/>
      <c r="Q118" s="171"/>
      <c r="R118" s="171"/>
      <c r="S118" s="171"/>
    </row>
    <row r="119" spans="1:19" s="181" customFormat="1" ht="18.75">
      <c r="A119" s="182" t="s">
        <v>265</v>
      </c>
      <c r="B119" s="177"/>
      <c r="C119" s="180"/>
      <c r="D119" s="180"/>
      <c r="E119" s="175">
        <v>14674</v>
      </c>
      <c r="F119" s="175"/>
      <c r="G119" s="175">
        <v>0</v>
      </c>
      <c r="H119" s="175"/>
      <c r="I119" s="197">
        <v>14674</v>
      </c>
      <c r="J119" s="197"/>
      <c r="K119" s="197">
        <v>0</v>
      </c>
      <c r="M119" s="171"/>
      <c r="N119" s="171"/>
      <c r="O119" s="171"/>
      <c r="P119" s="171"/>
      <c r="Q119" s="171"/>
      <c r="R119" s="171"/>
      <c r="S119" s="171"/>
    </row>
    <row r="120" spans="1:19" s="181" customFormat="1" ht="18.75">
      <c r="A120" s="182" t="s">
        <v>241</v>
      </c>
      <c r="B120" s="177"/>
      <c r="C120" s="180"/>
      <c r="D120" s="180"/>
      <c r="E120" s="175">
        <v>3156</v>
      </c>
      <c r="F120" s="175"/>
      <c r="G120" s="175">
        <v>2457</v>
      </c>
      <c r="H120" s="175"/>
      <c r="I120" s="175">
        <v>3156</v>
      </c>
      <c r="J120" s="175"/>
      <c r="K120" s="175">
        <v>2457</v>
      </c>
      <c r="M120" s="171"/>
      <c r="N120" s="171"/>
      <c r="O120" s="171"/>
      <c r="P120" s="171"/>
      <c r="Q120" s="171"/>
      <c r="R120" s="171"/>
      <c r="S120" s="171"/>
    </row>
    <row r="121" spans="1:19" s="4" customFormat="1" ht="18.75" customHeight="1">
      <c r="A121" s="123"/>
      <c r="B121" s="129"/>
      <c r="C121" s="137"/>
      <c r="D121" s="137"/>
      <c r="E121" s="126"/>
      <c r="F121" s="161"/>
      <c r="G121" s="126"/>
      <c r="H121" s="161"/>
      <c r="I121" s="126"/>
      <c r="J121" s="161"/>
      <c r="K121" s="126"/>
      <c r="M121" s="5"/>
      <c r="N121" s="5"/>
      <c r="O121" s="5"/>
      <c r="P121" s="5"/>
      <c r="Q121" s="5"/>
      <c r="R121" s="5"/>
      <c r="S121" s="5"/>
    </row>
    <row r="122" spans="1:11" s="129" customFormat="1" ht="18.75" customHeight="1">
      <c r="A122" s="123" t="s">
        <v>3</v>
      </c>
      <c r="C122" s="137"/>
      <c r="D122" s="137"/>
      <c r="E122" s="160"/>
      <c r="F122" s="138"/>
      <c r="G122" s="160"/>
      <c r="H122" s="138"/>
      <c r="I122" s="126"/>
      <c r="K122" s="126"/>
    </row>
  </sheetData>
  <sheetProtection/>
  <mergeCells count="3">
    <mergeCell ref="I103:K103"/>
    <mergeCell ref="I57:K57"/>
    <mergeCell ref="I8:K8"/>
  </mergeCells>
  <printOptions horizontalCentered="1"/>
  <pageMargins left="0.984251968503937" right="0.3937007874015748" top="0.5905511811023623" bottom="0" header="0.1968503937007874" footer="0.1968503937007874"/>
  <pageSetup fitToHeight="0" fitToWidth="1" horizontalDpi="600" verticalDpi="600" orientation="portrait" paperSize="9" scale="92" r:id="rId1"/>
  <rowBreaks count="2" manualBreakCount="2">
    <brk id="48" max="10" man="1"/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ERNST&amp;YOUNG</dc:creator>
  <cp:keywords/>
  <dc:description/>
  <cp:lastModifiedBy>Hemarat Matar</cp:lastModifiedBy>
  <cp:lastPrinted>2022-08-16T04:33:51Z</cp:lastPrinted>
  <dcterms:created xsi:type="dcterms:W3CDTF">1997-08-09T04:30:16Z</dcterms:created>
  <dcterms:modified xsi:type="dcterms:W3CDTF">2022-08-16T04:34:00Z</dcterms:modified>
  <cp:category/>
  <cp:version/>
  <cp:contentType/>
  <cp:contentStatus/>
</cp:coreProperties>
</file>